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velopment &amp; Infrastructure" sheetId="1" r:id="rId4"/>
    <sheet state="visible" name="Startups &amp; Onboarding for Stude" sheetId="2" r:id="rId5"/>
    <sheet state="visible" name="Products &amp; Integrations" sheetId="3" r:id="rId6"/>
    <sheet state="visible" name="OSDE Open Source Dev Ecosystem" sheetId="4" r:id="rId7"/>
    <sheet state="visible" name="SPO Tools &amp; Community Projects" sheetId="5" r:id="rId8"/>
    <sheet state="visible" name="Developer Ecosystem - The Evolu" sheetId="6" r:id="rId9"/>
    <sheet state="visible" name="DAOs ❤ Cardano" sheetId="7" r:id="rId10"/>
    <sheet state="visible" name="Atala PRISM Launch Ecosystem" sheetId="8" r:id="rId11"/>
    <sheet state="visible" name="dRep improvement and onboarding" sheetId="9" r:id="rId12"/>
    <sheet state="visible" name="Building on NMKR" sheetId="10" r:id="rId13"/>
    <sheet state="visible" name="Catalyst Open" sheetId="11" r:id="rId14"/>
    <sheet state="visible" name="Catalyst Fund Operations" sheetId="12" r:id="rId15"/>
    <sheet state="visible" name="Catalyst Systems improvements" sheetId="13" r:id="rId16"/>
    <sheet state="visible" name="Sponsored by leftovers" sheetId="14" r:id="rId17"/>
    <sheet state="visible" name="Withdrawals" sheetId="15" r:id="rId18"/>
    <sheet state="visible" name="Validation" sheetId="16" r:id="rId19"/>
  </sheets>
  <definedNames>
    <definedName name="devandinfra">Validation!$C$2</definedName>
    <definedName name="prodandinteg">Validation!$C$4</definedName>
    <definedName name="atala">Validation!$C$9</definedName>
    <definedName name="open">Validation!$C$12</definedName>
    <definedName name="dao">Validation!$C$8</definedName>
    <definedName name="drep">Validation!$C$10</definedName>
    <definedName name="spo">Validation!$C$6</definedName>
    <definedName name="catops">Validation!$C$13</definedName>
    <definedName name="osde">Validation!$C$5</definedName>
    <definedName name="nmkr">Validation!$C$11</definedName>
    <definedName name="sysimpr">Validation!$C$14</definedName>
    <definedName name="percent">Validation!$C$18</definedName>
    <definedName name="deveco">Validation!$C$7</definedName>
    <definedName name="leftovers">Validation!$C$21</definedName>
    <definedName name="startups">Validation!$C$3</definedName>
    <definedName hidden="1" localSheetId="0" name="_xlnm._FilterDatabase">'Development &amp; Infrastructure'!$A$1:$G$188</definedName>
    <definedName hidden="1" localSheetId="1" name="_xlnm._FilterDatabase">'Startups &amp; Onboarding for Stude'!$A$1:$G$64</definedName>
    <definedName hidden="1" localSheetId="2" name="_xlnm._FilterDatabase">'Products &amp; Integrations'!$A$1:$G$467</definedName>
    <definedName hidden="1" localSheetId="3" name="_xlnm._FilterDatabase">'OSDE Open Source Dev Ecosystem'!$A$1:$G$119</definedName>
    <definedName hidden="1" localSheetId="5" name="_xlnm._FilterDatabase">'Developer Ecosystem - The Evolu'!$A$1:$G$146</definedName>
    <definedName hidden="1" localSheetId="6" name="_xlnm._FilterDatabase">'DAOs ❤ Cardano'!$A$1:$G$87</definedName>
    <definedName hidden="1" localSheetId="7" name="_xlnm._FilterDatabase">'Atala PRISM Launch Ecosystem'!$A$1:$G$77</definedName>
    <definedName hidden="1" localSheetId="8" name="_xlnm._FilterDatabase">'dRep improvement and onboarding'!$A$1:$G$25</definedName>
    <definedName hidden="1" localSheetId="9" name="_xlnm._FilterDatabase">'Building on NMKR'!$A$1:$G$50</definedName>
    <definedName hidden="1" localSheetId="10" name="_xlnm._FilterDatabase">'Catalyst Open'!$A$1:$G$144</definedName>
    <definedName hidden="1" localSheetId="11" name="_xlnm._FilterDatabase">'Catalyst Fund Operations'!$A$1:$F$5</definedName>
    <definedName hidden="1" localSheetId="12" name="_xlnm._FilterDatabase">'Catalyst Systems improvements'!$A$1:$G$16</definedName>
    <definedName hidden="1" localSheetId="13" name="_xlnm._FilterDatabase">'Sponsored by leftovers'!$A$1:$H$56</definedName>
  </definedNames>
  <calcPr/>
</workbook>
</file>

<file path=xl/sharedStrings.xml><?xml version="1.0" encoding="utf-8"?>
<sst xmlns="http://schemas.openxmlformats.org/spreadsheetml/2006/main" count="1751" uniqueCount="1499">
  <si>
    <t>Proposal</t>
  </si>
  <si>
    <t>Votes cast</t>
  </si>
  <si>
    <t>Yes</t>
  </si>
  <si>
    <t>No</t>
  </si>
  <si>
    <t>Result</t>
  </si>
  <si>
    <t>Meets approval threshold</t>
  </si>
  <si>
    <t>Requested Ada</t>
  </si>
  <si>
    <t>Status</t>
  </si>
  <si>
    <t>Fund depletion</t>
  </si>
  <si>
    <t>Reason for not funded status</t>
  </si>
  <si>
    <t>Enable use-cases that require frequent message signing by introducing a safe standard for message signing without wallet prompts</t>
  </si>
  <si>
    <t>Paima onchain game integration of Frontend Game Engines &amp; Novel Technology</t>
  </si>
  <si>
    <t>Enable apps and games built in the Cardano ecosystem to leverage ZK cryptography for privacy and scalability</t>
  </si>
  <si>
    <t>Allow Cardano users to call Sidechain smart contracts directly from their Cardano mainnet wallet</t>
  </si>
  <si>
    <t>Allow using NFTs from Cardano and other ecosystem in onchain games hosted in the Cardano ecosystem</t>
  </si>
  <si>
    <t>Enable apps and games that require large amounts of data to function cheaply while still maximizing availability and safety</t>
  </si>
  <si>
    <t>MLabs - Congested Testnet</t>
  </si>
  <si>
    <t>MLabs - Re-think CIP-30 wallet interface standard</t>
  </si>
  <si>
    <t>Cardanoscan.io Maintenance</t>
  </si>
  <si>
    <t>MLabs - CEMScript SDK: get your DApp implementation from annotated on-chain logic state-machine</t>
  </si>
  <si>
    <t>MLabs - DeNS (Decentralized Name System): Phase I</t>
  </si>
  <si>
    <t>Sundae Labs Hydra Transaction Stream Plugin</t>
  </si>
  <si>
    <t>Decentralized Minting | ADA Handle</t>
  </si>
  <si>
    <t>Blockfrost SDKs refresh</t>
  </si>
  <si>
    <t>Cardano Based Web3 Blockchain Center in Tokushima-Yoshinogawa Japan</t>
  </si>
  <si>
    <t>Koios Evolution: Enhancements, Infra Support &amp; Maintenance</t>
  </si>
  <si>
    <t>Anastasia Labs - Streamlining Development: A User-Friendly Smart Contract Library for Plutarch and Aiken Design Patterns &amp; Efficiency</t>
  </si>
  <si>
    <t>Enable Eternl - F10</t>
  </si>
  <si>
    <t>Blockfrost bootstrap</t>
  </si>
  <si>
    <t>CIP-88 Refinements &amp; Tooling</t>
  </si>
  <si>
    <t>Spectrum Network | Cross-chain Messaging Protocol</t>
  </si>
  <si>
    <t>Erlang SDK for Blockfrost API</t>
  </si>
  <si>
    <t>Sundae Labs Hydra Ledger-only Mode</t>
  </si>
  <si>
    <t>Community CIP Editor: 1 year budget (continued)</t>
  </si>
  <si>
    <t>CardanoShield: Protecting Cardano Wallet Users</t>
  </si>
  <si>
    <t>Simple Node Sharing on Cardano</t>
  </si>
  <si>
    <t>A Zero Knowledge Proof framework for Cardano based on Hydra and ZK-SNARKS</t>
  </si>
  <si>
    <t>Open Transaction Chaining tooling to speed up Cardano dApps - By MuesliSwap</t>
  </si>
  <si>
    <t>Efficient atomic cross chain swaps between Cardano and other blockchains</t>
  </si>
  <si>
    <t>Cardano Advancement</t>
  </si>
  <si>
    <t>AdaStat Cardano Explorer for Pre-prod and Preview test networks</t>
  </si>
  <si>
    <t>Arweave Gateway API</t>
  </si>
  <si>
    <t>Typhon Wallet Mobile App</t>
  </si>
  <si>
    <t>Atlas 2.0 - PAB improvements and advanced features better leveraging UTxOs to build next-generation dApps</t>
  </si>
  <si>
    <t>Marlowe Hub: Unifying Platform for Marlowe Smart Contracts, Oracles, and Mediators, Auditors and Developers</t>
  </si>
  <si>
    <t>Staking Baskets Platform - Incentivizing Cardano's Decentralization</t>
  </si>
  <si>
    <t>Cardano FUDS CIP &amp; Implementation</t>
  </si>
  <si>
    <t>Open-Source Ledger Nano X Flutter SDK and VESPR Wallet Integration</t>
  </si>
  <si>
    <t>Staking Basket Ecosystem Contract + Audit - Incentivizing Cardano's Decentralization</t>
  </si>
  <si>
    <t>Open-Source database synchronization SDK</t>
  </si>
  <si>
    <t>Atrium Dashboard - The Heart of Cardano</t>
  </si>
  <si>
    <t>Xerberus Powered Catalyst Analytics Dashboard</t>
  </si>
  <si>
    <t>Terraform support for Blockfrost.io</t>
  </si>
  <si>
    <t>Incentivized On-chain Project Engagement platform</t>
  </si>
  <si>
    <t>NEWM Community - Onboard Android Devs to Cardano with PlutoK - Plutus Virtual Machine for Kotlin</t>
  </si>
  <si>
    <t>Naumachia: Rust Smart Contract Development Toolkit</t>
  </si>
  <si>
    <t>[C2VN]: Hydra Course for Non-Native English Community Developers</t>
  </si>
  <si>
    <t>cardano-node typescript implementation</t>
  </si>
  <si>
    <t>Invoicing SDK</t>
  </si>
  <si>
    <t>CBIA - Augmenting Cardano Developer Portal with ecosystem compatibility &amp; dependency visualizations for dev tools</t>
  </si>
  <si>
    <t>Cardano Node API: a multiple protocol query interface</t>
  </si>
  <si>
    <t>Token Verification Alliance</t>
  </si>
  <si>
    <t>Maestro SDKs &amp; ecosystem integrations - Enabling interoperability with scalable blockchain infrastructure</t>
  </si>
  <si>
    <t>Integrated Wallet Media Player: Enhancing Accessibility and Convenience</t>
  </si>
  <si>
    <t>NFT Staking Smart Contracts Audit</t>
  </si>
  <si>
    <t>gOuroboros: Cardano Ouroboros protocol server support in Golang</t>
  </si>
  <si>
    <t>Hydrozoa: Lightweight and scalable Hydra Heads</t>
  </si>
  <si>
    <t>Enhancing Access to Token and NFT Analytics: Proposal for Upgrading Wallet Analytics Functionality</t>
  </si>
  <si>
    <t>Open Source Sidechain Launcher Toolkit</t>
  </si>
  <si>
    <t>Open Source Widget NoCode "Keyword Coins Real Time Prices" for Tokens on Cardano Ecosystem Embedded in Content for Websites, Portals &amp; Blogs</t>
  </si>
  <si>
    <t>zkFold: zk-rollups on Cardano. Phase 1: zkWrapper</t>
  </si>
  <si>
    <t>Catalyst Brasil: Driving innovation in the Cardano Community [Project Catalyst + Cardano Essentials in Sao Paulo, Brazil]</t>
  </si>
  <si>
    <t>KuberIDE 2.0: A complete IDE for Plutus Smart Contracts development</t>
  </si>
  <si>
    <t>Cardano Node on Microsoft Azure Marketplace</t>
  </si>
  <si>
    <t>Bridgeless Cross-Chain Swaps in 1 click for Cardano</t>
  </si>
  <si>
    <t>Open Multisig Synchronization Service</t>
  </si>
  <si>
    <t>Cardano Node on AWS - Quick Start</t>
  </si>
  <si>
    <t>Wolfram Cardano Exchange Data Infrastructure</t>
  </si>
  <si>
    <t>Learn and Earn Web3 Education Platform Powered by an AI co-pilot for course creators and learners</t>
  </si>
  <si>
    <t>Open Source NFT Display and Gallery</t>
  </si>
  <si>
    <t>Open source Marketplace "Opensea-like" for MIlkomeda usecases and Seedstars Galaxy</t>
  </si>
  <si>
    <t>Unlocking Privacy on Cardano: Implementing an Anonymous Donation/Transaction System</t>
  </si>
  <si>
    <t>[CFD] - Cardano Fast Deployment tool. Setup and manage your infrastracture like a charm!</t>
  </si>
  <si>
    <t>CardanoPress Starter Themes and Templates</t>
  </si>
  <si>
    <t>Project Catalyst Funded Project PlayBook Revamp and Marketing/Community Project Support - SmartHubs</t>
  </si>
  <si>
    <t>Breaking Language Barriers: A Proposal for Expanding Global Accessibility through Comprehensive Language Support</t>
  </si>
  <si>
    <t>[Fimi] Cardano Podcast for Vietnamese</t>
  </si>
  <si>
    <t>Integrate Cardano blockchain to PitchTalk - platform for communication between projects, investors, and communities</t>
  </si>
  <si>
    <t>From Argentina to the world. Building trust in the authenticity of academic documents with the power of Cardano: A systematic literature mapping</t>
  </si>
  <si>
    <t>Research Paper on Impact in Cardano</t>
  </si>
  <si>
    <t>Teaching Turks Cardano Through Online Workshops, Youtube videos, and Community Building</t>
  </si>
  <si>
    <t>Cardano Users Onboarding Guide</t>
  </si>
  <si>
    <t>Blockchain Education Alpha Program for Vietnamese</t>
  </si>
  <si>
    <t>Open Source Snapshotter</t>
  </si>
  <si>
    <t>NEWM - Stream Token Analytics Integration</t>
  </si>
  <si>
    <t>Cardano Developer Training Program</t>
  </si>
  <si>
    <t>Db-Sync Enterprise: high-availability setup of Cardano's Db-Sync to run queries and access on-chain data as a service</t>
  </si>
  <si>
    <t>Blockchain 4 Good Research</t>
  </si>
  <si>
    <t>NuNet: Enabling Elasticsearch Clusters on decentralized hardware // Elasticsearch is a fast and scalable search and analytics engine, providing powerful analytics and visualization tools. NuNet will enable running it on its decentralized network.</t>
  </si>
  <si>
    <t>[Fimi] Comprehensive information portal about Cardano for the Vietnamese community</t>
  </si>
  <si>
    <t>Promoting Cardano in Mainland China</t>
  </si>
  <si>
    <t>Cost-Effective Amazonian Solar-Powered Servers: Empowering Cardano Community as Global Blockchain Nodes</t>
  </si>
  <si>
    <t>NEWM Academy - Learn-to-Earn Education Platform</t>
  </si>
  <si>
    <t>Stellar Contracts: Open-source next-generation library for great contract architecture</t>
  </si>
  <si>
    <t>Passkeys as Read Only Wallets</t>
  </si>
  <si>
    <t>Buy or Sell $ADA On WhatsApp &amp; Telegram by Automated ChatBot / On-Ramp and Off-Ramp Crypto Fiat/ADA ($BRL &lt;-&gt; $ADA)</t>
  </si>
  <si>
    <t>Scalus - multiplatform Scala implementation of Cardano Plutus</t>
  </si>
  <si>
    <t>GameChanger: File Storage Protocol over Cardano - Enhancements and HTTP API Servers</t>
  </si>
  <si>
    <t>[Fimi] IOG's Research Paper for Vietnamese Developer</t>
  </si>
  <si>
    <t>Building a financial ecosystem through digital identity and stablecoin for maximal social impact</t>
  </si>
  <si>
    <t>Automated Smart Contract Auditing Tool</t>
  </si>
  <si>
    <t>Spot Converter: Buy Cardano NFTs with Any Crypto</t>
  </si>
  <si>
    <t>Texting through wallets</t>
  </si>
  <si>
    <t>Open Source Cardano API and Webhooks</t>
  </si>
  <si>
    <t>Hardware-Secured Hot Wallets for Live Services (Dexes, Bridges, Side-Chains, Dapps, &amp; more)</t>
  </si>
  <si>
    <t>Intergrate BitBox02 Hardware wallet into Cardano Wallets and Dapps</t>
  </si>
  <si>
    <t>Space Trains and Metadata: Scaling our Communities of Trust</t>
  </si>
  <si>
    <t>Templatized Cardano Node Hosted on Decentralized Compute Infrastructure</t>
  </si>
  <si>
    <t>Establishment of a Blockchain Research and Innovation Laboratory at KCG College of Technology</t>
  </si>
  <si>
    <t>Open source PRISM Node</t>
  </si>
  <si>
    <t>Enhanced Catalyst Proposals: Proposal Deposits and Bad Actor Penalties</t>
  </si>
  <si>
    <t>MineFreeUkraine: Coordination and DeFi Platform for Large-Scale Humanitarian Demining and Socio-Economic Recovery of Ukraine</t>
  </si>
  <si>
    <t>Babel Fees and Sponsored Transactions: NOW!</t>
  </si>
  <si>
    <t>Statur: Reputation Model for Web3 Ecosystem that encourages positive behaviour</t>
  </si>
  <si>
    <t>Cardano Research and Education Center with UTN and Government agreement</t>
  </si>
  <si>
    <t>Milkomeda Smart Contract Indexing</t>
  </si>
  <si>
    <t>Argus AI: Zero-Subscription SaaS Model For NFT Counterfeit Protection</t>
  </si>
  <si>
    <t>EON - Cross-chain Decentralized Data Feeds from Oracles</t>
  </si>
  <si>
    <t>Self sovereign identity (SSI) integration into crypto wallets</t>
  </si>
  <si>
    <t>BLOCKTRUST production-ready DIDComm Mediator</t>
  </si>
  <si>
    <t>Nanopublications Dashboard: a searchable natural language tool for atomic knowledge-sharing</t>
  </si>
  <si>
    <t>Upgrade CardanoSharp Library: Cross-Platform Compatibility &amp; Optimized Coin Selection</t>
  </si>
  <si>
    <t>Post-quantum security for Cardano accounts 🛡</t>
  </si>
  <si>
    <t>Open Sourced Licensing Agreement &amp; Legal Standard for Cardano Digital Collectibles</t>
  </si>
  <si>
    <t>Ethereum2Cardano University</t>
  </si>
  <si>
    <t>Perun Virtual Channels as Payment Infrastructure</t>
  </si>
  <si>
    <t>Revolutionary NFT SDK (Software Development Kit) for Smart Contract (deno/js) that will finally make the Cardano NFT space decentralized and steepens the adoption curve for new businesses!</t>
  </si>
  <si>
    <t>DPAY - API PAYMENT GATEWAY</t>
  </si>
  <si>
    <t>Scarab - a cardano-node client implementation in functional Scala</t>
  </si>
  <si>
    <t>DCOne Crypto API for Open Source Developers</t>
  </si>
  <si>
    <t>Sisu Bridge Explorer: A Cross-Chain Bridge Explorer for ADA and EVM Chains to enable seamless Token Transfers</t>
  </si>
  <si>
    <t>Getting down to business! Building the Professional Decentralised Business Development Network</t>
  </si>
  <si>
    <t>SolarWise // Cardano Renewable Energy Oracle // Unleash the Power of Users and Communities powered by @energiasocial</t>
  </si>
  <si>
    <t>Impact Web3 - The Ecosystem where Impact Measurement, Investing, and Verification collide and empower positive change through the Cardano Blockchain</t>
  </si>
  <si>
    <t>Cardano Staking API Development Proposal - Precise Insights and Analysis</t>
  </si>
  <si>
    <t>FluxusNetwork x Machinations</t>
  </si>
  <si>
    <t>The Beam Network: Decentralized Asset Protocol</t>
  </si>
  <si>
    <t>Cardano NFT Licenses</t>
  </si>
  <si>
    <t>A Dedicated NFT CIP Editor: Accelerating NFT Standards &amp; Developer Success</t>
  </si>
  <si>
    <t>CODI: Community-Owned Data Insights; Powered by Cardano</t>
  </si>
  <si>
    <t>Revolutionary pro-community NFT Smart Contract. Splitting service fee between multiple parties, on-chain affiliate, precision in lovelaces without any rounding up to the detriment of creators or users.</t>
  </si>
  <si>
    <t>All currencies exchange</t>
  </si>
  <si>
    <t>U.S. Legal Database and Compliance Assistant</t>
  </si>
  <si>
    <t>DRED decentralized API</t>
  </si>
  <si>
    <t>Complex Network Tools for Cardano: Funding a University Research Group</t>
  </si>
  <si>
    <t>FluxusNetwork x Scaleway</t>
  </si>
  <si>
    <t>PAAS - Smart Contract As a Service. A Quick and Low Cost Approach to Build dApps.</t>
  </si>
  <si>
    <t>[CNS] Cardano Name Service</t>
  </si>
  <si>
    <t>Satellite Oracle: Cardano-based Measurement, Reporting and Verification (MRV) Platform for Environmental Protection and Restoration</t>
  </si>
  <si>
    <t>Callisto - Cardano Mobile SDKs for iOS &amp; Android platforms</t>
  </si>
  <si>
    <t>Providing Equal Access to Technology and Web 3.0 Through Resources and Education</t>
  </si>
  <si>
    <t>To develop the means to introduce blockchain technology to the construction trades workforce. Using blockchain to create efficiencies in purchasing and scheduling.</t>
  </si>
  <si>
    <t>Optimizing Display Technologies</t>
  </si>
  <si>
    <t>The Goal Mechanism and Dynamics of Incentivized Compliance for Task and Goal Achievement</t>
  </si>
  <si>
    <t>Bridging Blockchain Worlds: Bitcoin Ordinals on Cardano for Enhanced Liquidity</t>
  </si>
  <si>
    <t>Standardizing Seamless Blockchain Integration for Unity Game Engine</t>
  </si>
  <si>
    <t>Writers' Safe on Cardano</t>
  </si>
  <si>
    <t>Cardano-Mendix plugin by the Landano team</t>
  </si>
  <si>
    <t>(CaaS) Coin as a Service for SmartDev3: Copyright, coding, and web3 development tokenization</t>
  </si>
  <si>
    <t>Automated Rewards mechanisms for projects on Cardano</t>
  </si>
  <si>
    <t>GreenCycle // Cardano Smart Waste and Recycling Management Solution powered by @energiasocial</t>
  </si>
  <si>
    <t>Blockchain-Servitization Hub: Empowering African Startups</t>
  </si>
  <si>
    <t>Wallet Hunter: Leveraging Blockchain Data for Targeted Web3 Growth</t>
  </si>
  <si>
    <t>Servitization-Blockchain Accelerator: Revolutionizing Business Models</t>
  </si>
  <si>
    <t>Development of a Haskell-EDSL Optimized for Open-Source Hardware for Scalable Sidechains on the Cardano Blockchain</t>
  </si>
  <si>
    <t>From Chaos to Clarity: Streamlining Legal and Infrastructure Challenges in the DAO Ecosystem. Research, Toolkit, Product "On-Off-Chain Co" &amp; Education.</t>
  </si>
  <si>
    <t>FluxusNetwork European investment security for Cardano</t>
  </si>
  <si>
    <t>Future Quest: the next-gen platform for X-prize style impact funding. We're a match-making incubator for high impact projects leveraging web3, community and science.</t>
  </si>
  <si>
    <t>FiDa - Obtain Class IIGB regulatory status in the Bermuda Monetary Authority.</t>
  </si>
  <si>
    <t>ADAPIX - Buy &amp; Sell ADA with R$ (Brazilian Reais), pay bills at millions of merchants and withdraw $ADA &lt;-&gt; Fiat on thousand of bank ATMs</t>
  </si>
  <si>
    <t>Crypto Jobs, Blockchain Talents &amp; Recruiting Platform With a Job Aggregator from Multiple Tech Sites and Sources</t>
  </si>
  <si>
    <t>Rewards Without Borders: A Web2 Compatible, Cross-Chain Digital Collectibles Loyalty Program on Cardano</t>
  </si>
  <si>
    <t>DRED cPoker integration</t>
  </si>
  <si>
    <t>We're a one-stop high integrity carbon data platform for companies, project developers and investors, leveraging 7-year blockchain supply chain traceability leadership and global clients</t>
  </si>
  <si>
    <t>DLT360: cardaLABS Business Application Sandbox - Powerful Web 3.0 Infrastructure, Playground and Expert Services for Commercial Clients</t>
  </si>
  <si>
    <t>Nomos: Side-Chain &amp; Cross-Chain Bridge for Cardano</t>
  </si>
  <si>
    <t>Use Cardano-native token to solve software development and usability problems</t>
  </si>
  <si>
    <t>MiCA EU Crypto Regulation Guideline</t>
  </si>
  <si>
    <t>GDPR Compliance Guide</t>
  </si>
  <si>
    <t>Bridging Cardano and Automobile OEMs</t>
  </si>
  <si>
    <t>Digital Transformation of Car Insurance via Blockchain</t>
  </si>
  <si>
    <t>Electric Vehicle Charging: Blockchain-Based Efficient Solutions</t>
  </si>
  <si>
    <t>Blockchain-based Vehicle-to-Everything (V2X) Communication</t>
  </si>
  <si>
    <t>Blockchain-Based Car Insurance Platform</t>
  </si>
  <si>
    <t>Blockchain-Driven Carbon Credit System for Sustainable Mobility</t>
  </si>
  <si>
    <t>Blockchain-based Carbon Credit Solutions in Transportation</t>
  </si>
  <si>
    <t>Official Partnership with a Top German Car Manufacturer</t>
  </si>
  <si>
    <t>Catalyst School : Chapter Indonesia in collab with Gadjah Mada University (UGM)</t>
  </si>
  <si>
    <t>Oxford University student hub 'CardanOx' events and student onboarding</t>
  </si>
  <si>
    <t>CardanoCodex'23: A Hackathon Aiming to Increase Exposure for Cardano Within a Massive Developer Base</t>
  </si>
  <si>
    <t>Study guide for Marlow</t>
  </si>
  <si>
    <t>Universities Onboarding to Cardano</t>
  </si>
  <si>
    <t>Cardano for STEM Brazilian Students</t>
  </si>
  <si>
    <t>Cardano Blockchain Learning Clubs in DRCongo</t>
  </si>
  <si>
    <t>Cardano Education for Ethiopian Universities</t>
  </si>
  <si>
    <t>Cardano blockchain course for hispanic speakers</t>
  </si>
  <si>
    <t>🇻🇳 Vietnam Cardano Catalyst - NFT Exchange testing and development environment helps young people approach with the Web3.0 platform</t>
  </si>
  <si>
    <t>[3] Student-Driven Demonstration of the Use of SSI and the Cardano Blockchain to Capture their Cardano Blockchain Skills</t>
  </si>
  <si>
    <t>Unified Cardano Student Club Nigeria</t>
  </si>
  <si>
    <t>CWIC (Cantonese Women In Cardano)</t>
  </si>
  <si>
    <t>Cardano Student Blockchain Ambassador Program</t>
  </si>
  <si>
    <t>Scale up Catalyst Campus Train</t>
  </si>
  <si>
    <t>Cardano for 100,000+ Ethiopian students</t>
  </si>
  <si>
    <t>🇻🇳 Developing a trial auction platform to help users avoid the risks of losing money and missing out on successful auction opportunities due to lack of experience in auctions on exchanges.</t>
  </si>
  <si>
    <t>Fund 6 months of part-time student internship at Harmonic Laboratories</t>
  </si>
  <si>
    <t>Pond - Empowering students to innovate on Cardano</t>
  </si>
  <si>
    <t>Onboarding Turkish students through Workshops</t>
  </si>
  <si>
    <t>Latin America Student Onboarding</t>
  </si>
  <si>
    <t>FUNINTEC: Cardano Blockchain Technology-Based Incubator for undergraduate and postgraduate students of universities in Venezuela</t>
  </si>
  <si>
    <t>YouTube Content about Cardano and Catalyst dedicated for the French Blockchain community.</t>
  </si>
  <si>
    <t>French business and tech students for Catalyst</t>
  </si>
  <si>
    <t>Haskell and Plutus Course in Vietnamese</t>
  </si>
  <si>
    <t>Fostering Scientific Research on Cardano</t>
  </si>
  <si>
    <t>Blockchain Entrepreneurship Incubation Summit -- A Focus on onboarding students and startups</t>
  </si>
  <si>
    <t>Engaging The French Students in a Blockchain Kowledge-Based Competition to Facilitate Their Insersion Into the Ecosystem</t>
  </si>
  <si>
    <t>Supporting Student Blockchain Startups through Catalyst</t>
  </si>
  <si>
    <t>The GOMA Wada Hub onboarding Students program</t>
  </si>
  <si>
    <t>Onboarding Young Digital Artists into the Cardano Ecosystem</t>
  </si>
  <si>
    <t>Tamper-proof Certificate System</t>
  </si>
  <si>
    <t>Catalyst Hackathon (Festival of Innovation)</t>
  </si>
  <si>
    <t>Youth Blockchain and Crypto Entrepreneurship Program</t>
  </si>
  <si>
    <t>Onboarding Software engineering students to Cardano.</t>
  </si>
  <si>
    <t>The FUNINTEC's student Hubs: The cascade effect in the Project Catalyst and Cardano</t>
  </si>
  <si>
    <t>Self Sustainable Cardano Student Incubator Sri Lanka</t>
  </si>
  <si>
    <t>Owning a challenge in a student hackathon about Sustainable Finance to help Cardano ecosystem grow and have new opportunitiesand</t>
  </si>
  <si>
    <t>Catalyst Campus Invasion: Students Ignite</t>
  </si>
  <si>
    <t>WEB3 Gaming Guild for students</t>
  </si>
  <si>
    <t>Gateway To Blockchain -- A Student Learning Centre</t>
  </si>
  <si>
    <t>Supporting OpenLitterMap Events</t>
  </si>
  <si>
    <t>Campus PitchFest National TV Show</t>
  </si>
  <si>
    <t>CARDANO NET</t>
  </si>
  <si>
    <t>Provide an intermediary platform that helps users without blockchain knowledge still have easy to track transaction history for NFTs, increasing the safety of NFT transactions.</t>
  </si>
  <si>
    <t>Driving blockchain adoption through student ASB Telenet Club stake pools with assistance from MAV100.</t>
  </si>
  <si>
    <t>Women Of Web 3: Empowering the Next Generation</t>
  </si>
  <si>
    <t>Bring the Web3 universe to your Discord server</t>
  </si>
  <si>
    <t>Entrepreneurship Made Easy with College Students</t>
  </si>
  <si>
    <t>Spreading Cardano All Around Turkey</t>
  </si>
  <si>
    <t>Write academic papers about Cardano in the Legal field</t>
  </si>
  <si>
    <t>Neighborhood Student Blockchain Hub - Grier Heights, Charlotte, NC</t>
  </si>
  <si>
    <t>Cardano Scholarship for scientific research student at HUST</t>
  </si>
  <si>
    <t>Blockchain Student community</t>
  </si>
  <si>
    <t>Insufficient knowledge of Cardano among university students in the city of Goma</t>
  </si>
  <si>
    <t>Cardano Campus Incubation Hub</t>
  </si>
  <si>
    <t>Establish Coin Media</t>
  </si>
  <si>
    <t>Blockchain online club for students</t>
  </si>
  <si>
    <t>The AdaWorkHub Initiative: Catalyzing Student Job Markets</t>
  </si>
  <si>
    <t>CryptoCampus: Revolutionizing Student Marketplaces with Blockchain</t>
  </si>
  <si>
    <t>StuRent Chain: Blockchain for Student Rentals</t>
  </si>
  <si>
    <t>BrainBlock: Paving the Way for Blockchain Education</t>
  </si>
  <si>
    <t>AdaMentor</t>
  </si>
  <si>
    <t>Open standard for cross-game achievement system to gamify onchain participation</t>
  </si>
  <si>
    <t>Eternl - Accessible Multi-sig - F10</t>
  </si>
  <si>
    <t>Core integrations to support the fast-growing onchain games and autonomous world segment</t>
  </si>
  <si>
    <t>Extend NFT sale &amp; drop tools to support dropping more complex assets as required for onchain games</t>
  </si>
  <si>
    <t>SundaeSwap Aiken Smart Contracts</t>
  </si>
  <si>
    <t>Minswap Aiken V2 Audit</t>
  </si>
  <si>
    <t>Minswap Aiken Stableswap Audit + Bug Bounty</t>
  </si>
  <si>
    <t>MLabs - CardaNow - Rapid Infrastructure Caching</t>
  </si>
  <si>
    <t>Ikigai + MLabs - Hydra app SDK and auction service</t>
  </si>
  <si>
    <t>SundaeSwap Smart Contract Audit</t>
  </si>
  <si>
    <t>Message signing for Trezor and Ledger (CIP-8, CIP30)</t>
  </si>
  <si>
    <t>Sports Crowdfunding system attached to Funclub application based on Cardano chain</t>
  </si>
  <si>
    <t>Lenfi V2 Aiken Audit + Bug Bounty</t>
  </si>
  <si>
    <t>USDM: Fiat-Backed STABLECOIN - by Mehen: Cardano's Premiere Fiat-backed Stablecoin</t>
  </si>
  <si>
    <t>Xerberus: Risk Ratings for all Fungible Assets on Cardano</t>
  </si>
  <si>
    <t>Tor hidden service for Blockfrost</t>
  </si>
  <si>
    <t>Ledger Live Integration Maintenance</t>
  </si>
  <si>
    <t>The Handle Marketplace | ADA Handle</t>
  </si>
  <si>
    <t>Cardano App for Slack</t>
  </si>
  <si>
    <t>Eternl - Accessible Cardano knowledge base - F10</t>
  </si>
  <si>
    <t>Catalyst Explorer 2.5: Accessible Catalyst Data &amp; Tools</t>
  </si>
  <si>
    <t>Cardano Tax &amp; Accounting Tool</t>
  </si>
  <si>
    <t>DripDropz Open Source Voting Petition Management</t>
  </si>
  <si>
    <t>DripDropz Open Source Voting Gated Polling</t>
  </si>
  <si>
    <t>Liquidity Efficient DEX Models for Cardano</t>
  </si>
  <si>
    <t>FluidShare: Decentralized Uncollateralized Renting [Release + Audit + Open Source]</t>
  </si>
  <si>
    <t>Open Source Fiat &amp; Token Accounting System Solution</t>
  </si>
  <si>
    <t>Onboarding Education Platform</t>
  </si>
  <si>
    <t>Cardano NFT Integration in Fighting Card Game, Uppercut</t>
  </si>
  <si>
    <t>DripDropz Mainstreet Suite Licensing</t>
  </si>
  <si>
    <t>Atrium Profile Minting &amp; Customizing - User Account NFT</t>
  </si>
  <si>
    <t>Paper Wallet Change Receipts - ( We have minimum viable products! )</t>
  </si>
  <si>
    <t>Cardano NFT Integration in Death-Race Game, Project: Hermes</t>
  </si>
  <si>
    <t>VESPR Wallet: Security Audit / Penetration Test</t>
  </si>
  <si>
    <t>Open Source POAP in Cardano</t>
  </si>
  <si>
    <t>Scaling TapTools</t>
  </si>
  <si>
    <t>BOX LOKOLE NUMERIQUE, a powerful device to promote and accelerate Cardano/ADA adoption in Africa where there is or no internet.</t>
  </si>
  <si>
    <t>Tekmirio Non-Custodial NFT Staking Platform</t>
  </si>
  <si>
    <t>Djed Osiris Stablecoin on Cardano's EVM Sidechain Milkomeda</t>
  </si>
  <si>
    <t>Drunken Dragon Decentralized Indie Games Marketplace</t>
  </si>
  <si>
    <t>1st Options trading platform on Cardano</t>
  </si>
  <si>
    <t>ENCOINS v2: privacy protocol on Cardano. DApp development and integrations</t>
  </si>
  <si>
    <t>Need Cash: A Solution to Ease Financial Transactions in Africa</t>
  </si>
  <si>
    <t>NFT Staking Smart Contracts</t>
  </si>
  <si>
    <t>VESPR Wallet: Advanced Native Token Dashboard and Token Transactions Filter</t>
  </si>
  <si>
    <t>Optim Finance Vaults / Tranche Structures - DeFi Building Blocks for Cardano.</t>
  </si>
  <si>
    <t>Cyber Awareness Course</t>
  </si>
  <si>
    <t>NuNet: Running OSS ChatGPT alternatives on decentralized network // Enabling cheap and reliable Open Source chatbots alternatives on decentralized hardware supporting independence from big tech solutions.</t>
  </si>
  <si>
    <t>The Morphium - Add Texas Holdem to The Morphium Casino</t>
  </si>
  <si>
    <t>Dune Analytics for Cardano: explore, visualize and discover trends in DeFi markets</t>
  </si>
  <si>
    <t>P2P-DeFi Protocols</t>
  </si>
  <si>
    <t>Shinkai Visor Cardano Indexer integration (vector DB)</t>
  </si>
  <si>
    <t>Drunken Dragon Decentralized Fantasy Franchise: Comic Volume 3 &amp; 4 Development</t>
  </si>
  <si>
    <t>NEWM - Music Rights Marketplace App - Mobile Integration</t>
  </si>
  <si>
    <t>Bot Eliminator - Powered by Proofspace &amp; Atala Prism</t>
  </si>
  <si>
    <t>NEWM - Music Streaming App - Mobile Integration</t>
  </si>
  <si>
    <t>Charli3 Oracles - FREE accessible data feeds, and DAO implementation</t>
  </si>
  <si>
    <t>Cardano Calendar Mobile App For IOS &amp; Android</t>
  </si>
  <si>
    <t>A Web-Based Survival Game That Gives NFT Project Creators the Ability to Bring Gaming Utility to Their Communities.</t>
  </si>
  <si>
    <t>A Perpetual DEX on Milkomeda usable directly from Cardano - open leveraged positions in a dApp while needing only your Cardano wallet</t>
  </si>
  <si>
    <t>Better Cardano Blockchain Insights</t>
  </si>
  <si>
    <t>Pond - Pooled incubator with smart-contract loans</t>
  </si>
  <si>
    <t>Cardano in Spanish 2</t>
  </si>
  <si>
    <t>FluidTokens on Milkomeda [Platform + Audit + Open Source]</t>
  </si>
  <si>
    <t>Wolfram - Shaun Cumby - Digital Asset Disclosure Framework (DADF): Part II - Decentralizing Business</t>
  </si>
  <si>
    <t>ADIUVAT: Find your place.</t>
  </si>
  <si>
    <t>Plats - A Cardano Event Platform</t>
  </si>
  <si>
    <t>Onboarding App, introducing investors/artists to the Cardano Ecosystem</t>
  </si>
  <si>
    <t>Adosia Marketplace Feature Addition</t>
  </si>
  <si>
    <t>Cardanosub - Wordpress Content Subscription Powered by Cardano Blockchain</t>
  </si>
  <si>
    <t>Cryptocurrency lawmakers</t>
  </si>
  <si>
    <t>Treasure Chain</t>
  </si>
  <si>
    <t>Automatic bookkeeping and automatic Yearly Statements with smart contracts</t>
  </si>
  <si>
    <t>COINBASE sues the SEC</t>
  </si>
  <si>
    <t>Wolfram Elevating Cardano Dashboard with Enhanced Features</t>
  </si>
  <si>
    <t>Mobile Money bridge and Decentralized Exchange</t>
  </si>
  <si>
    <t>Industrialists As ADA Holders in GHANA</t>
  </si>
  <si>
    <t>AdaQuest Mobile - Tournaments</t>
  </si>
  <si>
    <t>Andamio by Gimbalabs: a learning management system (LMS) built on Cardano with skill-tracking, treasury management, and smart contract capabilities.</t>
  </si>
  <si>
    <t>[Fimi] Cardano Bible : A introduction to the financial operating system - Vietnamese version</t>
  </si>
  <si>
    <t>[MAYZ Protocol] Open Source Front-end Development</t>
  </si>
  <si>
    <t>Masked NFT: Research on privacy data management by NFT</t>
  </si>
  <si>
    <t>Effective time management &amp; scheduling for the Cardano ecosystem</t>
  </si>
  <si>
    <t>Cardano Impact Report 2024</t>
  </si>
  <si>
    <t>impact2earn CleanTech Chat Bot with built-in Social-Fi and Game-Fi elements (Cardano based). Turn in Recycling E-waste &amp; Get a reward in form of NFTs.</t>
  </si>
  <si>
    <t>AI-based Mandarin Newsletter Generator</t>
  </si>
  <si>
    <t>Cardano Community &amp; Ecosystem Hub on Alphaday</t>
  </si>
  <si>
    <t>Mobile application focused on accelerating the NFTs adoption and knowledge curve, through useful solutions, applicable in many economic sectors</t>
  </si>
  <si>
    <t>Minting NFTs in L2 of Cardano: Milkomeda Implementation</t>
  </si>
  <si>
    <t>"Cardano Vietnam News"</t>
  </si>
  <si>
    <t>NFT Marketplace for Wellness Services: Direct Connections Between Providers &amp; Clients</t>
  </si>
  <si>
    <t>Online Makerspace</t>
  </si>
  <si>
    <t>"Digital Heritage metaverse", an inmersive e-Commerce Web 3.0 platform</t>
  </si>
  <si>
    <t>Creating Sustainable Change: Increasing Awareness and Promoting Environmentally Friendly Habits in Our Communities</t>
  </si>
  <si>
    <t>Quidli - Rewards Discord App for the Cardano Catalyst Community</t>
  </si>
  <si>
    <t>Urban Farmer Education Series</t>
  </si>
  <si>
    <t>RIM, Remarkable Internet Moments</t>
  </si>
  <si>
    <t>Gain knowledge, Obtain incentives</t>
  </si>
  <si>
    <t>Web 3 Work Marketplace to connect Freelancer to Business on Cardano</t>
  </si>
  <si>
    <t>Scradabble.xyz - the ADA word puzzle game</t>
  </si>
  <si>
    <t>Birth Chart NFTs on Cardano</t>
  </si>
  <si>
    <t>To advise our community about cryptocurrency scams</t>
  </si>
  <si>
    <t>Transforming Frustration into Art: Virtual Smash House for Mental Well-being &amp; Blockchain Onboarding</t>
  </si>
  <si>
    <t>Sisu Network Bridge: A secure and user-friendly bridge for seamless cross-chain asset transfers on Cardano</t>
  </si>
  <si>
    <t>Secret Book for Travelers to Encounter Life Enriching Wisdom: Co-creating New Signposts to Elevate Quality of Travel Together with Successors of Local Cultures</t>
  </si>
  <si>
    <t>Cardano Ubuntu Informal Business Registry &amp; Accounting dApp - a blockchain-based solution for informal businesses in Africa</t>
  </si>
  <si>
    <t>Enabling Unreal Engine Game Developers to incorporate Cardano Play-to-Earn &amp; NFT Sales, monetising their games with a simple (No Coding Required) Plugin, buttons &amp; displays with customizable Gallery &amp; Shop models to import to games.</t>
  </si>
  <si>
    <t>CRCI - A First Principles Approach to DeFi Fundamental Analysis</t>
  </si>
  <si>
    <t>Coffee DAO</t>
  </si>
  <si>
    <t>Decentralized (Index) Funds: Native Assets on Cardano</t>
  </si>
  <si>
    <t>Catalyst Central - Tools and Resources For Cardano Governance</t>
  </si>
  <si>
    <t>Realization of Carbon Minus Coffee that the more you drink, the more you contribute to carbon reduction</t>
  </si>
  <si>
    <t>The Cardano Terminal - Provides real-time news, research, analysis and communication tools (Bloomberg for Cardano ecosystem)</t>
  </si>
  <si>
    <t>NuNet: Bioinformatics simulations with Decentralized Computing // Enabling cheap and reliable simulations on decentralized hardware for Bioinformatics via frameworks. Bioinformatics is essential for management of data in modern biology and medicine.</t>
  </si>
  <si>
    <t>Docufi3d - A Decentralized Platform for Web3 SSI Credential-Based Digital Document Signing and Verification</t>
  </si>
  <si>
    <t>Cardano's Decentralized Exchange Marketplace for Bonds, Securities and financial products</t>
  </si>
  <si>
    <t>Automate &amp; Scale Cardano Developer Education with Gimbalabs' Andamio Platform &amp; Wada Academy</t>
  </si>
  <si>
    <t>Unreal Engine - Cardano API / SDK development</t>
  </si>
  <si>
    <t>Harnessing the collective intelligence of the community to improve Plutus Pioneers Program</t>
  </si>
  <si>
    <t>Liquidity 4 Virtual Assets (L4VA) - Building the 1st AMM for NFTs, enabling users to instantly sell for the floor price on Cardano</t>
  </si>
  <si>
    <t>KottoChain: Digitizing and NFTizing Antiques on Cardano to Revive and Enhance the Vanishing Heritage</t>
  </si>
  <si>
    <t>DOON Network: Web3 publishing platform for independent journalism</t>
  </si>
  <si>
    <t>DEMU Jukebox Music Player | Phase 2 - (Cash App + Spotify)</t>
  </si>
  <si>
    <t>REITCIRCLES: A decentralized verification marketplace for real estate - UI/UX + Frontend implementation</t>
  </si>
  <si>
    <t>REITCIRCLES: Decentralized marketplace for verification for real estate globally - BACKEND DEVELOPMENT for this.</t>
  </si>
  <si>
    <t>AdaHandle integration for NFTPass</t>
  </si>
  <si>
    <t>Reitcircles: AI land registry parser pipeline</t>
  </si>
  <si>
    <t>Nucast : NuDynamic Ticketing - A Revolutionary Cardano-based Events Ticketing Solution</t>
  </si>
  <si>
    <t>Cardano Calendar Web 3 Integrations &amp; Feature Development</t>
  </si>
  <si>
    <t>ADMN: The Copyright &amp; Trademark Solution for Cardano</t>
  </si>
  <si>
    <t>Sustainable Goals Token Research into Proof of Impact Token Integration</t>
  </si>
  <si>
    <t>Measuring Funded Proposal Impacts</t>
  </si>
  <si>
    <t>BroClan Safe Deployment Support</t>
  </si>
  <si>
    <t>45B - Pragmatik Extracts - Open-source community built Solution to get Accounting Extracts from Cardano for free</t>
  </si>
  <si>
    <t>MiMesa: The first restaurant booking system with blookchain technology</t>
  </si>
  <si>
    <t>Multi-Currency Crowd Funding DApp: Empowering Projects to Raise Funds in ETH, SOL, USD, and ADA while Facilitating Seamless Receipt of ADA Contributions</t>
  </si>
  <si>
    <t>Fueling Web3 Adoption and Empowering Education via a Social Learning Platform</t>
  </si>
  <si>
    <t>Contract Explorer</t>
  </si>
  <si>
    <t>Property Management - Digital Identity Based Smart Contracts ( Working prototype @ app.MintMatrix.io )</t>
  </si>
  <si>
    <t>Nucast: iOS &amp; Android App - Revolutionizing Mobile Access to Cardano's Video Content Ownership DApp</t>
  </si>
  <si>
    <t>NFT-protocol for fractionalized ownership and tokenization of real world assets.</t>
  </si>
  <si>
    <t>Endubis Messenger Wallet Upgrade</t>
  </si>
  <si>
    <t>Maya Protocol integration - Cross-chain swaps</t>
  </si>
  <si>
    <t>EncryptVault, Cryptocurrency Wallet Seed Phrase (Private Keys) Encrypted QR Code Generator | Protocol and Cold Storage Device System. Safely, digitally store all your crypto seed phrases and passwords.</t>
  </si>
  <si>
    <t>[V2target-Dual target for ADA holder] - Maximizing your profit with the uniqueness of ADA staking mechanism.</t>
  </si>
  <si>
    <t>Certificates for Custom Jewellery</t>
  </si>
  <si>
    <t>Develop a dynamic, visual dashboard leveraging Global Reporting Initiative (GRI) Standards to comprehensively measure, report, and illuminate the sustainability impact of Cardano-based projects, fostering transparency and credibility.</t>
  </si>
  <si>
    <t>A Permissionless, No-code needed Staking App for Native Asset Farming Pools &amp; Rewards</t>
  </si>
  <si>
    <t>BitFins: Augmented Reality Mobile App For Displaying &amp; Interacting With Digital Assets</t>
  </si>
  <si>
    <t>Reitcircles: A decentralized verification marketplace for real estate - Smart Contracts</t>
  </si>
  <si>
    <t>Rookiez - Decentralized Motorcycle Racing Manager Game - Website and Community engagement</t>
  </si>
  <si>
    <t>FetaChain: Hardware-Backed Secure Supply Chain Tracking</t>
  </si>
  <si>
    <t>Automating royalty payments to student athletes with NFT's.</t>
  </si>
  <si>
    <t>AdaAid - The Cardano Charity Hub - Digital Giving, Real Change</t>
  </si>
  <si>
    <t>AI lawyer by Profila/University of Luzern - phase 2 - extended WEB3 legal database</t>
  </si>
  <si>
    <t>Transforming Cardano Gaming: Wildsnake Studios Collaboration Attracts Renowned Developers for Widespread Adoption</t>
  </si>
  <si>
    <t>TradFi - Interest Rate Derivatives on Cardano</t>
  </si>
  <si>
    <t>Cardano Asset Link: Unifying Physical and Digital Commerce, Product-Bound Standard Creation rather than Native Asset or Soul-Bound</t>
  </si>
  <si>
    <t>Nubot: AI Powered Cardano Queries</t>
  </si>
  <si>
    <t>Notiboy : Effective communication on web3</t>
  </si>
  <si>
    <t>Cur8: Unified Platform for Digital Art Creation, Curation, and Exhibition</t>
  </si>
  <si>
    <t>IRONSKY NFT GAME | Cardano's game to build on Mobile</t>
  </si>
  <si>
    <t>Witzil: using the Cardano Blockchain to bring decentralized, collaborative change to Mexican urban enviroments</t>
  </si>
  <si>
    <t>E2E Encrypted and Decentralized Web Market for Real-life Product Listings</t>
  </si>
  <si>
    <t>Creating Custom Collector's Portals for Cardano Projects to create more value within the CNFT ecosystem and more easily onboard new collectors.</t>
  </si>
  <si>
    <t>ReCheck Vault: online service &amp; SDK to encrypt, store, trace &amp; share sensitive information, powered by Cardano</t>
  </si>
  <si>
    <t>Onboarding Cardano's next 1 million Web2 users: Connect to dApps by logging in with a social account or email address, via a non-custodial plug-n-play invisible wallet solution for dApps</t>
  </si>
  <si>
    <t>True RNG Device Powered by the Cardano Blockchain</t>
  </si>
  <si>
    <t>InfinityPools - Empowering NFT and FT Staking with an Advanced Rewards Management &amp; Distribution Platform</t>
  </si>
  <si>
    <t>Delana - The First Factoring Platform in Cardano (RealFi)</t>
  </si>
  <si>
    <t>Cardano simple explanation - Simple explanation of Cardano's technology through video to Vietnamese people</t>
  </si>
  <si>
    <t>Stargazer: DeFi Yield Optimizer for Cardano</t>
  </si>
  <si>
    <t>AEROS Universal Airline Mile based on ADA</t>
  </si>
  <si>
    <t>Fractionalised Renewable Energy Assets (FREA) - rewarding affordable renewable energy asset holders through a sharing economy.</t>
  </si>
  <si>
    <t>Nucast : Multiplatform TV App - The First Cardano-Based TV Dapp</t>
  </si>
  <si>
    <t>COPY &amp; PHYGITAL - Phygital Twin creation between NFTs and animated 3D lenticular badges for the fashion industry.</t>
  </si>
  <si>
    <t>AgriLocate: App Utilizing Cardano Blockchain for Mapping Agricultural Input Businesses, Commercial Farm Sites, and Providing Relevant Information for Investors Interested in the Agricultural Sector in Ghana.</t>
  </si>
  <si>
    <t>A fun free to play AAA quality hyper casual mobile game ready for mass adoption</t>
  </si>
  <si>
    <t>No-Code Shopify plugin to accept $ADA and other native Cardano tokens</t>
  </si>
  <si>
    <t>T Minus One (T-1): Token Creator Platform for Cardano</t>
  </si>
  <si>
    <t>Prototype for Privacy-Preserving Personalised Ad Targeting Using Cardano Smart Contracts for Data Sharing Consent and Partisia for Zero Knowledge Profila Data Compute (MPC) with Advertisers.</t>
  </si>
  <si>
    <t>PlayerMint: Community PFP Battles</t>
  </si>
  <si>
    <t>[2] Upgrade the selfdriven Apps to support SSI &amp; xAPI Standards, and DAO Functionality (Open-Source)</t>
  </si>
  <si>
    <t>Drunken Dragon Game Systems Dev: Dynamic Role Playing Events</t>
  </si>
  <si>
    <t>DEX with integrated aggregator and cross chain bridge</t>
  </si>
  <si>
    <t>DLT360: twinSHARE - Industry-agnostic IoT/Digital Twin Manager among non-trusting parties</t>
  </si>
  <si>
    <t>Revolutionizing Cardano's Marketing: The Fairy Show Unleashed - Disruptive Innovation and Social Engagement</t>
  </si>
  <si>
    <t>Token Allies the First Decentralized VC in Cardano - 2nd phase</t>
  </si>
  <si>
    <t>A peer-to-peer marketplace for trading Cardano and Cardano native assets with fiat.</t>
  </si>
  <si>
    <t>Community Health insights to build unstoppable Cardano communities</t>
  </si>
  <si>
    <t>Peerhive : Empowering SMEs with Real-World Asset Financing (RWA)</t>
  </si>
  <si>
    <t>Cardano Beam - GPS based Assets</t>
  </si>
  <si>
    <t>Revolutionizing Cardano Rewards Contracts: Aiken Language Upgrade for Efficiency and Functionality</t>
  </si>
  <si>
    <t>[MAYZ Protocol] Decentralized Asset Management Infrastructure</t>
  </si>
  <si>
    <t>Cardano in 9 Minutes: Deep Understanding, Smart Investing, Time Saved, Money Made</t>
  </si>
  <si>
    <t>An Esports Platform Powered by Cardano</t>
  </si>
  <si>
    <t>Scalable, High-Assurance, NFT Creator Verification</t>
  </si>
  <si>
    <t>Solve Property Industry Problems : Utilize Cardano for Water and Electricity Meter Locations and Secure Long-term Storage of Essential Property Information</t>
  </si>
  <si>
    <t>Securing Scientific Research through Tokenization on Cardano"</t>
  </si>
  <si>
    <t>🇻🇳 Building an Artist Auction Platform Cardano</t>
  </si>
  <si>
    <t>DeltaDeFi - Decentralized Financial Option Protocol on Cardano with eUTxO-native Efficient Order Book Model</t>
  </si>
  <si>
    <t>Nucast: Live-streaming Protocol Revolutionizes The Streaming Space</t>
  </si>
  <si>
    <t>Vyavaspa : Cultivate, Collaborate, and Conquer in a Blockchain-Powered Farming Adventure</t>
  </si>
  <si>
    <t>[Fimi] Translate the video about Cardano with voice in Vietnamese</t>
  </si>
  <si>
    <t>Chainmaille Wallet : Multi-sig, multi-chain, seedphrase recovery</t>
  </si>
  <si>
    <t>Ada Payments In Africa</t>
  </si>
  <si>
    <t>Decentralized Seed Phrase Manager</t>
  </si>
  <si>
    <t>Airbnb / Rental Property management and sharing platform</t>
  </si>
  <si>
    <t>Token reward system inside ADAM app</t>
  </si>
  <si>
    <t>HarmonyAI: A Privacy-Centric Mental Health Chatbot - Advancing Artificial Intelligence on Cardano</t>
  </si>
  <si>
    <t>The CardanoVerse Metaverse 3D World created in Fortnite - We'll continue development on Unreal Engine of published "Central City" &amp; build multiple island HUBS for continents, specific activities &amp; projects, also to develop the "Open World" Version</t>
  </si>
  <si>
    <t>Learn Cardano Task &amp; Transaction Validation Functions like Zealy or Galxe</t>
  </si>
  <si>
    <t>Conserving Gorillas through NFT Sales: A Campaign for Wildlife Preservation</t>
  </si>
  <si>
    <t>Cercle X: Innovating Waste Management Practices with Cardano</t>
  </si>
  <si>
    <t>Realfi.info mobile app(s)</t>
  </si>
  <si>
    <t>GooDanoMap: Google Maps Companion</t>
  </si>
  <si>
    <t>Singular-Mobile Centric DeFi App</t>
  </si>
  <si>
    <t>NFTPass: Event Management Solution</t>
  </si>
  <si>
    <t>VAULT3 - The web3 data gating service. Use native tokens and wallets as keys to unlock confidential data.</t>
  </si>
  <si>
    <t>Cardano Millions: a competitive and transparent lottery for everyone</t>
  </si>
  <si>
    <t>NuAuth - Secure and Decentralized Verification Platform for Digital Content Authenticity</t>
  </si>
  <si>
    <t>Cardano Native Script editor and Multisig-wallet</t>
  </si>
  <si>
    <t>Rythmeet: A complete P2P music platform for networking</t>
  </si>
  <si>
    <t>TRISTOPIA - Climate Clash</t>
  </si>
  <si>
    <t>ExpertChain. Connect with Experts easily by 1:1 Calls using ADA</t>
  </si>
  <si>
    <t>AgroTechnology Cardano: empowering Food Security &amp; Sovereignty with Tokenization, Real-Time Traceability, Sovereign Identity, Quality Certificates NFTs, IoT Sensors, AI, Data Science, Precision Farming, Smart Contracts, and R&amp;D.</t>
  </si>
  <si>
    <t>Katiopa NFArt - NFCraft Marketplace</t>
  </si>
  <si>
    <t>AdaQuest Mobile - Snake Pit</t>
  </si>
  <si>
    <t>[MAYZ Protocol] Open Orders</t>
  </si>
  <si>
    <t>Smart Contract for CARDANO Invoice System</t>
  </si>
  <si>
    <t>The first online learning platform on Cardano in Asia</t>
  </si>
  <si>
    <t>TrustLevel.io Cardano Integration</t>
  </si>
  <si>
    <t>Erdős Platform (An AirBnB Competitor)</t>
  </si>
  <si>
    <t>Open Source Minting Platform for FTs and NFTs - With Payment Gateway and Wallet integration</t>
  </si>
  <si>
    <t>Decentralizing the Music Industry: Empowering Artists through NFTs, AI-Enhanced Creation, and Decentralized Crowdfunding</t>
  </si>
  <si>
    <t>Profiler v2.0: Advanced Investigation and Tracking Tool for Cardano</t>
  </si>
  <si>
    <t>Seamless Ethereum to Cardano Conversion and API Integration for Enhanced Onboarding</t>
  </si>
  <si>
    <t>Venster: On-Chain Generative Art and Open Publishing</t>
  </si>
  <si>
    <t>Unleashing Cardano's Gaming Revolution for Mass Adoption and Blockchain-Powered Entertainment</t>
  </si>
  <si>
    <t>MAV100: Creating the core of a community World Mobile Network in Schools.</t>
  </si>
  <si>
    <t>Development of Digital Badge and Supporting General Purpose Wallet</t>
  </si>
  <si>
    <t>Cardano Artist Incubation: Nurturing Talent &amp; Sustainable Growth in Digital Art</t>
  </si>
  <si>
    <t>RatsDAO I Staking Platform Improvement</t>
  </si>
  <si>
    <t>RatsDAO I Staking Platform Front End</t>
  </si>
  <si>
    <t>Influxe - NFT Hub for Streamers &amp; Influencers on Cardano</t>
  </si>
  <si>
    <t>ADA Express</t>
  </si>
  <si>
    <t>Integrating ADA into multichain crowdfunding platform [Charity Impact]</t>
  </si>
  <si>
    <t>Inclusive Growth &amp; Engagement: Gamifying the Marketplace for a Sustainable Cardano Ecosystem</t>
  </si>
  <si>
    <t>DEFORESTATION CONTROL IN KALEHE</t>
  </si>
  <si>
    <t>CARBONETZ is a US based company focused on ascertaining/delivering data-driven, verified carbon credits to quality carbon registries worldwide. Primary development involves secure, source-up methods for measuring, reporting verifying CarbonCredits.</t>
  </si>
  <si>
    <t>Legal Research: Building the Foundations for Projects on Cardano in the Brazilian Legal Context</t>
  </si>
  <si>
    <t>Decentralising Market Making Tools</t>
  </si>
  <si>
    <t>E-assidano for business management</t>
  </si>
  <si>
    <t>Drunken Dragon Game Systems Dev: Party Items &amp; Chain Quests</t>
  </si>
  <si>
    <t>DCOne Crypto Upgrade V2</t>
  </si>
  <si>
    <t>Many blockchain developers think outside the box (which is fabulous), but let's fill the box first! Use currently available tech that can give normal people an on-ramp - "Tokenized and liquid Real-estate investments for every income level".</t>
  </si>
  <si>
    <t>Migrate our Full Value Business Valuation Tool onto the Cardano Blockchain</t>
  </si>
  <si>
    <t>Turbo Layering - Image and Video</t>
  </si>
  <si>
    <t>Decentralized Recruitment Platform on Cardano</t>
  </si>
  <si>
    <t>Web 3, Cardano4Good and Sustainability Impact Report 2024</t>
  </si>
  <si>
    <t>Cardano's Transactions for Bank credits score</t>
  </si>
  <si>
    <t>MAV100: Using Cornucopias "Custom Dome" NFTs to build metaverse "Alliance Campuses" for student education and enrichment. Building more powerful alternative learning platforms to help add resiliency to the education system during disruptive events.</t>
  </si>
  <si>
    <t>BlockCred shortens long wallet addys with authorised web 2.0 email addresses and social media handles for secure, decentralised trading on the Cardano blockchain.</t>
  </si>
  <si>
    <t>FarmTech Solutions: Empowering Nepalese Farmers with Digital Tools</t>
  </si>
  <si>
    <t>DLT360: Blockchain Application Catalogue for Business and Industry</t>
  </si>
  <si>
    <t>Maternal Mortality Crisis - DoulaID: an app by RootsID</t>
  </si>
  <si>
    <t>Open Source Forest - Getting to the Root of the Problem with Biodiversity. Allocation of forest where it's needed the most.</t>
  </si>
  <si>
    <t>EnergyNexus - Cardano as a Hub for Energy Blockchains</t>
  </si>
  <si>
    <t>FiDa - Oracle integration for Parametric Insurance Contracts</t>
  </si>
  <si>
    <t>GLEIF Network Super-Watcher on Cardano by RootsID</t>
  </si>
  <si>
    <t>Exchange App from Ada to USD via Mobile Money in Africa</t>
  </si>
  <si>
    <t>Gero - integrated farm management software powered by Cardano. Upgrading to web3 and creating a new use case on the Cardano Blockchain</t>
  </si>
  <si>
    <t>DeFi on Hydra and Mamba (Bynet Protocol continuity)</t>
  </si>
  <si>
    <t>CineWealth: Innovative Revenue Based Financing - A Real-Fi Platform Built on Cardano</t>
  </si>
  <si>
    <t>RatsDAO I Cardano Native Tokens Vesting DApp</t>
  </si>
  <si>
    <t>Cardano based smart contracts plaftorm for auctioning Vietnam state-own assets</t>
  </si>
  <si>
    <t>Swamplands: A "Web2.5" App Store that Blends Gaming, Business, DeFi, TradFi, and NFTs</t>
  </si>
  <si>
    <t>Open Source Yield Optimizer on Cardano</t>
  </si>
  <si>
    <t>DirectEd- Decentralized Tutor's Marketplace (Uber for Tutoring)</t>
  </si>
  <si>
    <t>CARDANO CASINO - OPEN SOURCE PHP SCRIPTS FOR POKER, CRAPS, DICE ++</t>
  </si>
  <si>
    <t>Ekival: Empowering Decentralized Non-Custodial Peer-to-Peer (P2P) Crypto-Fiat Exchange for Financial Inclusion</t>
  </si>
  <si>
    <t>ML-Powered NFT Recommendation API, Trained on the NuNet Network</t>
  </si>
  <si>
    <t>Tokenalia - Web3 Game Aggregator for Unleashing the Power of Cardano Gaming</t>
  </si>
  <si>
    <t>AdaLens: A Next-Generation Cardano-Powered AI Camera with Neuromorphic Intelligence and Privacy Capabilities</t>
  </si>
  <si>
    <t>VeterinaryDAO - AI Assisted Veterinary Triage Service</t>
  </si>
  <si>
    <t>Accellerate ADA adoption: Pay academic fees in ADA at ISDR-GL/GOMA</t>
  </si>
  <si>
    <t>DecentralTunes: Empowering Indie Musical Artists - Blockchain &amp; AI Enhanced Music Platform with NFT Royalty Sharing on Cardano Blockchain</t>
  </si>
  <si>
    <t>KWARXS - "Fracturizing: Revolutionize, Evolve"</t>
  </si>
  <si>
    <t>Web3 Monetization of Web2 Media Platforms</t>
  </si>
  <si>
    <t>Naturopura A natural Farming Market Place and Assistance</t>
  </si>
  <si>
    <t>Liquid X - Web3 protocols for synthetic asset &amp; structured financial product on Cardano</t>
  </si>
  <si>
    <t>RealFi on Cardano (Dapp): Democratizing Carbon Credits with programable certifications (CIP68) &amp; Smart Contracts</t>
  </si>
  <si>
    <t>In-Person Mobile Token Verification</t>
  </si>
  <si>
    <t>UMAMI, a token incentivized restaurant review platform</t>
  </si>
  <si>
    <t>RatsDAO I Plutus Smart Contracts for decentralized Raffles.</t>
  </si>
  <si>
    <t>One Vote</t>
  </si>
  <si>
    <t>Advancing QR code technology and its blockchain utility to onboard Web 2 services to Cardano.</t>
  </si>
  <si>
    <t>Kreate - Vibrant Community &amp; Marketplace for Millions of Art Lovers</t>
  </si>
  <si>
    <t>UMEME</t>
  </si>
  <si>
    <t>Currency Detector App for Visually Impaired</t>
  </si>
  <si>
    <t>ArtCardano: Sustainable Digital Art Curation and Exhibition for Cardano's Ecosystem.</t>
  </si>
  <si>
    <t>Adding more utility driven use cases to the Cardano community &amp; the NFT product ecosystem at large.</t>
  </si>
  <si>
    <t>(PIP) Proof of Impact Platform</t>
  </si>
  <si>
    <t>Splash Ignites Social Growth For Cardano Builders, Uniting Communities Across Chains To Discover, Collaborate and Thrive</t>
  </si>
  <si>
    <t>Hike2NFT - NFT Hiking Scavenger Hunt</t>
  </si>
  <si>
    <t>Oracle for Agriculture: Integrating Satellite Imagery with Cardano</t>
  </si>
  <si>
    <t>Digital CV listing globally verifiable certifications</t>
  </si>
  <si>
    <t>Selldone Commerce SDK to Bridge Cardano and Real Commerce with Comprehensive Regulatory Compliance</t>
  </si>
  <si>
    <t>Afrocharts Web3 Integration</t>
  </si>
  <si>
    <t>HSD: Health Screening Database MVP</t>
  </si>
  <si>
    <t>Token-gated Cardano beauty &amp; wellness products - Learn2Earn incentive structure and initiative to onboard, educate and improve well-being in web3</t>
  </si>
  <si>
    <t>Project Catalyst as Main Stage Sponsorship for Rare Evo 2024/25</t>
  </si>
  <si>
    <t>RATIONAL MANAGEMENT OF PLASTIC WASTE IN NYIRAGONGO TERRITORY</t>
  </si>
  <si>
    <t>Sync.Land - Metaverse &amp; Video Game Music Licensing</t>
  </si>
  <si>
    <t>Cardano Forest [blocktree.asia] - Foster Trust &amp; Trackability in Reforestation</t>
  </si>
  <si>
    <t>RatsDAO I SmartCollections</t>
  </si>
  <si>
    <t>Proposal for a SuperApp, Metaverse and Network State, a digital governance model along with a comprehensive platform for social interactions and useful online activities decentralized.</t>
  </si>
  <si>
    <t>DECENTRALIZED PREDICTION MARKET ON CARDANO - GAMING</t>
  </si>
  <si>
    <t>100 Videos &amp; Interviews with Cardano Ecosystem Projects, Founders and Builders - Keeping Up With the Cardano Show</t>
  </si>
  <si>
    <t>KarbonMap - Scalable, Authenticated, Traceable Carbon Credit &amp; Payment Distribution on Cardano</t>
  </si>
  <si>
    <t>Cardano Marketplace Listing Contract</t>
  </si>
  <si>
    <t>Predictify: A Unique, No-Loss Method For Participation In Predictions Markets</t>
  </si>
  <si>
    <t>Infinity Wallet &amp; Web3 Browser - A one-stop ecosystem for all a users crypto, payment, DeFi, NFT and Web3 needs!</t>
  </si>
  <si>
    <t>Creating the world's first decentralised digital field boundary identity for smallholder farmers in Kenya and Tanzania (Oracle) using super-high resolution Satellite data at 1 meter resolution.</t>
  </si>
  <si>
    <t>TipMeDaddy, a creator tipping platform</t>
  </si>
  <si>
    <t>Unleash creativity in player-built multiverse.</t>
  </si>
  <si>
    <t>Best Bud - Empowering Animal Welfare and Conservation through Technology</t>
  </si>
  <si>
    <t>Collectibles Exchange: An Innovative DEX for NFTs - A Swapping Service for Non-Fungible Cardano Native Assets</t>
  </si>
  <si>
    <t>FYI.clothing - Translating NFT IP into Tangible Fashion Statements</t>
  </si>
  <si>
    <t>Payments for Payloads: Creator Monetization</t>
  </si>
  <si>
    <t>Merits of a Proposed Idea for Cardano</t>
  </si>
  <si>
    <t>Cardano Quizzes</t>
  </si>
  <si>
    <t>Cardano NFT integrated adult games and adult games marketplace</t>
  </si>
  <si>
    <t>Empowering Financial Literacy through an Interactive Cardano DApp Game: Educate, Engage, and Earn ADA</t>
  </si>
  <si>
    <t>CarbonNo Verifiable Carbon Platform</t>
  </si>
  <si>
    <t>MAV100: Creating a Point of Sale User Interface utilizing Hydra that supports ADA transactions to be used by local businesses and event venues. A collaboration by Sundae Labs, Yepple Labs, and MAV100.</t>
  </si>
  <si>
    <t>Open world lunar exploration Massive Multiplayer Online game in Carda Station Metaverse</t>
  </si>
  <si>
    <t>ADABET.iO |Sports Betting Cardano Build MobileApp</t>
  </si>
  <si>
    <t>Integration of Blockchain Technology for Enhanced Collaboration and Security and Revolutionizing the Architectural Design Process</t>
  </si>
  <si>
    <t>Space Ape Club Video Game - Funding for Updates and Expansion</t>
  </si>
  <si>
    <t>NFBooks: a Pan-African focus NFT library. Proposing a unique and fun reading experience.</t>
  </si>
  <si>
    <t>ADAcrow - Decentralized, and P2P Escrow App</t>
  </si>
  <si>
    <t>PsyWORK.shop - A Project to Onboard Psychologists &amp; Their Clients into Cardano Ecosystem</t>
  </si>
  <si>
    <t>XFORGE: Building the ultimate mint platform for Cardano native assets, allowing creators to set up sales pages with ease.</t>
  </si>
  <si>
    <t>"Cardania" educative board game</t>
  </si>
  <si>
    <t>Cardano-Powered funding and talent marketplace for students</t>
  </si>
  <si>
    <t>CryptoStream: Empowering Indie Video Creators - Tip, Vote &amp; Fund via Cardano Blockchain!</t>
  </si>
  <si>
    <t>DLT360: cardaBAN - A blockchain-based, open-use industrial KANBAN system</t>
  </si>
  <si>
    <t>"FlutterBuzzerz: Battle! - Phase 1: The Crystalline Cavernz!" is a Fun, Engaging Cardano Blockchain Game featuring collectable Game-Asset NFTs! Free-To-Play, Play-to-Earn!</t>
  </si>
  <si>
    <t>Sustainable High Molecular Weight Inhibitors (Phaseolamins) for regulation of glycemia in diabetes and metabolic syndrome, powered by Catalyst and Cardano.</t>
  </si>
  <si>
    <t>NZTwork (Net Zero Token Network): Revolutionizing Carbon Credit Creation</t>
  </si>
  <si>
    <t>MobileDEX : Decentralized Exchange with Ghanaian Mobile Money Payment Options.</t>
  </si>
  <si>
    <t>Development of an Application for Reliable Exchange Process Registration</t>
  </si>
  <si>
    <t>SkyBrain Neurotech: Personalizing Experiences with Neurotech and Blockchain</t>
  </si>
  <si>
    <t>AdaQuest - Dungeon Crawler - Early Access</t>
  </si>
  <si>
    <t>PawSpace.io: Empowering Pet Owners with Blockchain Technology for Enhanced Pet Care.</t>
  </si>
  <si>
    <t>AI powered dashboard that will tailor an ad campaign to your budget &amp; needs and deploy it, With real-time analytics, you can track the success of your campaigns and make adjustments on the fly.</t>
  </si>
  <si>
    <t>Hungry Haste: decentralized and open-source food pickup and delivery service</t>
  </si>
  <si>
    <t>COLDLASER NFT LAUNCH - FUNDING JOURNEY STEP 1</t>
  </si>
  <si>
    <t>Nucast - Reinventing Video Rentals With a Smart-contract Based Content Rental Platform</t>
  </si>
  <si>
    <t>ADA Cashback - Buy Online 5,000+ Top Stores and Earn $ADA Crypto Rewards</t>
  </si>
  <si>
    <t>Elixir of Life: A Decentralized, Tech-Driven Algae Cultivation Enterprise</t>
  </si>
  <si>
    <t>Empowering Content Creators with Cardano: A Decentralized Platform for Fair Compensation</t>
  </si>
  <si>
    <t>Citaldoc Health Token + A.I. + Multilingual. Continuation of the successfully completed project at Fund8 Help2Health</t>
  </si>
  <si>
    <t>Production of young computer Professionals</t>
  </si>
  <si>
    <t>Catalyst4Carbon: A Gamified Mobile App Encouraging Reduction of Personal Carbon Footprints Through the Cardano Ecosystem.</t>
  </si>
  <si>
    <t>Shopify/Wix style NFT marketplace running on Cardano. Ready-made customizable NFT marketplace for collection creators, specific niche industry or real world utility businesses.</t>
  </si>
  <si>
    <t>Web3 Marketing Campaigns &amp; Growth Powerful Platform</t>
  </si>
  <si>
    <t>IDEASCALE SUCKS 🤮 - let's replace it</t>
  </si>
  <si>
    <t>[C2VN]: Researching and manufacturing a Point-of-Care Real-time LAMP prototype with IoT and Blockchain integration for rapid disease analysis</t>
  </si>
  <si>
    <t>FiDa - Risk Transfer Contracts</t>
  </si>
  <si>
    <t>Native Token Data Market Aggregator: Sustainable Investing Opinion on Cardano by YallaCap</t>
  </si>
  <si>
    <t>Stake to Play and Play to Earn Chess Games on Cardano Blockchain</t>
  </si>
  <si>
    <t>Transparent reviews and ratings</t>
  </si>
  <si>
    <t>Shopify-Cardano Integration for Token-Gated Merchandising and Rewards</t>
  </si>
  <si>
    <t>NFT card game : Ancient and Medieval Era (Great Empires)</t>
  </si>
  <si>
    <t>Unlocking the Power of cNFTs with Charity</t>
  </si>
  <si>
    <t>Cosmex- Level 2 ⚡-speed Cardano Native Assets Order Book Exchange</t>
  </si>
  <si>
    <t>WowTalkies - Revolutionizing Fan Engagement on the Cardano Blockchain</t>
  </si>
  <si>
    <t>Empowering Communities: Social Features &amp; Forums Integration in a Cardano Marketplace</t>
  </si>
  <si>
    <t>Blebox: Retail Reimagined for the Digital Age</t>
  </si>
  <si>
    <t>Xerxis Web3 3D Game</t>
  </si>
  <si>
    <t>Logyq Protocol - Social commerce and Digital Product Passport</t>
  </si>
  <si>
    <t>littlefish Foundation: The social platform of positive change</t>
  </si>
  <si>
    <t>OG-PC: ONLY PORTAL FOR CARDANOERS</t>
  </si>
  <si>
    <t>Token Redeemer - Smart blockchain vouchers for social good in Uganda</t>
  </si>
  <si>
    <t>Howey Test</t>
  </si>
  <si>
    <t>A payment process with transparency to enable impact organisations receive payments and sell their services (i.e. carbon credits).</t>
  </si>
  <si>
    <t>Hetzerk: A protocol for Decentralized Materials (Therapeutics at first) Discovery to bridge Large Industries, like Pharmaceuticals, to newer and better blockchain technologies leveraging Nunet</t>
  </si>
  <si>
    <t>Cardano Caravan: Driving Adoption, Education, and Community Engagement in 6 Months</t>
  </si>
  <si>
    <t>Let's launch on Cardano our accesible market-fit services for event ticketing, trendy brand experiences and fair event-producing network able to onboard brands, artists, workers and audiences to our Cardano F8-backed multi-chain web3 platform!</t>
  </si>
  <si>
    <t>LATIN WOMEN building in CARDANO</t>
  </si>
  <si>
    <t>Cardano Techmarket Care -- an Eco-Friendly E-waste management</t>
  </si>
  <si>
    <t>Promoting Global Adoption of Cardano for Daily Commerce</t>
  </si>
  <si>
    <t>New Football Ecosystem: BitSphera</t>
  </si>
  <si>
    <t>Traceability of Degital Passport</t>
  </si>
  <si>
    <t>cPoker Development</t>
  </si>
  <si>
    <t>C.A.M.O. / The Cardano Alliance for Military Outreach - Unleashing the Potential of Cardano: Empowering Veterans with Blockchain Technology</t>
  </si>
  <si>
    <t>Empowering Dreams: The Cardano Comic Revolution</t>
  </si>
  <si>
    <t>Amaano - Decentralized Chat and Payments app</t>
  </si>
  <si>
    <t>Surf Watch - Surf to Earn + Loyalty Service</t>
  </si>
  <si>
    <t>Educating &amp; Onboarding with Live Music &amp; Entertainment</t>
  </si>
  <si>
    <t>Convert IPFS into Cardano: Amplifying Storage Potential with IPFS</t>
  </si>
  <si>
    <t>Chain Lobby - A multi-chain Web 3 Social Media Platform built for the masses to connect</t>
  </si>
  <si>
    <t>LeafAI lets you grow more sustainably and efficiently, fights resource scarcity, while creating access to economic identity and knowledge for small farmers all over the world.</t>
  </si>
  <si>
    <t>Building Cardano's Global Empire: Accelerating Reach on YouTube</t>
  </si>
  <si>
    <t>HelpBlocks - Borderless Prompt Help Network. Your ONE Ada to REFRESH the World</t>
  </si>
  <si>
    <t>Mainstream entertainment &amp; Cardano Community Event Scheduling platform.</t>
  </si>
  <si>
    <t>Scrutiny System in blockchain</t>
  </si>
  <si>
    <t>SPACIOM: Creating Stronger Connections Through 3D Interaction &amp; Digital Ownership</t>
  </si>
  <si>
    <t>Mycelium Foundation - micro-forest management with a non-profit environmental and tech foundation.</t>
  </si>
  <si>
    <t>SoundRig: Innovative Music Experience Platform - Empowering Global Music and Disadvantaged Communities</t>
  </si>
  <si>
    <t>Decentralized Blockchain Alliance: Fostering Native Assets Innovation on Cardano</t>
  </si>
  <si>
    <t>UCTalent.io - Cardano Web3 Talent Platform, where users build profile, grow network, own future!</t>
  </si>
  <si>
    <t>From Trash to Treasure: Telling Stories of Impact on OpenLitterMap</t>
  </si>
  <si>
    <t>appy.market Local Shopping - Crypto powered local marketplace to collectively leave fiat behind</t>
  </si>
  <si>
    <t>Sports Engagement Platform bridge to Cardano Adoption</t>
  </si>
  <si>
    <t>FiDa - AI risk contract modelling and evaluation</t>
  </si>
  <si>
    <t>Consenz: Community Discussions Integrations and Notifications</t>
  </si>
  <si>
    <t>AMPD - A crypto-crowdfunding and subscription-based platform to support creators</t>
  </si>
  <si>
    <t>Defi &amp; NFT-First Light Wallet by The Ape Society</t>
  </si>
  <si>
    <t>Accelerating Business Adoption &amp; Revolutionizing Traditional Digital Commerce: Seamless Cardano Integration with Adobe Commerce OpenSource (Magento 2)</t>
  </si>
  <si>
    <t>2B3D StormRiders Action Sports NFT/Play-to-Earn Game on Cardano - Pre-Production Phase</t>
  </si>
  <si>
    <t>Link in Bio Tool for Web3 Creators - All-in-One Link for Web3 Builders &amp; Blockchain Projects</t>
  </si>
  <si>
    <t>MITHR PoP - Rewarding Planet Care for LATAM &amp; our Planet</t>
  </si>
  <si>
    <t>Muziki.xyz - Bringing African community to a music NFT platform [Marketplace and music NFTs platform]</t>
  </si>
  <si>
    <t>Free World Art - AI Powered Art App and Marketplace</t>
  </si>
  <si>
    <t>Integrating Cardano on ROVI.money - Simplest, Mega Fun Daily Use Crypto Wallet for Masses - Think "Metamask+GPay+Social Gaming" in 1 wallet."</t>
  </si>
  <si>
    <t>Empowering Dancers: Building a Cardano-based NFT Platform for Choreographed Videos</t>
  </si>
  <si>
    <t>Next gen NFT Metaverse with incentivizing reward system and a real impact on sustainability for planet Earth through partnering companies - making green choices easy to sort out and hard to resist.</t>
  </si>
  <si>
    <t>Green Healthy House (GHH) dApp: Revolutionizing the Web3 Metaverse with Sustainable Trading, Community Engagement, and Decentralization</t>
  </si>
  <si>
    <t>Using low-cost HSMs (e.g. Yubikeys) for easier and safer self-custody</t>
  </si>
  <si>
    <t>CARDANO TV (24hs Live) Corporate TV ADA - Digital Signage Integrated with OpenAI and News Feed Content</t>
  </si>
  <si>
    <t>Chadscore: Degen metrics on Cardano</t>
  </si>
  <si>
    <t>ADAlystic - Active investment tool</t>
  </si>
  <si>
    <t>Mindtrade.ai : Biometric insight for crypto trading</t>
  </si>
  <si>
    <t>Adoption + Retention &amp; Loss Prevention ( Ruggable.Me )</t>
  </si>
  <si>
    <t>OctoWars - Online Trading Card Game, Core Card Combat System</t>
  </si>
  <si>
    <t>Brain biometrics-based crypto tokenomic architecture</t>
  </si>
  <si>
    <t>Bringing ROVI Network - a proven platform (14M+ transactions on-chain already on a L2) - to Cardano ecosystem. Web3 Mass Distribution Infrastructure+Platforms Cryptofying existing daily life habit of Messaging, Gaming and Payments.</t>
  </si>
  <si>
    <t>Neuralprint: EEG &amp; biometrics RD</t>
  </si>
  <si>
    <t>Biometric crypto wallet</t>
  </si>
  <si>
    <t>Low Molecular Weight Inhibitors (procyanidins and polyphenols) as sustainable nutraceutics for blood glucose regulation in diabetes mellitus and metabolic syndrome, powered by Cardano and Catalyst</t>
  </si>
  <si>
    <t>PoS Capital - Venture Capital approach for the Catalyst Fund, to nurturing Growth in the Cardano Ecosystem in an ongoing manner - Innovation is not happening once a year!</t>
  </si>
  <si>
    <t>(Bio)metrics for Automotive/Sport</t>
  </si>
  <si>
    <t>State-of-mind-as-a-service (SoMaaS)</t>
  </si>
  <si>
    <t>Fighting child hunger and malnutrition with enviromentally friendly plant-based proteins, powered by sustainable science and Cardano</t>
  </si>
  <si>
    <t>Pathform ReFi: Nature, (Plastics) Circular Economy, Wellbeing &amp; Mindset Shifts</t>
  </si>
  <si>
    <t>Make Cardano software easier to use by integrating CodaEA.io</t>
  </si>
  <si>
    <t>Real World Asset Tokenization: Innovative Approach to Fractionalizing Commercial Real Estate Ownership, Making it Possible for Individual Investors to Own Multi-Million-Dollar Investment Opportunities such as Real Estate</t>
  </si>
  <si>
    <t>User-Friendly Plug-and-Play EVM Node for Streamlined Cardano Ecosystem Interactions</t>
  </si>
  <si>
    <t>Flooftopia</t>
  </si>
  <si>
    <t>First Ever! Real Estate Oracle</t>
  </si>
  <si>
    <t>Token-Based Loyalty Program for Pharmacies</t>
  </si>
  <si>
    <t>Development of a video game leveraging stakepools for its players / competitors</t>
  </si>
  <si>
    <t>AI and Blockchain for Efficient Pharmacy Management</t>
  </si>
  <si>
    <t>Streamed Interactive UGC Platform for Game Content driving Utility and Value</t>
  </si>
  <si>
    <t>Salesforce-Cardano Wallet Integration: Blockchain-Enabled CRM Solution</t>
  </si>
  <si>
    <t>Cardano-Enabled Document Generation and E-Signature in Salesforce</t>
  </si>
  <si>
    <t>CRM Quote-to-Cash: Blockchain Enhancement with Cardano</t>
  </si>
  <si>
    <t>Taxi Booking Platform</t>
  </si>
  <si>
    <t>Car Wallet Device</t>
  </si>
  <si>
    <t>Blockchain Mobility as a Service Platform (BMaaS)</t>
  </si>
  <si>
    <t>Fleet Management Platform</t>
  </si>
  <si>
    <t>Car-Sharing Platform</t>
  </si>
  <si>
    <t>Ride-hailing (Uber-like) Platform</t>
  </si>
  <si>
    <t>Dolos - A step closer to a Rust node - Phase-1 Validations</t>
  </si>
  <si>
    <t>MLabs - Enhancing and Evolving the Plutus Simple Model (PSM) Test Library</t>
  </si>
  <si>
    <t>MLabs - Streamlining Cardano Deployment with Enhanced NixOS Modules</t>
  </si>
  <si>
    <t>MLabs - Purus: PureScript to Plutus Core compiler</t>
  </si>
  <si>
    <t>Mithril - Open-source contributor</t>
  </si>
  <si>
    <t>Anastasia Labs - The Trifecta of Data Structures: Merkle Trees, Tries, and Linked Lists for Cutting-Edge Contracts</t>
  </si>
  <si>
    <t>Anastasia Labs - Smart Beacons, Router NFTs</t>
  </si>
  <si>
    <t>CIP 68 Royalty Standard &amp; Developer Resources</t>
  </si>
  <si>
    <t>MeshJS SDK Operations: Supporting Open-Source Library Development, Developer Resources &amp; Builder Community</t>
  </si>
  <si>
    <t>Crystal SDK for Blockfrost API</t>
  </si>
  <si>
    <t>NEWM Community - Proof-of-Human (PoH) System - Enhance Security for Smart Contracts</t>
  </si>
  <si>
    <t>Pallas - Open-source maintainer</t>
  </si>
  <si>
    <t>Upgrade Cardano wallet js for Babbage</t>
  </si>
  <si>
    <t>GateKeeper: Reports, Multi-Event Support, &amp; UX/UI Refinement</t>
  </si>
  <si>
    <t>OpShin Education - Free Educational Videos about Python Smart Contracts</t>
  </si>
  <si>
    <t>Ogmios Clients in Python &amp; C++</t>
  </si>
  <si>
    <t>Expanding the Cardano C++ SDK: libcardano</t>
  </si>
  <si>
    <t>Smart Contract Vulnerabilities Game - Capture the Flag (CTF)</t>
  </si>
  <si>
    <t>Market Making and High Frequency Trading on Cardano</t>
  </si>
  <si>
    <t>AdaStat.net - Open Source Cardano Blockchain Explorer</t>
  </si>
  <si>
    <t>rewrite it in zig - cardano-ledger</t>
  </si>
  <si>
    <t>Support Stateful NFTs (dynamic NFTs) for gaming in NFT marketplaces</t>
  </si>
  <si>
    <t>SCATDAO: Open Source Audit and Social Media Platform</t>
  </si>
  <si>
    <t>Cross-DEX order aggregator - Trades seamlessly across DEXes and liquidity pools on Cardano</t>
  </si>
  <si>
    <t>OpShin Bug Bountys - Squashing Bugs in Python Smart Contracts</t>
  </si>
  <si>
    <t>ENCOINS v2: privacy protocol on Cardano. Smart contract and backend development</t>
  </si>
  <si>
    <t>Socious: NFT-based Gift Cards</t>
  </si>
  <si>
    <t>UnFrack.It: Extra+ Edition</t>
  </si>
  <si>
    <t>NuNet: DIDs for Components in NuNet Ecosystem // Nunet will provide a mechanism for providers, consumers, services and hardware devices to uniquely identify themselves using DID's and securely attach them to KYC + KYB data and service providers.</t>
  </si>
  <si>
    <t>rewrite it in Zig - ouroboros mini protocols</t>
  </si>
  <si>
    <t>The SWARM After TownHall - Discover the Power of Community!</t>
  </si>
  <si>
    <t>Hands-on training on cardano-cli and the EUTXO model</t>
  </si>
  <si>
    <t>React Component Decentralized Wallet</t>
  </si>
  <si>
    <t>Open Source Smart Contract Library</t>
  </si>
  <si>
    <t>Block Bounty Protocol &amp; API Specification with JS Code Examples</t>
  </si>
  <si>
    <t>Andamio platform: Open Source Educational Revolution</t>
  </si>
  <si>
    <t>CardanoPress: The Missing Documentation</t>
  </si>
  <si>
    <t>Treasury System Knowledge Resources - Web 3 Association Sponsorship 2023</t>
  </si>
  <si>
    <t>🎓 StudentReader.io 2.0: Identity, Oracles, and Smart Contracts, with Atala PRISM and AIKEN 🎓</t>
  </si>
  <si>
    <t>Adopt Legal Framework for Dispute Resolution</t>
  </si>
  <si>
    <t>RootsID production-ready GLEIF witness on Cardano</t>
  </si>
  <si>
    <t>BuildingOnCardano.dev v2</t>
  </si>
  <si>
    <t>IMPACT MEASUREMENT SYSTEM FOR RATING CARDANO NATIVE TOKENS WITH ESG, SDG, IRIS AND UNIQUE DIGITAL ASSETS STANDARDS.</t>
  </si>
  <si>
    <t>Consenz: Community Consensus Measurement &amp; Optimization</t>
  </si>
  <si>
    <t>Open Source Film3 Launchpad + World-Class Film's free premier = Recyclable Template for Cardano Onboarding</t>
  </si>
  <si>
    <t>Expand PypeDreams - Anti scam community protection tool</t>
  </si>
  <si>
    <t>Orcfax IPFS Storage Attestations for Permanentum</t>
  </si>
  <si>
    <t>Whitelabel Voting Template</t>
  </si>
  <si>
    <t>Guardian Wallet</t>
  </si>
  <si>
    <t>Cardano4Science: A Platform to Decentralize Scientific Publishing with NFTs</t>
  </si>
  <si>
    <t>Charli3 Oracles - Multi-DEX SDK : A Pythonic Gateway to Decentralized Exchanges on Cardano</t>
  </si>
  <si>
    <t>🛠️ DAOGEN.ai: Open-Source Self-Sovereign Social Graph (SSSG) SDK for Person-Centered Social Networking 🌐</t>
  </si>
  <si>
    <t>Gimbalabs : Chapter Indonesia in collab with Gadjah Mada University (UGM)</t>
  </si>
  <si>
    <t>Iagon as a storage backend for Permanentum</t>
  </si>
  <si>
    <t>Catalyst Monthly Fund - More Fund, More Chance For Proposals Get Funded. Reduce the Workload for Catalyst. Voter Vote Proposals Easier and More Accurate</t>
  </si>
  <si>
    <t>Pay with Credit Card on Cardano</t>
  </si>
  <si>
    <t>[C2VN]: Opshin-pioneer-program for non-native English communities developers</t>
  </si>
  <si>
    <t>Cardano Node Pre-Built AWS Machine Image (AMI)</t>
  </si>
  <si>
    <t>BluCrypt: Privacy-First Cardano-based Instant Messaging dApp</t>
  </si>
  <si>
    <t>Cardano on BigQuery: scalably querying Cardano's authenticated blockchain data on BigQuery</t>
  </si>
  <si>
    <t>Open Source - Universal Wallet Connector Library</t>
  </si>
  <si>
    <t>SmartDB: UTXO Data Base Abstraction</t>
  </si>
  <si>
    <t>Cardano's Headless Community Events Hub</t>
  </si>
  <si>
    <t>Open source: Distributed Key Signing SDK for Cardano Wallet</t>
  </si>
  <si>
    <t>Mini Proposal Workshops</t>
  </si>
  <si>
    <t>DEX (order book pattern BynetDEX going open source) [frontend / backend / onchain / offchain]</t>
  </si>
  <si>
    <t>Enhancing Data Collection for Impact Measurement through Automation and Academic Collaborations</t>
  </si>
  <si>
    <t>Metadata OnDemand</t>
  </si>
  <si>
    <t>DirectEd- Crowdfunding &amp; Milestone-Based Smart Contract Primitive and Audit</t>
  </si>
  <si>
    <t>Community Governance Oversight (CGO) Parameters Platform</t>
  </si>
  <si>
    <t>Hands-on Education for Developers to Speed up Opensource Tooling on Cardano Ecosystem</t>
  </si>
  <si>
    <t>RFID integration for wallets and tokens - NFTPass</t>
  </si>
  <si>
    <t>ePrescription Medical App</t>
  </si>
  <si>
    <t>Open sourced Farm land verification, evaluation, tokenization - fractional NFT framework to support transitioning to regenerative agriculture</t>
  </si>
  <si>
    <t>⚡Create cardano-app: Simplifying Onboarding to Cardano, and expediting delivery of dApps with an Open-Source, Modular Web3 dApp builder</t>
  </si>
  <si>
    <t>Extending CENT Basic smart contracts repository (1-click deployment and open source)</t>
  </si>
  <si>
    <t>Cardanobi.io (Streaming API)</t>
  </si>
  <si>
    <t>Localized Resource Directory - Improved adoption in the West African/ African sub region</t>
  </si>
  <si>
    <t>Aligning Incentives through Novel Social Value Token Models</t>
  </si>
  <si>
    <t>Enabling Multi-Marketplace NFT Listings: A New Open-Standard for Cardano</t>
  </si>
  <si>
    <t>Sequential Squares - Open Source Decentralized Music Publishing Tools Built for ADAO</t>
  </si>
  <si>
    <t>Unified End-to-End Marketplace Transaction Library</t>
  </si>
  <si>
    <t>Adagarms.com</t>
  </si>
  <si>
    <t>Expand Key Crypt Library - Key Management Server Application</t>
  </si>
  <si>
    <t>Enigmi - an advanced open-source .Net solution delivering an enterprise-level platform for the minting, burning and real-time trading of NFTs. Facilitating online multiplayer engagement, gamification and social interaction, designed to perform at sca</t>
  </si>
  <si>
    <t>Cardano Centers: Development of Worldwide Franchise Model &amp; Open-source Management Platform</t>
  </si>
  <si>
    <t>Val U Swap</t>
  </si>
  <si>
    <t>On Demand Crypto Dictionary For Busy People</t>
  </si>
  <si>
    <t>Preserving Heritage with Cardano: A Decentralized Cultural Knowledge Solution</t>
  </si>
  <si>
    <t>Inkuba: Unlocking the full potential of French Speaking African youth Through Blockchain and Innovation</t>
  </si>
  <si>
    <t>"Exploring Multilingual Engagement Frameworks in Decentralized Blockchain Communities: A Case Study of the Cardano Catalyst Community"</t>
  </si>
  <si>
    <t>Blockchain Explorer iFrame service</t>
  </si>
  <si>
    <t>Token Engineering on Cardano: Step-by-step tutorials to design economic mechanisms</t>
  </si>
  <si>
    <t>Summit Dubai TV Interviews</t>
  </si>
  <si>
    <t>Open-Source NFT Swap Infrastructure: 1-Click Deployment Templates (Phase 2)</t>
  </si>
  <si>
    <t>BlockHome // Cardano Sustainable Modular Housing // Eco Habitat Revolution powered by @energiasocial</t>
  </si>
  <si>
    <t>Sponsored Learning Program for next-generation smart-contract architecture with Stellar Contracts</t>
  </si>
  <si>
    <t>SupplyLedger: Decentralized Supply Chain Governance Protocol, Empowering Transparent and Efficient Supply Chains</t>
  </si>
  <si>
    <t>Formando OSD en Ecosistema Cardano Forming OSD in Cardano Ecosystem</t>
  </si>
  <si>
    <t>Open Source Strategy</t>
  </si>
  <si>
    <t>Reusable Marketplace for any digital asset</t>
  </si>
  <si>
    <t>potential-robot: an optimized developer experience</t>
  </si>
  <si>
    <t>Empowering Individuals: A Decentralized Data Governance Marketplace for Personal Data Ownership and Control on Cardano Blockchain</t>
  </si>
  <si>
    <t>CIP68 NFT Project minting and management tools</t>
  </si>
  <si>
    <t>Cardano Resource Hub</t>
  </si>
  <si>
    <t>Innovation Fund Research - Nodes and Connections</t>
  </si>
  <si>
    <t>DLT360: Providing Project Catalyst with Actionable Regulatory Guidelines &amp; Seminars for Staying Clear of Legal Trouble</t>
  </si>
  <si>
    <t>OpenSource Branding &amp; Marketing Toolkit for Cardano Projects</t>
  </si>
  <si>
    <t>Ethic Code for Catalyst</t>
  </si>
  <si>
    <t>KnowledgeLedger - An opensource decentralized Learning and Development Protocol empowering learning in the digital era</t>
  </si>
  <si>
    <t>Mobile Wallet (Non-custodial) - Bynet Wallet going open source [ReactNative frontend, backend, offchain, onchain]</t>
  </si>
  <si>
    <t>Cardano PhD Lab: Pioneering Blockchain Research for the Future</t>
  </si>
  <si>
    <t>[C2VN]: Marlowe- Everyone can code smart contract</t>
  </si>
  <si>
    <t>Harnessing AI, the Internet, Web3 and Blockchain to Power Innovation in Kwame Ntow, Ghana: A Pilot Project.</t>
  </si>
  <si>
    <t>dHood: The Future of Secure and Inclusive Communication</t>
  </si>
  <si>
    <t>ResearchLedger : Transforming Research and Development through Decentralization</t>
  </si>
  <si>
    <t>Open Source Car-Connect</t>
  </si>
  <si>
    <t>Open Source Mobility and Transportation Wallet</t>
  </si>
  <si>
    <t>Open source PoolTool.io and sustain for 1 year</t>
  </si>
  <si>
    <t>Pool.pm Visual Explorer - Open Source Improved Reboot towards a sustainable community innovation platform</t>
  </si>
  <si>
    <t>Powering onchain game functionality using Cardano stakepools</t>
  </si>
  <si>
    <t>SPO JAPAN GUILD - Continued operation of the Japanese SPO community</t>
  </si>
  <si>
    <t>MLabs - SPO-anywhere - Easy Stake Pool Deployment with NixOS</t>
  </si>
  <si>
    <t>Blocklog linked Leader status and Epoch leader notification service - Multilingual Support and Maintenance.</t>
  </si>
  <si>
    <t>SJG TOOLS V2 - Stake Pool Setup &amp; Operation TUI Tool in Japanese</t>
  </si>
  <si>
    <t>StakePoolOperator Scripts (SPO Scripts) - New Features / Updates</t>
  </si>
  <si>
    <t>Koios SPO Tools development (CNTools, gLiveView, topologyUpdater)</t>
  </si>
  <si>
    <t>Decentralized Demeter.run - Federated Frontend Hosting - New revenue stream for SPOs</t>
  </si>
  <si>
    <t>New SPO revenue streams for securing bridge infrastructure</t>
  </si>
  <si>
    <t>Customizable Staking Baskets Platform - Incentivizing Cardano's Decentralization</t>
  </si>
  <si>
    <t>Pool Monitoring Statistics Portal</t>
  </si>
  <si>
    <t>Cardano explorer improvements (Cexplorer.io)</t>
  </si>
  <si>
    <t>Stakepool Metadata Hosting Service</t>
  </si>
  <si>
    <t>Cardano Mempool Explorer</t>
  </si>
  <si>
    <t>Catalyst Turbo - Community Catalyst Infrastructure Experiments</t>
  </si>
  <si>
    <t>Optim+Maestro ISPO Integration and Education Initiative</t>
  </si>
  <si>
    <t>Optim SPO Bonds - a new, market-driven method to bootstrap pools</t>
  </si>
  <si>
    <t>SPO Community Polling platform</t>
  </si>
  <si>
    <t>Empowering Cardano ecosystem by the communication protocol bridging the global and local Cardano ecosystems</t>
  </si>
  <si>
    <t>Cardano Media</t>
  </si>
  <si>
    <t>Onboard Ethereum users - Cardano and Ethereum consensus mechanism comparison educational resources in Spanish</t>
  </si>
  <si>
    <t>SPO Campaign in Communities</t>
  </si>
  <si>
    <t>CCC: CARDANO CONQUERS COPENHAGEN</t>
  </si>
  <si>
    <t>Cardano Community Meetup Series</t>
  </si>
  <si>
    <t>Packaging Cardano-Node for Guix, A Functional Package Manger</t>
  </si>
  <si>
    <t>Pop up Cafe - A place for the community to meet the community.</t>
  </si>
  <si>
    <t>Empowering Collaborative Stake Pools with Automated Reward Distribution</t>
  </si>
  <si>
    <t>Wieczorowa Pora - Spaces, podcasts &amp; YT focused on Cardano Community &amp; SPOs</t>
  </si>
  <si>
    <t>⚡Turbo Powered Dubai Cardano Community Social Meet Ups 🔥</t>
  </si>
  <si>
    <t>Public list of SPO groups (json,csv)</t>
  </si>
  <si>
    <t>Pre-Summit Dubai "I'm On A Boat" Memorable Event</t>
  </si>
  <si>
    <t>Cardano SPO Club for non-English speaker</t>
  </si>
  <si>
    <t>Easy onboarding of ADA holders to SPOs</t>
  </si>
  <si>
    <t>Stakepool Uptime Monitoring and Health-Check Portal</t>
  </si>
  <si>
    <t>Facilitating SPO Travel &amp; Media Production at High Value Blockchain Events Worldwide</t>
  </si>
  <si>
    <t>Cardano Node Management Tool</t>
  </si>
  <si>
    <t>HAZELnet.io - Social Connectivity for Stakepool Operators, Delegators and Communities</t>
  </si>
  <si>
    <t>SPOUSE: Open and Self-hosted SPO Security Evaluation Tool</t>
  </si>
  <si>
    <t>Cardano Vietnam SPO Association</t>
  </si>
  <si>
    <t>45B - SPO Spotter - Delegation suggester based on Open Source interchangeable algorithms to rank Stake Pools</t>
  </si>
  <si>
    <t>Cardano Xcard - Digital Business Card exclusively for Cardano Fans</t>
  </si>
  <si>
    <t>Community Education Initiative: Strengthening Cardano Through Knowledge</t>
  </si>
  <si>
    <t>SPOs awareness and education in the French-speaking community of Cardano with Edustake</t>
  </si>
  <si>
    <t>Asia Stakepool Alliance</t>
  </si>
  <si>
    <t>Impact SPOs - Accountable and Verified!</t>
  </si>
  <si>
    <t>Basic smart contracts for SPO campaigns and events (1-click deployment and open-source)</t>
  </si>
  <si>
    <t>Community outreach program on Cardano blockchain technology education in Nigeria</t>
  </si>
  <si>
    <t>Africa Stakepool Academy | Securing The Network</t>
  </si>
  <si>
    <t>Cardano Guide - A one-stop guide</t>
  </si>
  <si>
    <t>Central Information Hub with Crowdsourced Onboarding and Education, with an Open-Source Robust Freelance Platform designed for SPO community engagement.</t>
  </si>
  <si>
    <t>Risk Monitor for SPOs</t>
  </si>
  <si>
    <t>Auto Stake Pool Setup - Pocket Pool</t>
  </si>
  <si>
    <t>Cardano Over Coffee - Brewing Success for the Cardano Community by Empowering SPOs and Builders</t>
  </si>
  <si>
    <t>SPO 4 Life</t>
  </si>
  <si>
    <t>SPOs Spanish Community - Workshops, Webinars, Events and Networking, fostering the development and evolution of the ecosystem with personalized support and education to operators and developers.</t>
  </si>
  <si>
    <t>Subbit.xyz : Featherweight channels for pay-as-you-go subscriptions &amp; first plugin with Dandelion.</t>
  </si>
  <si>
    <t>SPO Online Business Academy</t>
  </si>
  <si>
    <t>Delegate polling and voting mechanisms for SPOs</t>
  </si>
  <si>
    <t>SPOPatrons.io - A SPO Patrons Management Portal</t>
  </si>
  <si>
    <t>AdaLink: Affiliate Network for SPO Growth</t>
  </si>
  <si>
    <t>ALDEA NFT Marketplace V2</t>
  </si>
  <si>
    <t>ISPO Center - Aggregator, reviews, tech &amp; marketing support in running ISPOs</t>
  </si>
  <si>
    <t>Enabling Caribbean Creativity: Building the Creator Economy with Cardano</t>
  </si>
  <si>
    <t>Impact Measurement of SPOs</t>
  </si>
  <si>
    <t>CatalystCon 2023 | SPO Spotlight</t>
  </si>
  <si>
    <t>TADAStake - A Distribution Platform</t>
  </si>
  <si>
    <t>Cardano Network Mixers: Bridging SPOs with High Net Worth Entrepreneurs</t>
  </si>
  <si>
    <t>Cardano Stake Pool Owner Behavior - Academic Research</t>
  </si>
  <si>
    <t>SPO Interview Channel - SPO's Voice Need To Be Heard</t>
  </si>
  <si>
    <t>MAV100: Opening access of the Cardano Blockchain to students through our Stake Pool Incubator Program.</t>
  </si>
  <si>
    <t>Harmonie NFT Galerie: Physical Gallery &amp; Digital Signage Solutions in Shopping Malls for Cardano NFTs: artists, advertisements, and more</t>
  </si>
  <si>
    <t>cardaSCAN.io - A community-funded stake pool vulnerability scanning service</t>
  </si>
  <si>
    <t>Unistake - Open Source Staking Subscription Model: Empowering Community through Decentralized Monetization"</t>
  </si>
  <si>
    <t>KALYX.IO - The Leveraged dCFD Contracts Platform on Cardano</t>
  </si>
  <si>
    <t>Cardano's Exhibition at 6 Blockchain Events in 6 Countries in Latin America powered by Community - Brazil, Argentina, Mexico, Colombia, Venezuela and Uruguay - LATAM</t>
  </si>
  <si>
    <t>SPO - Pool Backup and Disaster Recovery</t>
  </si>
  <si>
    <t>Fund Raising With SPO Model Platform for Artist (And Anyone)</t>
  </si>
  <si>
    <t>Cardano Lounge by BrazilPool - A Cardano Dedicated Coworking and Events Venue in SĂŁo Paulo</t>
  </si>
  <si>
    <t>The path to minting more blocks in Africa, For a more resilient Cardano protocol.</t>
  </si>
  <si>
    <t>Africa Stakepool Alliance</t>
  </si>
  <si>
    <t>Delegation gate (login) for popular web frameworks</t>
  </si>
  <si>
    <t>Development in pavia_io metaverse / 3D animation lets FURTHER blurr the lines of the METAverse and reality. we are continually pushing the boundries of what can and cannot be done! while working every job i can find to pay for progress.</t>
  </si>
  <si>
    <t>Delegator loyalty contract at stakepool reward address</t>
  </si>
  <si>
    <t>SPO Relay Node Security - Vulnerability Assessment of Relay Node Security</t>
  </si>
  <si>
    <t>SAPA' no more - educating Nigerian creatives about SPO and Project Catalyst through web3 accelerator and music festival in Lagos, Nigeria.</t>
  </si>
  <si>
    <t>Provide multiple templates on how to write apps and games for the Cardano ecosystem using Paima</t>
  </si>
  <si>
    <t>MLabs - Cardano-Transaction-Library Evolution</t>
  </si>
  <si>
    <t>MLabs - Cardano Onchain Languages Benchmark</t>
  </si>
  <si>
    <t>MLabs - LambdaBuffers (was Cardano dApp schemas) code generation backends for Rust, Javascript and Aiken</t>
  </si>
  <si>
    <t>MLabs - Browser-based Wallet for Developers &amp; Testers</t>
  </si>
  <si>
    <t>MLabs - Cardano Game Engine Wallet - Godot Integration</t>
  </si>
  <si>
    <t>Scrolls - Develop and deploy Custom GraphQL chain indexes</t>
  </si>
  <si>
    <t>Crypto magazine published by Japanese polular Publisher "Futaba-Sha"</t>
  </si>
  <si>
    <t>Exhibit Largest Blockchain EXPO(JP): Cardano is hardly recognized in Japan. Therefore, we will exhibit at one of the largest trade shows to raise awareness and encourage developers to enter the market. 日本でカルダノは未だ認知不足の為、最大級の展示会に出展し多くの参加者を巻き込み開発を促進します。</t>
  </si>
  <si>
    <t>Marlowe Runtime SDKs</t>
  </si>
  <si>
    <t>Plug-and-play Smart Contract API: a game-changing platform to deploy open-source contracts instantly</t>
  </si>
  <si>
    <t>Marlowe - Decentralized Oracle Integration</t>
  </si>
  <si>
    <t>Anastasia Labs - Open Source Production Grade DApps</t>
  </si>
  <si>
    <t>Sorbet Wallet Debugger, by Sundae Labs</t>
  </si>
  <si>
    <t>Winter Protocol: Open-Source Traceability &amp; Real World Asset Tokenization</t>
  </si>
  <si>
    <t>Onboard Japanese Big IP holders onto Cardano space and Build an IP Certification system on the Cardano blockchain</t>
  </si>
  <si>
    <t>Spectrum Network | Security Audit</t>
  </si>
  <si>
    <t>Spectrum Network | Testing Protocol at Scale</t>
  </si>
  <si>
    <t>Help NMKR to continue operations &amp; develop NFT Infrastructure</t>
  </si>
  <si>
    <t>Fixing Nintendo's Problem: Unlocking a Multi-million Dollar NFC/NFT Authentication Market for the Cardano Ecosystem with Open-Source [Cardano Warriors + dcSpark]</t>
  </si>
  <si>
    <t>OpShin Core - Developing Python Smart Contracts</t>
  </si>
  <si>
    <t>Socious: Decentralized Escrow and Dispute Resolution</t>
  </si>
  <si>
    <t>plu-ts Typescript smart-contracts - road to production</t>
  </si>
  <si>
    <t>Open-Source Blockfrost Deployment Images</t>
  </si>
  <si>
    <t>Blockfrost multi-provider transaction submit plugin</t>
  </si>
  <si>
    <t>Staking Basket Bot - Incentivizing Cardano's Decentralization</t>
  </si>
  <si>
    <t>Introducing Cardano Laboratory: A Development and Testing Environment for Cardano</t>
  </si>
  <si>
    <t>Stoa Smart Contract - User Account NFTs</t>
  </si>
  <si>
    <t>Development of a Cardano DApp and extensive documentation of each step along the way</t>
  </si>
  <si>
    <t>Profile &amp; Project Account NFTs</t>
  </si>
  <si>
    <t>Watch Wallet for Cardano</t>
  </si>
  <si>
    <t>Socious: Extended Quadratic Funding for Open Source Projects</t>
  </si>
  <si>
    <t>Finalize Helios</t>
  </si>
  <si>
    <t>Mesh: Support Teams Building Cardano dApps with MESH JS SDK (A comprehensive open-source SDK for building dApps on Cardano)</t>
  </si>
  <si>
    <t>Cardano Kubernetes Orchestra: A decentralized end-to-end blockchain indexer API for Cardano</t>
  </si>
  <si>
    <t>Build on Maestro - Grants to sponsor projects building exciting products on Maestro's dApp platform</t>
  </si>
  <si>
    <t>Wolfram Blockchain Integration Framework - Enabling Simultaneous Access to Blockchain Ecosystems</t>
  </si>
  <si>
    <t>Project-Based Documentation for the Open-Source Andamio Platform</t>
  </si>
  <si>
    <t>Threshold Signatures for Cardano Wallets</t>
  </si>
  <si>
    <t>Cardano Events in Ukraine 20 cities - with the goal to invite more devs to the ecosystem</t>
  </si>
  <si>
    <t>Cardano Smart Contracts with Helios (2nd Edition)</t>
  </si>
  <si>
    <t>A complete end-to-end example for dApp development with Lucid + Aiken</t>
  </si>
  <si>
    <t>Translation, localization and implementation of the Gimbalabs' Plutus Project-based learning program.</t>
  </si>
  <si>
    <t>🎧💠🧿 DAOGEN.ai: Building Open-Source AI Agent Infrastructure, Stimulating New Methods of Developer and General Education 🧿💠🎧</t>
  </si>
  <si>
    <t>Make NFTCDN Free To Use</t>
  </si>
  <si>
    <t>NuNet: Decentralized GPU Splitting on software level // Splitting large scale compute work into small containers optimized for deployment on decentralized hardware is a necessary component of any decentralized system.</t>
  </si>
  <si>
    <t>Advancing Community Governance Tooling on Andamio</t>
  </si>
  <si>
    <t>MLabs x FluxusNetwork, risk mitigation for investments for Cardano projects</t>
  </si>
  <si>
    <t>Advancing Plutus PBL and Cultivating African Youth Skills through Wada Hubs</t>
  </si>
  <si>
    <t>Online Training Platform for Developers and Freelancers on Cardano</t>
  </si>
  <si>
    <t>eUTxO Fundamentals: Building Cardano Smart Contracts [eBook]</t>
  </si>
  <si>
    <t>Graphic Tx Builder and Viewer</t>
  </si>
  <si>
    <t>[C2VN]: "Together Learning Haskell/Plutus in native language" Club</t>
  </si>
  <si>
    <t>Nurturing Roots in Africa: The Evolution (Education)</t>
  </si>
  <si>
    <t>Onboarding Python developers to Cardano</t>
  </si>
  <si>
    <t>Wada Ghana Resource Center. Empowering African Youth in Web3 and Cardano Blockchain Development.</t>
  </si>
  <si>
    <t>NuNet: Decentralized GPU Clusters - Research &amp; PoC // Massive GPU computing power is scattered across gamers, miners and individual computer users; Proposal includes research and building a PoC for combining these resources into virtual GPU clusters.</t>
  </si>
  <si>
    <t>Automation and Scaling of current funded Catalyst Developer Mentorship Program using Andamio learning management system and Cardano Blockchain capabilities</t>
  </si>
  <si>
    <t>Open-Source Wallet Link for Cardano, Ethereum, Polygon, and other blockchains: Enabling Cross-Chain Rewards and Interaction</t>
  </si>
  <si>
    <t>Python Based Open Source Permissionless Marketplace and Documentation</t>
  </si>
  <si>
    <t>Open Source Python Tool for Linkage Finance Smart Contract Interaction</t>
  </si>
  <si>
    <t>Cyber security &amp; Cardano. Collaboration between a world leader in cyber security and the Cardano ecosystem. This collaboration will be essential to be able to offer Cardano technology to international corporations.</t>
  </si>
  <si>
    <t>Gimbalabs Plutus Project-Based Learning: Student Contributor Treasury</t>
  </si>
  <si>
    <t>Web3 NFT Tokengated for eCommerces, Sites, Landing Pages &amp; Conversion Pages - Bringing eCommerce to the Cardano blockchain</t>
  </si>
  <si>
    <t>Project Community Verification - NFTPass</t>
  </si>
  <si>
    <t>Hydra as a B2B layer for DeFi- a white paper and a MVP</t>
  </si>
  <si>
    <t>AdaWealth: Permissionless Fund Creation and Investment on Cardano</t>
  </si>
  <si>
    <t>Development of Cardano Index API</t>
  </si>
  <si>
    <t>Haskell Book Translation - The Way to Migrate Developers to Cardano From Other Chains</t>
  </si>
  <si>
    <t>Fluxion - An Efficient, Flexible and Decentralized Custom Query Solution for Cardano</t>
  </si>
  <si>
    <t>ADAByte: Byte-sized Programming Tutorials</t>
  </si>
  <si>
    <t>Venture Capital deal flow: Connect investors with companies building on Cardano. Establish a deal flow process that will make it easier for investors to see the opportunities within the ecosystem.</t>
  </si>
  <si>
    <t>Connecting Tech 2 Business. Promoting Cardano tech startups to business customers for sales, pilot or market feedback.</t>
  </si>
  <si>
    <t>[C2VN]: Cardano developer club in Universities</t>
  </si>
  <si>
    <t>Fundraising support. Workshops, one on one sessions and a final pitch event for investors.</t>
  </si>
  <si>
    <t>ARTIFICIAL INTELLIGENCE Open Source ML/DApps</t>
  </si>
  <si>
    <t>Cardano For the M₳sses - Vietnamese Book for Vietnamese Devs</t>
  </si>
  <si>
    <t>DEMU Protocol | Phase 3 - Music Rights Management</t>
  </si>
  <si>
    <t>Sense - Smart contract Analyzer</t>
  </si>
  <si>
    <t>Add Fresh Engineering and Science Graduates to Developer Ecosystem</t>
  </si>
  <si>
    <t>Cardano Developers Community in Kolkata, India</t>
  </si>
  <si>
    <t>Cardano Hackathon in Argentina II</t>
  </si>
  <si>
    <t>Unlocking Potential: Making Cardano the Go-To Choice for Developers.</t>
  </si>
  <si>
    <t>10 Marlowe templates - Marlowe has launched the mainnet. Now anyone can become a Cardano smart contracts developer</t>
  </si>
  <si>
    <t>To address the scarcity of development tools and resources for Helios, a functional Domain-Specific Language (DSL) implemented in Javascript, my proposal is to enhance it by incorporating additional templates, examples, videos, docs and tests.</t>
  </si>
  <si>
    <t>MeetProposer-Bright Up Developer's Ideas</t>
  </si>
  <si>
    <t>9 Minutes to Million: Catalyst Project - Where Developer Dreams Flourish</t>
  </si>
  <si>
    <t>[C2VN]: Project Catalyst 360 events for Universities</t>
  </si>
  <si>
    <t>Incorporating Cardano blockchain into student scientific research projects</t>
  </si>
  <si>
    <t>Cardano-Africa French Community</t>
  </si>
  <si>
    <t>Building bridges between Cardano, universities, and the private sector in Chile</t>
  </si>
  <si>
    <t>Mafoc: a composable chain indexer framework</t>
  </si>
  <si>
    <t>Developer Studio</t>
  </si>
  <si>
    <t>Bring Cardano Blockchain Certified Associate, Gimbalabs Plutus Project-Based Learning(PPBL) and Catalyst School to developers</t>
  </si>
  <si>
    <t>Ethereum2Cardano On-Chain Developer Dictionary</t>
  </si>
  <si>
    <t>Bespoke mentoring support programme for engaged Dev teams with a product, who are ready to secure the resources to 10x their business growth</t>
  </si>
  <si>
    <t>Oracle to connect electronic invoices systems for #RealFi use cases</t>
  </si>
  <si>
    <t>Open-source sign-in framework: Sign-in with wallet and/or CNFTs</t>
  </si>
  <si>
    <t>Cardano RealFi Consortium - Coordinator Role: Streamlining Synergies for Real World Blockchain Solutions</t>
  </si>
  <si>
    <t>Developers Reward program DEV$</t>
  </si>
  <si>
    <t>Stablecoin payments in Africa without an internet connection or a bank account - Kotani Pay integration</t>
  </si>
  <si>
    <t>web3.0 Recruitment application</t>
  </si>
  <si>
    <t>Adafro Labs Uganda - Cardano First principles Hackathon</t>
  </si>
  <si>
    <t>45B - Marlowe workshops for non-tech builders of diverse backgrounds. Simple hands-on learning of Cardano Smart Contracts.</t>
  </si>
  <si>
    <t>Live-Coding Haskell (Cardano's Smart Contract Programming Language)- Bring Thousand of Developers to Cardano Ecosystem with 30 Live-Coding Sessions</t>
  </si>
  <si>
    <t>CodeRunner4Cardano.</t>
  </si>
  <si>
    <t>NFT Developer Community Initiatives: Standards, Tools &amp; Best Practices</t>
  </si>
  <si>
    <t>Crypto wallets for signup, login, and 2FA</t>
  </si>
  <si>
    <t>Learn how to protect your personal information and assets,as failing to do so can turn them into a money making tool for technology criminals(hackers).This proposal provides an educational solution for this issue, empowering you to safeguard yourself</t>
  </si>
  <si>
    <t>Standardizing Health Interoperability: Putting FHIR in Blockchain</t>
  </si>
  <si>
    <t>Dims: Distributed Idea Management System</t>
  </si>
  <si>
    <t>Dev Course in Angola in Portuguese</t>
  </si>
  <si>
    <t>devada.xyz - Cardano Developer Discovery Platform</t>
  </si>
  <si>
    <t>Open Source Automation</t>
  </si>
  <si>
    <t>"Build a CNFT" mobile funcionality for games</t>
  </si>
  <si>
    <t>Fostering Innovation: Swiss Cardano Hackathon Series in Geneva - Inspiring collaboration &amp; creativity for blockchain development</t>
  </si>
  <si>
    <t>An interactive frontend builder Playground to enable developers drag-and-drop to craft iOS and Android mobile apps on Cardano Ecosystem</t>
  </si>
  <si>
    <t>Cardano Daily Digest Newsletter - Send 240+ daily newsletter posts over 1 year about the Cardano Ecosystem</t>
  </si>
  <si>
    <t>Cardano NFT Support Hub: Building a Comprehensive Help Desk for NFT Creators and Developers</t>
  </si>
  <si>
    <t>Cross-Chain Unity: Empowering Cardano Native Tokens with Multi-Blockchain Interoperability</t>
  </si>
  <si>
    <t>[C2VN]: Cardano Blockchain training center for non-native English communities developers</t>
  </si>
  <si>
    <t>NFT Guild Shorts: Condensed Insights and Essential Learnings</t>
  </si>
  <si>
    <t>[C2VN]: Cardano developer courseware in Universities</t>
  </si>
  <si>
    <t>cardaMEDIA - Increase the market reach/success of your funded proposal through a community-subsidized professional media planning, translation and copywriting service</t>
  </si>
  <si>
    <t>Catalyst Communication and Collaborations: Real-Time AI Language translation tool For Catalyst communities</t>
  </si>
  <si>
    <t>Building a Learning, Verification and Job Placement Platform that will will enhance verification of identities by different independent entities such as corporates, 3rd party organizations and learning institutions.</t>
  </si>
  <si>
    <t>NFT Vending Machine - An Open-Source Faucet for Complex NFT Mints</t>
  </si>
  <si>
    <t>B-Learn Cardano: Learn and Verify Yourself through MCQs.</t>
  </si>
  <si>
    <t>ADABET.iO | Cardano Betting DApp Platform | Phase 2</t>
  </si>
  <si>
    <t>DLT360: cardaLABS Integrator - Empowering Cardano's Market Reach by integrating Specialized Architects, Business Analysts, and DevOps for Optimal Results</t>
  </si>
  <si>
    <t>CIPs for a Sustainable Future: Funding Community-Driven Proposals Aligned with SDGs</t>
  </si>
  <si>
    <t>Make Earning ADA Easier for Developers</t>
  </si>
  <si>
    <t>GreenPulse // Cardano Carbon Footprint Calculator // Measure. Act. Make an Impact powered by @energiasocial</t>
  </si>
  <si>
    <t>Cardano DevHub: Democratizing Tech Education and Bridging the Skills-to-Employment Gap</t>
  </si>
  <si>
    <t>IndieHUB x FluxusNetwork</t>
  </si>
  <si>
    <t>[C2VN]: Cardano Coffee Lounge in Universities (P2)</t>
  </si>
  <si>
    <t>If you build it, they will come. Just build things people NEED or WANT. Like authenticated CV's or awards or authenticated participation.</t>
  </si>
  <si>
    <t>Women: The real drivers and implementers of DeFi / RealFi solutions and strategies in the local context of Africa. Let's put them at the front stage!</t>
  </si>
  <si>
    <t>Training Refugees in refugee camps coding techniques, blockchain and Plutus PBL</t>
  </si>
  <si>
    <t>Professional Directory Platform of Blockchain &amp; Web3 Investors, Founders, Venture Capitalists, Angel Investors, Accelerators, Launchpads and Open Innovation - Investor Network Community</t>
  </si>
  <si>
    <t>Genesis web 3.0_Engineers Excellence space</t>
  </si>
  <si>
    <t>Camp Cardano</t>
  </si>
  <si>
    <t>PharmaChain: A Dedicated Sidechain for Pharmaceutical Applications on Cardano</t>
  </si>
  <si>
    <t>CRM Sidechain: Empowering Decentralized Business Transactions on Cardano</t>
  </si>
  <si>
    <t>Mobility and Transportation Sidechain</t>
  </si>
  <si>
    <t>Minswap Liquidity Bootstrapping for DAOs</t>
  </si>
  <si>
    <t>Sundae Labs Automated Price Discovery</t>
  </si>
  <si>
    <t>Empowering Koios: Cultivating a Self-Sustaining Infrastructure Through Strategic Incentives</t>
  </si>
  <si>
    <t>Audit for Open-source LBE for DAOs</t>
  </si>
  <si>
    <t>Clarity DAO Infrastructure Liquid Democracy Capability</t>
  </si>
  <si>
    <t>Multisig Wallet Connector (CIP-30 expansion)</t>
  </si>
  <si>
    <t>Adosia Open Governance Model</t>
  </si>
  <si>
    <t>DAO Treasury &amp; Protocol Parameter Management via On-Chain Governance - By MuesliSwap</t>
  </si>
  <si>
    <t>Agora Suite Expansion: NFT Standards and Novel Token Structures Integration</t>
  </si>
  <si>
    <t>Reach your people - social media and messaging integrations for DAOs and NFT projects</t>
  </si>
  <si>
    <t>TripHut: DAO Open Source Code Audit &amp; Bug Bounty</t>
  </si>
  <si>
    <t>Open-Source On-Chain DAO Governance</t>
  </si>
  <si>
    <t>Socious: Decentralized Referral System for DAOs</t>
  </si>
  <si>
    <t>Latam Cardano Community Operations - DAO infrastructure for a Wide Purpose</t>
  </si>
  <si>
    <t>Clarity DAO Treasury Defi Integrations</t>
  </si>
  <si>
    <t>DAOs &lt;3 smart contracts for skill-acquisition and contribution tracking.</t>
  </si>
  <si>
    <t>DAO Owned Staking Keys</t>
  </si>
  <si>
    <t>Cardano Dubai Hub - Inclusivity and Innovation For Everyone</t>
  </si>
  <si>
    <t>45B - PayMeInADA - A Global Map and Directory of Businesses taking payments in ADA - Facilitating Adoption, using Marlowe</t>
  </si>
  <si>
    <t>9 DAO sample project - DAO or decentralized governance now everywhere in blockchain world. But there are few people participate in this activity. The reason is...</t>
  </si>
  <si>
    <t>A builders guide to DAOs - Learn the practical tools and skills to launch your decentralized governance layer. Let's automate the best practices for regulatory clarity, compliance, community building, branding, fundraising, and general operations.</t>
  </si>
  <si>
    <t>An opensource smart contract for donation, distribution and contribution to a common DAO treasury</t>
  </si>
  <si>
    <t>DAO 4 expert groups. Design a DAO model &amp; tools needed to bring together a network of experts to collaborate around specific topics.</t>
  </si>
  <si>
    <t>Clarity DAO Pitch Competition</t>
  </si>
  <si>
    <t>GitHub pull request management by Onchain voting with Encryption and Delegation</t>
  </si>
  <si>
    <t>Experimentation of Data Contribution Token Rewards for a future PositiveBlockchain DAO</t>
  </si>
  <si>
    <t>NFTPass V2I: Poll &amp; Vote Features</t>
  </si>
  <si>
    <t>TerraRock: Bringing DAO structure and Revolutionizing Real Estate Investments with Crypto/blockchain Integration.</t>
  </si>
  <si>
    <t>SolarGate DAO // Cardano Renewable Energy Social Business // Empowering Communities with Solar Energy Solutions powered by @energiasocial</t>
  </si>
  <si>
    <t>Swiss-DAO Ecosystem Collaboration &amp; Integration</t>
  </si>
  <si>
    <t>Decentralized Voteaire Ballot Counter</t>
  </si>
  <si>
    <t>Onboarding for Evolutionary Organizations: A primer for DAO contribution</t>
  </si>
  <si>
    <t>Catalyst in comparison to other DAOs</t>
  </si>
  <si>
    <t>CIDA DAO - Coalition of International Disability Allies - connected to ADA</t>
  </si>
  <si>
    <t>Research: Optimizing Governance for Parallel Experimentation - Rethinking the Structure of DAOs</t>
  </si>
  <si>
    <t>Powering Cardano DAOs with AI</t>
  </si>
  <si>
    <t>🎨Art Free Community DAO: Uniting talents, surpassing limits, creating magic!</t>
  </si>
  <si>
    <t>Green DAO: Empowering Sustainable Initiatives on the Cardano Blockchain</t>
  </si>
  <si>
    <t>Embracing Cardano DAO in Liberia</t>
  </si>
  <si>
    <t>Esusu Meets Cardano : Driving Financial Inclusion, Transparency and Accountability in Nigeria's Esusu Groups.</t>
  </si>
  <si>
    <t>Mental Health DAO - A Mental Health and Wellbeing focused DAO bringing people together through art, dialogue and collaboration.</t>
  </si>
  <si>
    <t>DAO Diplom₳D₳: towards the Decentralization of Academic Governance in Higher Education in LATAM.</t>
  </si>
  <si>
    <t>Harmonica: chatbot for LLM-powered deliberation in Cardano DAOs</t>
  </si>
  <si>
    <t>Embed Voteaire On-Chain Voting In 3rd Party Sites</t>
  </si>
  <si>
    <t>Yenna Foundation is a non-profit and member-led community where members leverage smart contract-governed tokenization tools and training for farm land digitisation</t>
  </si>
  <si>
    <t>How to set up a DAO: the legally compliant way - Setting up a legally compliant DAO involves choosing the right jurisdiction, considering KYC/AML procedures, and ensuring transparent governance for successful operations.</t>
  </si>
  <si>
    <t>DAO - Evaluation of Funded Proposals</t>
  </si>
  <si>
    <t>Empowering Sustainable Trade: $GreenHealthyHouse.DAO has a vision for a Greener Future</t>
  </si>
  <si>
    <t>Bringing Investors to Cardano</t>
  </si>
  <si>
    <t>unLearn: The Network Neighborhood (Decentralized &amp; Autonomous Funding Mechanism)</t>
  </si>
  <si>
    <t>Domino DAO: Where Impact Measurement, Impact Investing, Impact Evaluation, and Proof of Impact NFTs collide with decentralization for a positive ripple effect</t>
  </si>
  <si>
    <t>iRate barbers (Booking &amp; payment system for mobile services) DAO</t>
  </si>
  <si>
    <t>Cardano Software Review</t>
  </si>
  <si>
    <t>Gaman: Decentralized Platform for Communication and Social Impact on Cardano.</t>
  </si>
  <si>
    <t>Cardano School: a Cardano Community DAO for Educational Content Creation</t>
  </si>
  <si>
    <t>Building the perfect DAO</t>
  </si>
  <si>
    <t>MITHR Crowd DAO - Open your ideas to the world!</t>
  </si>
  <si>
    <t>[4] A Methodology for Enabling Self-Driven CommunityDAOs</t>
  </si>
  <si>
    <t>ReneWorld: A Cardano DAO</t>
  </si>
  <si>
    <t>A study on Network Nations</t>
  </si>
  <si>
    <t>Arabic Work DAO</t>
  </si>
  <si>
    <t>"Building a Safe and Decentralized Space: Exploring Non-Allopathic Medicines with Cortex DAO's Community-Owned Platform"</t>
  </si>
  <si>
    <t>BORA: Empower Tomorrow's Leaders</t>
  </si>
  <si>
    <t>PsychDAO: Psychology DAO for mental health &amp; P2P Learning</t>
  </si>
  <si>
    <t>Grassroots Governance Community Forums</t>
  </si>
  <si>
    <t>DLT360: cyberLEAN auditshare - A DAO-like assurance sharing platform for business audit requirements</t>
  </si>
  <si>
    <t>Adawell DAO: Wellness Initiatives on Cardano DAO Tools</t>
  </si>
  <si>
    <t>🤖 DAOGEN.ai: Interactive Adventures with a DAOGEN Master - AI Driven Quests ⚔️ to Learn Blockchain and DAOs 🎓</t>
  </si>
  <si>
    <t>Paideia DAO Management Software Suite</t>
  </si>
  <si>
    <t>"Catalyst Reward DAO": A collaborative platform for expert community members</t>
  </si>
  <si>
    <t>Soulbound Tokens in Cardano</t>
  </si>
  <si>
    <t>Community Decentralisation Index - Measuring the Decentralisation Gaps of DAOs</t>
  </si>
  <si>
    <t>Stackles: "Bookmarking and File storage" tool for DAOs and Web3 Ecosystems</t>
  </si>
  <si>
    <t>Let's onboard to Cardano through its first DAO Incubator, those cultural organizations that struggle lack of monetization opportunities, inefficient retribution structures and entry barriers to suitable DAO solutions!</t>
  </si>
  <si>
    <t>Bring Decentralized Organization tools to the front of the community</t>
  </si>
  <si>
    <t>Improve Cardano's News &amp; Media DAO</t>
  </si>
  <si>
    <t>Proto Automata - A Game Development DAO Offering Holders Creative Power and Profit Share; Catalyst Outputs Built to Model, Test, and Springboard Open Source Gaming DAO Management Tools for ADAO</t>
  </si>
  <si>
    <t>SPACIOM: An Immersive Home For DAOs</t>
  </si>
  <si>
    <t>DLT360: The Power of Community! Generating and Sharing News on Global Scale for Continuously Creating High-Quality Web 3.0 Knowledge</t>
  </si>
  <si>
    <t>Consenz: Governance Documentation Co-Creation</t>
  </si>
  <si>
    <t>Wisdom Peer-to-peer network on cardano blockchain</t>
  </si>
  <si>
    <t>LawFinDAO: A Comprehensive DAO for ESG-Compliant Regulatory Management</t>
  </si>
  <si>
    <t>Fleet Management DAO</t>
  </si>
  <si>
    <t>Taxi DAO</t>
  </si>
  <si>
    <t>Car-Sharing DAO</t>
  </si>
  <si>
    <t>Ride-hailing (Uber-Like) DAO</t>
  </si>
  <si>
    <t>Ecosystem Building &amp; Large-scale Atala Tech Deployment Blueprint</t>
  </si>
  <si>
    <t>For the Enterprise Domain, Decentralized Identity Solution Implementation</t>
  </si>
  <si>
    <t>Sundae Governance + Atala Prism Integration</t>
  </si>
  <si>
    <t>Framework for Authenticity Verification of Tokenized Real-World Assets based on Atala Prism</t>
  </si>
  <si>
    <t>Cardano DEX Protocol with DIDs Layer</t>
  </si>
  <si>
    <t>Socious: Work History as Verifiable Credentials</t>
  </si>
  <si>
    <t>Incentivized Onboarding &amp; Identity in Africa - Leveraging Atala PRISM</t>
  </si>
  <si>
    <t>DAO Governance x Atala PRISM - By MuesliSwap</t>
  </si>
  <si>
    <t>KYC Standardization Framework: Modular-based solution for Identity Verification and Management on Atala PRISM</t>
  </si>
  <si>
    <t>Cardano Privacy Alliance - Creating interoperability standards for KYC/AML within DIDs on Atala Prism</t>
  </si>
  <si>
    <t>Reusable Identity Verification and Governance Framework Template</t>
  </si>
  <si>
    <t>Coffee user review solution with Atala in a Valueway projects</t>
  </si>
  <si>
    <t>DirectEd- Coding Schools and Employers Governance Framework in Africa</t>
  </si>
  <si>
    <t>Beyond Atala Prism: SSI, Grassroots Participation and Emergent Solutions in DIDs</t>
  </si>
  <si>
    <t>Open Banking for DeFi from licensed AISP in Europe (Fizen.com)</t>
  </si>
  <si>
    <t>Mastering Atala PRISM Book</t>
  </si>
  <si>
    <t>PRISM Verifiable Credential badges</t>
  </si>
  <si>
    <t>Bridging Language Barriers: An Open Translation Library for eIDAS Connectors</t>
  </si>
  <si>
    <t>Prism support for popular SSI agents. Adding prism to Veramo and Aries Framework Agents.</t>
  </si>
  <si>
    <t>[C2VN] Accelerate Atala PRISM learning and adoption in Universities</t>
  </si>
  <si>
    <t>ChatGPT Plugin fine tuned with Atala PRISM Documentation, OpenAPI Spec and W3C standards.</t>
  </si>
  <si>
    <t>The Universal Mediator - Streamlining SSI Agents for Mass Adoption by RootsID</t>
  </si>
  <si>
    <t>Empowering Blockchain Innovation at the University of British Columbia with Atala PRISM</t>
  </si>
  <si>
    <t>Skills - AI Recommendation and Atala PRISM Authentication</t>
  </si>
  <si>
    <t>Engaging Early Adopters: Incentivizing PRISM-based Educational Credentials for IT Professionals in Recruitment and Establishing a Governance Framework</t>
  </si>
  <si>
    <t>Atala PRISM DID</t>
  </si>
  <si>
    <t>DID PRISM + WEB5 by RootsID</t>
  </si>
  <si>
    <t>Zero Knowledge Proof Of Competence</t>
  </si>
  <si>
    <t>Launching Atala PRISM: A Billion-User Blueprint -&gt; Land-Backed Credit Communities</t>
  </si>
  <si>
    <t>Add did:prism to Universal Resolver, Universal Registrar, and Godiddy.com</t>
  </si>
  <si>
    <t>PRISM ecosystem website - the missing hub to digital identity on Cardano</t>
  </si>
  <si>
    <t>Verified Creator Portfolio (VCP)</t>
  </si>
  <si>
    <t>Creating a more equitable and economically rewarding recruiting ecosystem for job seekers and employers</t>
  </si>
  <si>
    <t>Using a Decentralized Web Node (DWN) to implement an off-chain orchestration engine for long running, concurrent and asynchronous transactions, thus providing integration between Prism, Lace and Smart Contracts.</t>
  </si>
  <si>
    <t>Verifiable talent resume solution on UCTalent, Cardano talent platform</t>
  </si>
  <si>
    <t>Atala PRISM World Tour: Onboarding stakeholders through in person Web3 meetups, workshops, and events, aiding Digital Identifier comprehension, fostering adoption, and facilitating exploration of complex concepts</t>
  </si>
  <si>
    <t>[1] Atala PRISM &amp; Learning Communities. Empowering Education by Integrating SSI, DID, and Soulbound Tokens for Transformative Credentialing in the Atala PRISM Ecosystem</t>
  </si>
  <si>
    <t>Verified Credential API Access</t>
  </si>
  <si>
    <t>BLOCKTRUST Identity Wallet (PRISM) v1.0 for Browser, with Shared Features</t>
  </si>
  <si>
    <t>BLOCKTRUST Credential workflow platform</t>
  </si>
  <si>
    <t>PRISM MARKETING BLITZ - MARKETING CAMPAIGN FOR ATALA PRISM</t>
  </si>
  <si>
    <t>Maternal Mortality Crisis - DoulaID: An identity solution bringing caring support for the most at-risk mothers</t>
  </si>
  <si>
    <t>Digital Identity Verification Interface - ( Working prototype @ did.MintMatrix.io )</t>
  </si>
  <si>
    <t>DIDs for DAOs: 1 person 1 vote Leveraging Atala PRISM SDK for Enhanced DID management on Agora</t>
  </si>
  <si>
    <t>Integration of Atala Prism with Political Affiliation Systems</t>
  </si>
  <si>
    <t>Creating Conditions for DeFi Success in California</t>
  </si>
  <si>
    <t>Updatable Tokenised Credentials: DID Proof of Concept &amp; Adoption Case Study</t>
  </si>
  <si>
    <t>Cardano as one of default Verifiable Data Registries for Hyperledger Aries and CL Anoncreds</t>
  </si>
  <si>
    <t>Landano: Decentralized Land Administration with Identity Management using Atala Prism</t>
  </si>
  <si>
    <t>DLT360: Decentralized Digital Identity &amp; SSI Application Catalogue for Business and Industry</t>
  </si>
  <si>
    <t>RegenID - Bioregional Passport for Regenerative Land Stewards</t>
  </si>
  <si>
    <t>Atala Prism and Self-Sovereign Identity: An Education and Transparency Platform</t>
  </si>
  <si>
    <t>Developing a Secure, Blockchain-Based Voting System</t>
  </si>
  <si>
    <t>BLOCKTRUST Identity Wallet (PRISM) v1.0 for Android and iOS</t>
  </si>
  <si>
    <t>Global Birth Certificate Issuance Processes: An Open Library and Reward Program</t>
  </si>
  <si>
    <t>DLT360: cyberLEAN outreach - Connecting cybersecurity decision-makers with Cardano</t>
  </si>
  <si>
    <t>Localized YouTube Videos Series: Basics of Self-Sovereign Identity, Intro to Development, UI/UX. US English, French, Latin American Spanish, Portuguese Brazilian, Japanese, Korean and Simplified Chinese</t>
  </si>
  <si>
    <t>SDG Impact Verification - ToIP Framework and Pilot</t>
  </si>
  <si>
    <t>Cardano Ubuntu Informal Business Credit DApp - Atala Prism-Enabled Cooperative Smart Contracts Credit System</t>
  </si>
  <si>
    <t>Opt-In AI Database to Protect Creator IP Rights</t>
  </si>
  <si>
    <t>DCorps - Digital Companies Registry - Registering your Catalyst project on-chain</t>
  </si>
  <si>
    <t>Establishment of a Governance Framework for VC/DID and SSI endorsed operators on Atala Prism</t>
  </si>
  <si>
    <t>Decolonising financial compliance</t>
  </si>
  <si>
    <t>FiDa - AML KYC Support</t>
  </si>
  <si>
    <t>DLT360: Impact of the new EU Digital Identity Framework on Private Sector SSI Applications - Why this can no longer be ignored.</t>
  </si>
  <si>
    <t>AcademiPRISM: Credential Verification with SSI on Cardano</t>
  </si>
  <si>
    <t>The Web3 Digital Passport</t>
  </si>
  <si>
    <t>AI-Assisted Pharmacies with Secure SSI Authentication</t>
  </si>
  <si>
    <t>CareerPRISM: Harnessing Atala PRISM for Next-Gen Recruitment Solutions</t>
  </si>
  <si>
    <t>Open Source Identity Wallet for Mobility and Transportation</t>
  </si>
  <si>
    <t>Transforming CRM with Cardano: A Blockchain Approach to Customer Identity</t>
  </si>
  <si>
    <t>eIDAS 2.0 EU Regulation Guideline</t>
  </si>
  <si>
    <t>Advancing Taxi Booking Systems with SSI using Atala PRISM</t>
  </si>
  <si>
    <t>Atala PRISM Integration for Secure Ridesharing</t>
  </si>
  <si>
    <t>Enhancing Fleet Management: SSI Module Integration</t>
  </si>
  <si>
    <t>SSI Integration for Car Sharing</t>
  </si>
  <si>
    <t>Catalyst Explorer dRep module: Directory, Community, Draft Ballots</t>
  </si>
  <si>
    <t>dRepWatch - A transparency web platform for dReps</t>
  </si>
  <si>
    <t>dRep Community Governance and Explorer</t>
  </si>
  <si>
    <t>dRep Recruitment, Training, and Ethical Code Development Workshops</t>
  </si>
  <si>
    <t>Platform: CIP-1694 DReps Transparency, Community Governance &amp; Directory Site</t>
  </si>
  <si>
    <t>DReps LATAM - Brasil - Exploration &amp; Community Sensing</t>
  </si>
  <si>
    <t>Support for translation of DREP-related documents into Japanese &amp; Vietnamese (500 pages)</t>
  </si>
  <si>
    <t>dRep TV Hub - to connect 100 dReps &lt;=&gt; thousands of Voters (available in English, Japanese and Vietnamese)</t>
  </si>
  <si>
    <t>A Decentralized Crowdfunding Platform for DRep and Governance Actions</t>
  </si>
  <si>
    <t>Concentrating informations about dReps</t>
  </si>
  <si>
    <t>Enhancing Decision Making: Delegate Representatives (dReps) and Community Voting Standards</t>
  </si>
  <si>
    <t>Research: Unique Pseudonymous Identification of DReps through Joint Content Creation</t>
  </si>
  <si>
    <t>Improving Catalyst Voting: Addressing Low Participation and Random Voting.</t>
  </si>
  <si>
    <t>Enhancing Cardano Adoption Through Targeted Industry Conferences and Speaking Engagements</t>
  </si>
  <si>
    <t>Cardano Community Metaverse Island in Fortnite Creative 2.0 (UEFN)</t>
  </si>
  <si>
    <t>dRep Info Series</t>
  </si>
  <si>
    <t>Cardano Community Survey Organization</t>
  </si>
  <si>
    <t>Local DRep (GHANA) Participation Drive For Project Catalyst</t>
  </si>
  <si>
    <t>dRep Educational Summit - fostering community participation</t>
  </si>
  <si>
    <t>DRep Gov Jury Duty</t>
  </si>
  <si>
    <t>dRep interviews - Cryptotexty youtube channel</t>
  </si>
  <si>
    <t>dRep Interview Channel - This is a funded proposal in Fund 9. After receiving a lot of positive feedback from the community. We continue to work on this proposal in Fund 10</t>
  </si>
  <si>
    <t>Raising Awareness &amp; Facilitating dRep Onboarding In Over 10 Countries.</t>
  </si>
  <si>
    <t>DREP MARKETING BLITZ - MARKETING CAMPAIGN FOR DREP PROGRAM ON CATALYST.</t>
  </si>
  <si>
    <t>Catalyst Completed Project NFTs</t>
  </si>
  <si>
    <t>NEWM x Sick City - The Record Store Music Collectibles 2.0</t>
  </si>
  <si>
    <t>NEWM x Nucast - Music Video Festival - Annual Recurring Event</t>
  </si>
  <si>
    <t>NMKR Unity SDK</t>
  </si>
  <si>
    <t>IoT NMKR integration [Open Source]</t>
  </si>
  <si>
    <t>Smart Places: Real-World Utility for Businesses with Location-Based NFT Incentives</t>
  </si>
  <si>
    <t>Clarity &lt;&gt; NMKR: Governance Token Creation Integration</t>
  </si>
  <si>
    <t>ADAuctions - Run Cardano NFT auctions on your own WordPress website.</t>
  </si>
  <si>
    <t>Tokenized Research: Ensuring Data Integrity and Advancing the Cardano NFT Ecosystem through NMKR Studio API Integration</t>
  </si>
  <si>
    <t>SYNTH PE - Unlocking Access To A Massive Crypto Market with NMKR-UPI Payments Integration</t>
  </si>
  <si>
    <t>NFT Badge Collections to cerfity freelancers who delivered impacts to Cardano-Catalyst projects</t>
  </si>
  <si>
    <t>NMKR API powers an Open Source NFT Launchpad website Template</t>
  </si>
  <si>
    <t>DirectEd- Funding Progress Tracker, Dynamic NFTs for Impact and Editable Metadata</t>
  </si>
  <si>
    <t>Connect NMKR APIs to Unreal Engine games &amp; game developers with a specific plugin, in game buttons, displays &amp; NMKR themed Gallery &amp; Shop to import into games &amp; customize to match the game theme.</t>
  </si>
  <si>
    <t>Mobile NFT Games on IOS/ANDROID and PC</t>
  </si>
  <si>
    <t>VAULT3 plugin for NMKR Studio to enhance RealFi utility for Cardano native assets.</t>
  </si>
  <si>
    <t>Cardano GPS Adventures powered by NFT and CardanoBeam</t>
  </si>
  <si>
    <t>AdaTimeStamp is buidling the world's web3 museum on Cardano. Own a (NFT verified) moment in time and write your message into the immortal timeline. NMKR for minting and exploring IAGON for storage.</t>
  </si>
  <si>
    <t>GoTo - (POPP) Proof of Participation Platform</t>
  </si>
  <si>
    <t>Dex aggregator API to facilitate NFT minting and trading with most native and non native fungible assets</t>
  </si>
  <si>
    <t>aiArt Plugin</t>
  </si>
  <si>
    <t>Dropspot x NMKR Plugin / Integration</t>
  </si>
  <si>
    <t>Artboardz: Onboarding Artists And Merchants With NMKR</t>
  </si>
  <si>
    <t>Locally-Sourced Wada NFT Platform: Empowering African Artists through a Fair and Inclusive NFT Marketplace.</t>
  </si>
  <si>
    <t>ChainLobby - Marketplace aggregation &amp; purchase API</t>
  </si>
  <si>
    <t>Automated Easy to use Token Launchpad with Optional Legal &amp; Financial Review Processes incorporation</t>
  </si>
  <si>
    <t>Igniting Creativity: The Incubus Project's Immersive NFT Collection, Captivating Graphic Novel, and Thrilling Metaverse Game</t>
  </si>
  <si>
    <t>dSAFARI - Zambia - Decentralized Tourism by local communities and artists who know the places you want to visit!</t>
  </si>
  <si>
    <t>Buying CNFTs from other platforms can be easy and convenient no matter the buyers blockchain or token</t>
  </si>
  <si>
    <t>Multi-chain NFT Marketplace &amp; Launchpad with Staking</t>
  </si>
  <si>
    <t>Immersive 3D NFT launchpad for independent artists within Carda Station Metaverse</t>
  </si>
  <si>
    <t>cmag.io | A Digital Magazine To Showcase Artists, Developers and Builders on Cardano and in the Wider Web-3 Industry</t>
  </si>
  <si>
    <t>CardanoPress NMKR Gamification Whitelist Integration</t>
  </si>
  <si>
    <t>Derer NFT Market Place</t>
  </si>
  <si>
    <t>Muziki.xyz - supporting African musicians in the NFT journey [Music NFT Launchpad for African artists on Cardano]</t>
  </si>
  <si>
    <t>Art Beyond Borders: NFT Global Youth Art Competition &amp; Marketplace leveraging NMKR</t>
  </si>
  <si>
    <t>Decentralized Ticketing Platform</t>
  </si>
  <si>
    <t>Bottlenoses.io | A participative and evolutive NFT collection that mixes generative art, experiences, education and social impact through dynamic NFTs (CIP 68)</t>
  </si>
  <si>
    <t>Functionality Options For NMKR Campaigns</t>
  </si>
  <si>
    <t>[COURSE] - Build Your Next NFT Project using WordPress Rest API and NMKR API</t>
  </si>
  <si>
    <t>A "Plug-and-play" solution for Gaming, to SEAMLESSLY harness Cardano's power</t>
  </si>
  <si>
    <t>Tokenizing Sustainability: GreenHealthHouse NFTs - Showcasing Eco-friendly Art and Collectibles on NMKR.io</t>
  </si>
  <si>
    <t>NFT Licensing Standards: Empowering Business on NMKR with Flexible Rights and Contract Templates</t>
  </si>
  <si>
    <t>Onboarding the next 1.000.000 Xtreamers into token gated Xperiences with IOXtream</t>
  </si>
  <si>
    <t>Sculptor art marketplace &amp; NFT-Tool for artists' websites: Crown Shy Continuum</t>
  </si>
  <si>
    <t>MY CELL - resource based NFT marketplace to provide funding for micro-forests management</t>
  </si>
  <si>
    <t>Rookiez - Decentralized Motorcycle Racing Manager Game - Completion and release of a playable prototype</t>
  </si>
  <si>
    <t>OMIMIMO The Pure Water Game</t>
  </si>
  <si>
    <t>Graphic novel NFT</t>
  </si>
  <si>
    <t>Potential Catalyst survey in Japan for truely decentralized DAO system on Cardano.</t>
  </si>
  <si>
    <t>NEWM Community - Cardano Is Not a Ghost Chain - Worldwide Marketing Push for Cardano</t>
  </si>
  <si>
    <t>Catalyst Africa Town Hall Operations</t>
  </si>
  <si>
    <t>plu-ts - 0 to full Cardano dApp tutorial/documentation</t>
  </si>
  <si>
    <t>European Cardano Community Town Hall - Operation</t>
  </si>
  <si>
    <t>Eastern Town Hall Operation: Cardano &amp; Catalyst Onboarding Platform for The Eastern Hemisphere</t>
  </si>
  <si>
    <t>Russian-speaking community educational content</t>
  </si>
  <si>
    <t>Cardano Woman Indonesia</t>
  </si>
  <si>
    <t>Cardano Summit 2023 NFT Hoodies - Verifiable Ownership Of Real World Merch</t>
  </si>
  <si>
    <t>Catalyst Africa Town Hall: Bridging the Gap for Continental Expansion</t>
  </si>
  <si>
    <t>Cardano Business Springboard: Empowering African Businesses for Success</t>
  </si>
  <si>
    <t>Cardano For the M₳sses - Japanese Book</t>
  </si>
  <si>
    <t>Cardano Ghana Community.</t>
  </si>
  <si>
    <t>[Fimi] Cardanotalk for Vietnamese</t>
  </si>
  <si>
    <t>Cardano Asia TikTok Channel (Expand to Japan 🇯🇵 and Vietnam 🇻🇳)</t>
  </si>
  <si>
    <t>Integration of Rare Perks NFTs into a Cardano Based Ticketing Platform</t>
  </si>
  <si>
    <t>Cardano Hub Surabaya and Cardano Workshop Jakarta</t>
  </si>
  <si>
    <t>Catalyst Outreach 4 The Unreached in Ghana</t>
  </si>
  <si>
    <t>[Fimi] CatalystTalk for Vietnamese</t>
  </si>
  <si>
    <t>Spreading Cardano in Turkiye</t>
  </si>
  <si>
    <t>Reaching the Francophone Community in Ghana</t>
  </si>
  <si>
    <t>Protecting Indonesia's ecosystems - home to 1 % of the Earth's land area and rainforests with 10 % of the world's known plant species, 12 % of mammal species, 17 % of all known bird species.</t>
  </si>
  <si>
    <t>Bootstrap DeFi Farming Rewards in ADA</t>
  </si>
  <si>
    <t>Cardano Accounting Fundamentals - Developing standards and reference contracts for on-chain accounting records</t>
  </si>
  <si>
    <t>Cardano Catalyst TV</t>
  </si>
  <si>
    <t>Landano: Integrating ProofMode Certifications with Land Right NFTs</t>
  </si>
  <si>
    <t>Cardano Token Engineering Lab - A place to understand, model and help token engineering design mechanisms that make projects sustainable and enrich protocol and governance decision-making.</t>
  </si>
  <si>
    <t>The Cardano Column on +Web3 Radio Show</t>
  </si>
  <si>
    <t>Catalyst After Town Hall Entrepreneurship Series</t>
  </si>
  <si>
    <t>Cardano Governance book</t>
  </si>
  <si>
    <t>The Universal Encyclopedia of Cardano - ALDEA WIKI Phase 2.0 (English - Portuguese - Spanish)</t>
  </si>
  <si>
    <t>Action Research for Catalyst</t>
  </si>
  <si>
    <t>Skin in the Game and Agency Theory</t>
  </si>
  <si>
    <t>Documentary "We are changing the world": Cardano Developers Stories.</t>
  </si>
  <si>
    <t>Nucast Film Festival: Showcasing Cardano's Real-World Non-Financial Applications with Live Events</t>
  </si>
  <si>
    <t>₳ Cure for CBDCs: ADA's Official Adoption as Legal Tender Currency</t>
  </si>
  <si>
    <t>BASICS: Blockchain &amp; Cardano (Blockchain &amp; Cardano for Dummies Web-Based Media)</t>
  </si>
  <si>
    <t>Cardano for Good: Empowering Sustainable and Impactful Projects</t>
  </si>
  <si>
    <t>Cardano Middle East &amp; North Africa</t>
  </si>
  <si>
    <t>Establishing a Blockchain Laboratory at Nehru Memorial College by Leveraging Existing Infrastructure and Expertise for Blockchain Research</t>
  </si>
  <si>
    <t>CatalystCon 2023</t>
  </si>
  <si>
    <t>Short, easily explained videos for the Cardano ecosystem</t>
  </si>
  <si>
    <t>Meme Marketing</t>
  </si>
  <si>
    <t>Funded Proposal Interview Channel - Funded Proposers Need to Show Their Team, Their Ideas and Their Plans Deeply To Community. The Community Needs to Know If The Funds Are Being Given to The Right People and Effectively</t>
  </si>
  <si>
    <t>Fostering Blockchain Innovation in Design, Gaming and Animation Education</t>
  </si>
  <si>
    <t>CardanoRio 2023: Supporting the Brazilian Event at the Blockchain Festival</t>
  </si>
  <si>
    <t>Catalyst RiSE. An open-access, credit-bearing University module positioning Catalyst as a funding option for Research Academics and Entrepreneurial Undergraduate students.</t>
  </si>
  <si>
    <t>Unlocking Cardano's Potential by Empowering the Tech Community</t>
  </si>
  <si>
    <t>Carnada, the first digital magazine about Cardano</t>
  </si>
  <si>
    <t>Catalyst Home Effect: Empowering Locals with Comprehensive Blockchain Education for Digital Transformation</t>
  </si>
  <si>
    <t>[Vcoincheck quizz - Quizz and earn everything!!!] Quizzes base on Cardano, blockchain knowledge. People will earn: Knowledge, ADA, Token, Reputation, a civilized ecosystem and more production of Vcoincheck</t>
  </si>
  <si>
    <t>[EBOOK] CORA: A guide to developing the mindset needed to boost Cardano blockchain adoption for a social transformation</t>
  </si>
  <si>
    <t>Community Mental Health Counselor</t>
  </si>
  <si>
    <t>Institute Ecoterm® Blockchain-based Digital Certification</t>
  </si>
  <si>
    <t>Onboarding the Next 1,000,000 Users to Cardano! (B2C Marketing)</t>
  </si>
  <si>
    <t>The decline in sea turtle populations and the lack of sustainable funding for conservation efforts, while also establishing a marketplace for the use of $Tortol</t>
  </si>
  <si>
    <t>CTimelines Infographics - Documenting &amp; Promoting Cardano's History</t>
  </si>
  <si>
    <t>CATALYST WORKSHOP SERIES IN GHANA</t>
  </si>
  <si>
    <t>Investor &amp; Tech conference: Connect investors with Cardano start-ups as well as connect Cardano tech with successful Web2 startups.</t>
  </si>
  <si>
    <t>Showcase The Cardano Ecosystem and promote Cardano Summit 2023 at Blockchain Expo Dubai 2023</t>
  </si>
  <si>
    <t>Cardano 4 all: The Age of Explosion</t>
  </si>
  <si>
    <t>ETHERIUM REHAB - RECOVERY WITH CARDANO - 12 STEP PROGRAM</t>
  </si>
  <si>
    <t>TV interviews - Impact Europe</t>
  </si>
  <si>
    <t>Cardano Animated Series: Can we grow the value of Cardano's ecosystem by growing the value of its homegrown intellectual property (IP)?</t>
  </si>
  <si>
    <t>AbjaDAO Glossary | Translating Blockchain to Arabic</t>
  </si>
  <si>
    <t>[MAYZ Protocol] Creating Cardano Funds: Empowering the Cardano Ecosystem</t>
  </si>
  <si>
    <t>Expanding the French West Africa Oureach Mission - Côte d'Ivoire &amp; Togo</t>
  </si>
  <si>
    <t>Andromeda Way Agency (AWA) - Web 3.0, Cardano blockchain marketing &amp; consulting agency</t>
  </si>
  <si>
    <t>London Cardano Summit 2023 - A model on fusing entertainment, storytelling and community celebration.</t>
  </si>
  <si>
    <t>[Vcoincheck.io - Scaling community milestone] - Scale-up ten of thousands vietnam Cardano community and sharing all of our knowledge to official Cardano sources.</t>
  </si>
  <si>
    <t>Revamping the Alexandria Project: An Augmented Collection for decentralized Access to Humanity's Wisdom on Cardano</t>
  </si>
  <si>
    <t>Wada documentary distribution</t>
  </si>
  <si>
    <t>Not investment advice, but really - Cardano Weekly News Bulletin in Turkish (Yatırım Tavsiyesi Değildir, Ama Gerçekten - Cardano Haftalık Haber Bülteni)</t>
  </si>
  <si>
    <t>Bridge Between Real Estate and Cardano Blockchain</t>
  </si>
  <si>
    <t>Blockchain and Spirituality - Integrating blockchain into the human experience.</t>
  </si>
  <si>
    <t>Interactive Fund 11 Outreach Campaign</t>
  </si>
  <si>
    <t>A new history of art: women in the NFT</t>
  </si>
  <si>
    <t>MITHR - TRANSLATION &amp; SOCIAL NETWORKING - Open to the world!</t>
  </si>
  <si>
    <t>CARDANO IN SPORTS - Supporting Young Talented Epee Fencers</t>
  </si>
  <si>
    <t>Combat climate change &gt;&gt; Planting Mangrove trees &gt;&gt; Offset carbon emission &gt;&gt; Proof-of-impact thru Cardano NFT</t>
  </si>
  <si>
    <t>Establishing a Blockchain Research Laboratory at the University of Lagos: Empowering Education and Innovation through Cardano Technology</t>
  </si>
  <si>
    <t>Proof-of-Co-Creation: Democratizing and Decentralizing (Blockchain) Education Processes</t>
  </si>
  <si>
    <t>DLT360: Keeping Projects Building on Cardano out of Legal Trouble through Actionable Guidelines &amp; Seminars</t>
  </si>
  <si>
    <t>Epoch news Youtube video series</t>
  </si>
  <si>
    <t>Facilitated disscussions for increasing Cardano's economy</t>
  </si>
  <si>
    <t>Establishing a Blockchain Research Laboratory for Technical Education and Innovation at Thakur College of Engineering &amp; Technology (TCET)</t>
  </si>
  <si>
    <t>PamanKripto Media Initiatives: Cardano Indonesia Social media bridge to public branding and business latency speed up in Indonesia and Asia</t>
  </si>
  <si>
    <t>DLT360: Bridging Privacy &amp; Law Enforcement based on Zero Knowledge Proof</t>
  </si>
  <si>
    <t>Empowering Academia through Catalyst Ecosystem</t>
  </si>
  <si>
    <t>Streets of ADA - A Samsudin Brothers Projek - Impact Web3 - Asia</t>
  </si>
  <si>
    <t>Dumpling: Chinese-speaking community education continued</t>
  </si>
  <si>
    <t>An Educational Content and Media Support Plan for the Cardano Community</t>
  </si>
  <si>
    <t>Provide infrastructure to enable biodiversity getting economic value</t>
  </si>
  <si>
    <t>DLT360: Drive Opportunities for Cardano from the EU Digital Agenda 2030</t>
  </si>
  <si>
    <t>Stories, Tea, Art, and Coffee (STAC)</t>
  </si>
  <si>
    <t>Empowering Student Entrepreneurship through Cardano-focused Innovation Pitch Program at Mizzou</t>
  </si>
  <si>
    <t>Implementing Cardano Blockchain Education on NATIONAL TV in Sri Lanka: A Coin Ceylon Initiative</t>
  </si>
  <si>
    <t>Create a miniseries of viral videos about opportunities that Cardano has to offer and demonstrate the journey on real-life stories of some celebrities and regular people from the Cardano space.</t>
  </si>
  <si>
    <t>Beyond Catalyst Funding | Investor Directory for Funded Proposers</t>
  </si>
  <si>
    <t>Cardano Marathon - 1.0</t>
  </si>
  <si>
    <t>[MeetProposer] - Let CRs And Experts Approach The Proposers To Deep More Understand The Project They Will Assess</t>
  </si>
  <si>
    <t>Maddur : Empowering Chocolate Lovers with Blockchain-Enabled Gamification</t>
  </si>
  <si>
    <t>"Cardano: Empowering the Future of Blockchain Technology - Introduction Event at NTHU"</t>
  </si>
  <si>
    <t>Stress free zone in Cardano Ecosystem</t>
  </si>
  <si>
    <t>Seniors Ideate</t>
  </si>
  <si>
    <t>Kakuma Studios: the first recording studio in UNHCR - fostering hope with music and blockchain</t>
  </si>
  <si>
    <t>Cardano Cycling Tour</t>
  </si>
  <si>
    <t>Ambassador Campus Meetup Tours</t>
  </si>
  <si>
    <t>MITHR - Reforestation and Help for Terrestrial Ecosystem</t>
  </si>
  <si>
    <t>🌿Carbon Credit Accountability Initiative: Illuminating the Path to Verifiable Emissions Reduction</t>
  </si>
  <si>
    <t>Journey of Hope: UNHCR NFT Collaboration by TheFairies</t>
  </si>
  <si>
    <t>A Blockchain-Based System for Due Diligence</t>
  </si>
  <si>
    <t>Whitepaper: How can Cardano support creatives in Africa? (open source)</t>
  </si>
  <si>
    <t>Rookiez - Decentralized Motorcycle Racing Manager Game - Graphics and Infrastructure updates</t>
  </si>
  <si>
    <t>360 Crypto Remittance Token</t>
  </si>
  <si>
    <t>Cardano Explorers: Explore the Cardano Ecosystem via VideoScribe</t>
  </si>
  <si>
    <t>Open Metaverse Interoperability Research</t>
  </si>
  <si>
    <t>Research: Strategically Competing with Mobile Money Markets in Malawi</t>
  </si>
  <si>
    <t>Rug Restoration: Bringing Value to Rugged NFT Projects by Providing Gaming Utility to Their Communities</t>
  </si>
  <si>
    <t>Promoting Cardano in the highland</t>
  </si>
  <si>
    <t>Breaking the language barrier: English training 4 on-boarded French speaker students in Goma</t>
  </si>
  <si>
    <t>Ecofrontiers: Cardano Research &amp; Advocacy Program for Natural Capital Tokenization</t>
  </si>
  <si>
    <t>Create a remote office for monitoring and auditing projects. A group of qualified auditors can, mostly remotely, regulate and observe the progress of projects financed by catalyst</t>
  </si>
  <si>
    <t>Art as Activism = Artivism</t>
  </si>
  <si>
    <t>The Heart Connectors Book and The Heart Connectors Community</t>
  </si>
  <si>
    <t>Scientific, Financial &amp; Blockchain Education in children colouring books, with public readings and Cardano onboarding to parents.</t>
  </si>
  <si>
    <t>Slice of Joy: Pizza on-chain</t>
  </si>
  <si>
    <t>Cardano Global Outreach: Enhancing Adoption Through Engagement and Education</t>
  </si>
  <si>
    <t>Operations for a Federal Hybrid PAC</t>
  </si>
  <si>
    <t>STRENGTHENING FOOD AND NUTRITIONAL RESILIENCE THROUGH PERMACULTURE IN THE KANYARUCHINYA DISPLACED CAMP / NYIRAGONGO TERRITORY</t>
  </si>
  <si>
    <t>Production and marketing of honey by young people displaced by war in the Lac Vert district</t>
  </si>
  <si>
    <t>PlayCardano.com ADA Prediction Game</t>
  </si>
  <si>
    <t>Cardano Zen: Creative Mindful Gatherings for Creators where we express soulfully, onboard on Cardano and practice mindfulness</t>
  </si>
  <si>
    <t>Faces 04 - Visualizing Peace: NFT Art for UNHCR Fundraising by Chadi Nassar</t>
  </si>
  <si>
    <t>THE TENTACLE BOOK CLUB - BOOK EVENTS IN THE METAVERSE - THE STARTER</t>
  </si>
  <si>
    <t>Rensa Games X FluxusNetwork</t>
  </si>
  <si>
    <t>Clean Air Token (CAT)</t>
  </si>
  <si>
    <t>CeropapelAda del equipo FUNINTEC</t>
  </si>
  <si>
    <t>Cardano ecosystem get a physical and mental healthier with yoga</t>
  </si>
  <si>
    <t>OneWeekSprints.com - UX/UI design classes for a Decentralised Supermarket (dSuper) - Working towards an ADA in the city economy.</t>
  </si>
  <si>
    <t>Open-Access Research powered by Cardano. Advancing Green Hydrogen Production through Quantum Chemical Computations: Novel Catalysts for Ammonia Cracking</t>
  </si>
  <si>
    <t>Konma Xperience Center: A Community-Driven Blockchain Hub for Food, Art, and Lifestyle Innovation</t>
  </si>
  <si>
    <t>Dumpling Twitter Space</t>
  </si>
  <si>
    <t>Approve</t>
  </si>
  <si>
    <t>Abstain</t>
  </si>
  <si>
    <t>Reason for not approved status</t>
  </si>
  <si>
    <t>Catalyst Fund Operations by IOG Catalyst Team</t>
  </si>
  <si>
    <t>Catalyst Operations 2.0: Transition from IOG to a Project Catalyst DAO</t>
  </si>
  <si>
    <t>Catalyst Evolution: Amplifying Community Collaboration &amp; Empowering Innovation</t>
  </si>
  <si>
    <t>PoS Capital - Innovation Propulsion: Operation of Catalyst Fund + Nurturing Growth in the Cardano Ecosystem - A Two-Phased Approach</t>
  </si>
  <si>
    <t>IOG Catalyst Team : Catalyst Ecosystem Accelerator (Hermes Core architecture development)</t>
  </si>
  <si>
    <t>IOG Catalyst Team : Ideascale replacement and web-browser based Voting Centre with liquid democracy aka "Catalyst Voices"</t>
  </si>
  <si>
    <t>Wolfram: The AI Revolution and Implications to Project Catalyst</t>
  </si>
  <si>
    <t>For the community, by the community: Optimizing the ROI of Catalyst through listening to builders, expert analysis and assessment of Cardano's Community Grants Fund. Brought to you by Catalyst and Intersect MBO Architects.</t>
  </si>
  <si>
    <t>Catalyst Project-based learning (CPBL): Onboarding users to Project Catalyst's Voting and Governance Tech Stack</t>
  </si>
  <si>
    <t>The Process of Checking The Development of The Proposal After Receiving The Money - The Cardano community needs to know if the funds sent to the projects help develop the Cardano ecosystem</t>
  </si>
  <si>
    <t>Project Catalyst Learning management system for skill-acquisition and contribution tracking.</t>
  </si>
  <si>
    <t>Parallel implementation of UI/UX to replace IDEASCALE, Crafted by Community, using Serverless and Edge Computing</t>
  </si>
  <si>
    <t>Supporting Catalyst Systems Design with a Data Perspective</t>
  </si>
  <si>
    <t>New gamified web application to improve the experience of proposers, readers, and community reviewers. Building the future of Catalyst outside the limitations of IdeaScale.</t>
  </si>
  <si>
    <t>Evaluating Democratic Pluralism Security via Catalyst Testnet</t>
  </si>
  <si>
    <t>Proposal Framework Tool - AIM</t>
  </si>
  <si>
    <t>Academic Research on Catalyst economy - GDP estimation</t>
  </si>
  <si>
    <t>We will publish a peer reviewed paper to discover and address misconceptions about dReps and Cardano for an Empowered Adoption Roadmap (日本語訳 | 普通话翻译 | 한국어 번역­)</t>
  </si>
  <si>
    <t>Remove downvoting</t>
  </si>
  <si>
    <t>Challenge</t>
  </si>
  <si>
    <t>Atala PRISM: Launch Ecosystem</t>
  </si>
  <si>
    <t>Catalyst Systems improvements</t>
  </si>
  <si>
    <t>dRep improvement and onboarding</t>
  </si>
  <si>
    <t>Development &amp; Infrastructure</t>
  </si>
  <si>
    <t>Developer Ecosystem - The Evolution</t>
  </si>
  <si>
    <t>OSDE: Open Source Dev Ecosystem</t>
  </si>
  <si>
    <t>Products &amp; Integrations</t>
  </si>
  <si>
    <t>Building on NMKR</t>
  </si>
  <si>
    <t>DAOs ❤ Cardano</t>
  </si>
  <si>
    <t>Startups &amp; Onboarding for Students</t>
  </si>
  <si>
    <t>Catalyst Fund Operations</t>
  </si>
  <si>
    <t>Evolute for a LEAN, pragmatism driven Catalyst</t>
  </si>
  <si>
    <t>Alternative Assessment Process R&amp;D and Experimental Implementation</t>
  </si>
  <si>
    <t>CNS.SPACE</t>
  </si>
  <si>
    <t>Camp Cardano: The</t>
  </si>
  <si>
    <t>Fund size:</t>
  </si>
  <si>
    <t>SPO Tools &amp; Community Projects</t>
  </si>
  <si>
    <t>Catalyst Open</t>
  </si>
  <si>
    <t>Stake:</t>
  </si>
  <si>
    <t>Total registered stake</t>
  </si>
  <si>
    <t>Leftovers:</t>
  </si>
  <si>
    <t>Sum of the leftovers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</si>
</sst>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 ]#,##0.00"/>
    <numFmt numFmtId="165" formatCode="&quot;$&quot;#,##0"/>
    <numFmt numFmtId="166" formatCode="₳#,##0"/>
  </numFmts>
  <fonts count="16">
    <font>
      <sz val="10.0"/>
      <color rgb="FF000000"/>
      <name val="Arial"/>
      <scheme val="minor"/>
    </font>
    <font>
      <b/>
      <color theme="1"/>
      <name val="Arial"/>
    </font>
    <font>
      <u/>
      <sz val="11.0"/>
      <color rgb="FF0563C1"/>
      <name val="Calibri"/>
    </font>
    <font>
      <sz val="11.0"/>
      <color rgb="FF000000"/>
      <name val="Calibri"/>
    </font>
    <font>
      <sz val="11.0"/>
      <color theme="1"/>
      <name val="Calibri"/>
    </font>
    <font>
      <u/>
      <sz val="11.0"/>
      <color rgb="FF0000FF"/>
      <name val="Calibri"/>
    </font>
    <font>
      <u/>
      <sz val="11.0"/>
      <color rgb="FF0563C1"/>
      <name val="Calibri"/>
    </font>
    <font>
      <u/>
      <sz val="11.0"/>
      <color rgb="FF0000FF"/>
      <name val="Calibri"/>
    </font>
    <font>
      <u/>
      <sz val="11.0"/>
      <color rgb="FF0563C1"/>
      <name val="Calibri"/>
    </font>
    <font>
      <u/>
      <sz val="11.0"/>
      <color rgb="FF0563C1"/>
      <name val="Calibri"/>
    </font>
    <font>
      <u/>
      <sz val="11.0"/>
      <color rgb="FF0563C1"/>
      <name val="Calibri"/>
    </font>
    <font>
      <u/>
      <sz val="11.0"/>
      <color rgb="FF0563C1"/>
      <name val="Calibri"/>
    </font>
    <font>
      <u/>
      <sz val="11.0"/>
      <color rgb="FF1155CC"/>
      <name val="Calibri"/>
    </font>
    <font>
      <u/>
      <sz val="11.0"/>
      <color rgb="FF0563C1"/>
      <name val="Calibri"/>
    </font>
    <font>
      <u/>
      <sz val="11.0"/>
      <color rgb="FF0000FF"/>
      <name val="Calibri"/>
    </font>
    <font>
      <color theme="1"/>
      <name val="Arial"/>
      <scheme val="minor"/>
    </font>
  </fonts>
  <fills count="4">
    <fill>
      <patternFill patternType="none"/>
    </fill>
    <fill>
      <patternFill patternType="lightGray"/>
    </fill>
    <fill>
      <patternFill patternType="solid">
        <fgColor rgb="FFA4C2F4"/>
        <bgColor rgb="FFA4C2F4"/>
      </patternFill>
    </fill>
    <fill>
      <patternFill patternType="solid">
        <fgColor rgb="FFFFFFFF"/>
        <bgColor rgb="FFFFFFFF"/>
      </patternFill>
    </fill>
  </fills>
  <borders count="2">
    <border/>
    <border>
      <right style="thin">
        <color rgb="FFFF9900"/>
      </right>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2" fontId="1" numFmtId="1" xfId="0" applyAlignment="1" applyFont="1" applyNumberFormat="1">
      <alignment readingOrder="0" shrinkToFit="0" vertical="bottom" wrapText="1"/>
    </xf>
    <xf borderId="0" fillId="2" fontId="1" numFmtId="164" xfId="0" applyAlignment="1" applyFont="1" applyNumberFormat="1">
      <alignment readingOrder="0" shrinkToFit="0" vertical="bottom" wrapText="1"/>
    </xf>
    <xf borderId="0" fillId="2" fontId="1" numFmtId="165" xfId="0" applyAlignment="1" applyFont="1" applyNumberFormat="1">
      <alignment readingOrder="0" shrinkToFit="0" vertical="bottom" wrapText="1"/>
    </xf>
    <xf borderId="0" fillId="2" fontId="1" numFmtId="0" xfId="0" applyAlignment="1" applyFont="1">
      <alignment readingOrder="0" shrinkToFit="0" vertical="bottom" wrapText="1"/>
    </xf>
    <xf borderId="1" fillId="2" fontId="1" numFmtId="165" xfId="0" applyAlignment="1" applyBorder="1" applyFont="1" applyNumberFormat="1">
      <alignment readingOrder="0" shrinkToFit="0" vertical="bottom" wrapText="1"/>
    </xf>
    <xf borderId="0" fillId="0" fontId="2" numFmtId="0" xfId="0" applyAlignment="1" applyFont="1">
      <alignment readingOrder="0" shrinkToFit="0" vertical="bottom" wrapText="0"/>
    </xf>
    <xf borderId="0" fillId="0" fontId="3" numFmtId="1" xfId="0" applyAlignment="1" applyFont="1" applyNumberFormat="1">
      <alignment horizontal="right" readingOrder="0" shrinkToFit="0" vertical="bottom" wrapText="0"/>
    </xf>
    <xf borderId="0" fillId="0" fontId="3" numFmtId="166" xfId="0" applyAlignment="1" applyFont="1" applyNumberFormat="1">
      <alignment horizontal="right" readingOrder="0" shrinkToFit="0" vertical="bottom" wrapText="0"/>
    </xf>
    <xf borderId="0" fillId="0" fontId="4" numFmtId="166" xfId="0" applyAlignment="1" applyFont="1" applyNumberFormat="1">
      <alignment horizontal="right" vertical="bottom"/>
    </xf>
    <xf borderId="0" fillId="3" fontId="3" numFmtId="0" xfId="0" applyFill="1" applyFont="1"/>
    <xf borderId="0" fillId="0" fontId="3" numFmtId="166" xfId="0" applyAlignment="1" applyFont="1" applyNumberFormat="1">
      <alignment horizontal="right" readingOrder="0" shrinkToFit="0" vertical="bottom" wrapText="0"/>
    </xf>
    <xf borderId="0" fillId="3" fontId="4" numFmtId="0" xfId="0" applyFont="1"/>
    <xf borderId="0" fillId="3" fontId="4" numFmtId="166" xfId="0" applyAlignment="1" applyFont="1" applyNumberFormat="1">
      <alignment horizontal="right" vertical="bottom"/>
    </xf>
    <xf borderId="0" fillId="0" fontId="4" numFmtId="166" xfId="0" applyAlignment="1" applyFont="1" applyNumberFormat="1">
      <alignment readingOrder="0"/>
    </xf>
    <xf borderId="0" fillId="0" fontId="5" numFmtId="0" xfId="0" applyAlignment="1" applyFont="1">
      <alignment readingOrder="0" shrinkToFit="0" vertical="bottom" wrapText="0"/>
    </xf>
    <xf borderId="0" fillId="0" fontId="6" numFmtId="49" xfId="0" applyAlignment="1" applyFont="1" applyNumberFormat="1">
      <alignment readingOrder="0" shrinkToFit="0" vertical="bottom" wrapText="0"/>
    </xf>
    <xf borderId="0" fillId="0" fontId="4" numFmtId="1" xfId="0" applyAlignment="1" applyFont="1" applyNumberFormat="1">
      <alignment readingOrder="0"/>
    </xf>
    <xf borderId="0" fillId="0" fontId="7" numFmtId="0" xfId="0" applyAlignment="1" applyFont="1">
      <alignment horizontal="left" readingOrder="0" shrinkToFit="0" vertical="bottom" wrapText="0"/>
    </xf>
    <xf borderId="0" fillId="0" fontId="8" numFmtId="0" xfId="0" applyAlignment="1" applyFont="1">
      <alignment readingOrder="0" shrinkToFit="0" vertical="bottom" wrapText="0"/>
    </xf>
    <xf quotePrefix="1" borderId="0" fillId="0" fontId="9" numFmtId="0" xfId="0" applyAlignment="1" applyFont="1">
      <alignment readingOrder="0" shrinkToFit="0" vertical="bottom" wrapText="0"/>
    </xf>
    <xf borderId="0" fillId="2" fontId="1" numFmtId="166" xfId="0" applyAlignment="1" applyFont="1" applyNumberFormat="1">
      <alignment readingOrder="0" shrinkToFit="0" vertical="bottom" wrapText="1"/>
    </xf>
    <xf borderId="1" fillId="2" fontId="1" numFmtId="166" xfId="0" applyAlignment="1" applyBorder="1" applyFont="1" applyNumberFormat="1">
      <alignment readingOrder="0" shrinkToFit="0" vertical="bottom" wrapText="1"/>
    </xf>
    <xf borderId="0" fillId="0" fontId="3" numFmtId="1" xfId="0" applyAlignment="1" applyFont="1" applyNumberFormat="1">
      <alignment horizontal="right" readingOrder="0" shrinkToFit="0" vertical="bottom" wrapText="0"/>
    </xf>
    <xf borderId="0" fillId="0" fontId="3" numFmtId="166" xfId="0" applyAlignment="1" applyFont="1" applyNumberFormat="1">
      <alignment horizontal="right" readingOrder="0" shrinkToFit="0" vertical="bottom" wrapText="0"/>
    </xf>
    <xf borderId="0" fillId="0" fontId="3" numFmtId="166" xfId="0" applyAlignment="1" applyFont="1" applyNumberFormat="1">
      <alignment horizontal="right" readingOrder="0" shrinkToFit="0" vertical="bottom" wrapText="0"/>
    </xf>
    <xf borderId="0" fillId="0" fontId="10" numFmtId="0" xfId="0" applyAlignment="1" applyFont="1">
      <alignment readingOrder="0" vertical="bottom"/>
    </xf>
    <xf borderId="0" fillId="0" fontId="11" numFmtId="0" xfId="0" applyAlignment="1" applyFont="1">
      <alignment vertical="bottom"/>
    </xf>
    <xf borderId="0" fillId="0" fontId="4" numFmtId="1" xfId="0" applyAlignment="1" applyFont="1" applyNumberFormat="1">
      <alignment horizontal="right" vertical="bottom"/>
    </xf>
    <xf borderId="0" fillId="0" fontId="4" numFmtId="166" xfId="0" applyAlignment="1" applyFont="1" applyNumberFormat="1">
      <alignment horizontal="right" vertical="bottom"/>
    </xf>
    <xf borderId="0" fillId="0" fontId="12" numFmtId="0" xfId="0" applyAlignment="1" applyFont="1">
      <alignment vertical="bottom"/>
    </xf>
    <xf borderId="0" fillId="0" fontId="13" numFmtId="49" xfId="0" applyAlignment="1" applyFont="1" applyNumberFormat="1">
      <alignment vertical="bottom"/>
    </xf>
    <xf borderId="0" fillId="0" fontId="14" numFmtId="0" xfId="0" applyAlignment="1" applyFont="1">
      <alignment readingOrder="0" vertical="bottom"/>
    </xf>
    <xf borderId="0" fillId="0" fontId="4" numFmtId="0" xfId="0" applyAlignment="1" applyFont="1">
      <alignment readingOrder="0" vertical="bottom"/>
    </xf>
    <xf borderId="0" fillId="0" fontId="4" numFmtId="166" xfId="0" applyAlignment="1" applyFont="1" applyNumberFormat="1">
      <alignment readingOrder="0" vertical="bottom"/>
    </xf>
    <xf borderId="0" fillId="0" fontId="4" numFmtId="0" xfId="0" applyAlignment="1" applyFont="1">
      <alignment horizontal="right" readingOrder="0" shrinkToFit="0" vertical="bottom" wrapText="0"/>
    </xf>
    <xf borderId="0" fillId="0" fontId="4" numFmtId="166" xfId="0" applyAlignment="1" applyFont="1" applyNumberFormat="1">
      <alignment horizontal="right" readingOrder="0" shrinkToFit="0" vertical="bottom" wrapText="0"/>
    </xf>
    <xf borderId="0" fillId="0" fontId="15" numFmtId="0" xfId="0" applyAlignment="1" applyFont="1">
      <alignment readingOrder="0"/>
    </xf>
    <xf borderId="0" fillId="0" fontId="15" numFmtId="166" xfId="0" applyAlignment="1" applyFont="1" applyNumberFormat="1">
      <alignment readingOrder="0"/>
    </xf>
    <xf borderId="0" fillId="0" fontId="15" numFmtId="166" xfId="0" applyFont="1" applyNumberFormat="1"/>
    <xf borderId="0" fillId="0" fontId="15" numFmtId="9" xfId="0" applyAlignment="1" applyFont="1" applyNumberFormat="1">
      <alignment readingOrder="0"/>
    </xf>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rojectcatalyst.io/funds/10/f10-development-and-infrastructure/open-source-database-synchronization-sdk" TargetMode="External"/><Relationship Id="rId42" Type="http://schemas.openxmlformats.org/officeDocument/2006/relationships/hyperlink" Target="https://projectcatalyst.io/funds/10/f10-development-and-infrastructure/xerberus-powered-catalyst-analytics-dashboard" TargetMode="External"/><Relationship Id="rId41" Type="http://schemas.openxmlformats.org/officeDocument/2006/relationships/hyperlink" Target="https://projectcatalyst.io/funds/10/f10-development-and-infrastructure/atrium-dashboard-the-heart-of-cardano" TargetMode="External"/><Relationship Id="rId44" Type="http://schemas.openxmlformats.org/officeDocument/2006/relationships/hyperlink" Target="https://projectcatalyst.io/funds/10/f10-development-and-infrastructure/incentivized-on-chain-project-engagement-platform" TargetMode="External"/><Relationship Id="rId43" Type="http://schemas.openxmlformats.org/officeDocument/2006/relationships/hyperlink" Target="https://projectcatalyst.io/funds/10/f10-development-and-infrastructure/terraform-support-for-blockfrostio" TargetMode="External"/><Relationship Id="rId46" Type="http://schemas.openxmlformats.org/officeDocument/2006/relationships/hyperlink" Target="https://projectcatalyst.io/funds/10/f10-development-and-infrastructure/naumachia-rust-smart-contract-development-toolkit" TargetMode="External"/><Relationship Id="rId45" Type="http://schemas.openxmlformats.org/officeDocument/2006/relationships/hyperlink" Target="https://projectcatalyst.io/funds/10/f10-development-and-infrastructure/newm-community-onboard-android-devs-to-cardano-with-plutok-plutus-virtual-machine-for-kotlin" TargetMode="External"/><Relationship Id="rId107" Type="http://schemas.openxmlformats.org/officeDocument/2006/relationships/hyperlink" Target="https://projectcatalyst.io/funds/10/f10-development-and-infrastructure/space-trains-and-metadata-scaling-our-communities-of-trust" TargetMode="External"/><Relationship Id="rId106" Type="http://schemas.openxmlformats.org/officeDocument/2006/relationships/hyperlink" Target="https://projectcatalyst.io/funds/10/f10-development-and-infrastructure/intergrate-bitbox02-hardware-wallet-into-cardano-wallets-and-dapps" TargetMode="External"/><Relationship Id="rId105" Type="http://schemas.openxmlformats.org/officeDocument/2006/relationships/hyperlink" Target="https://projectcatalyst.io/funds/10/f10-development-and-infrastructure/hardware-secured-hot-wallets-for-live-services-dexes-bridges-side-chains-dapps-and-more" TargetMode="External"/><Relationship Id="rId104" Type="http://schemas.openxmlformats.org/officeDocument/2006/relationships/hyperlink" Target="https://projectcatalyst.io/funds/10/f10-development-and-infrastructure/open-source-cardano-api-and-webhooks" TargetMode="External"/><Relationship Id="rId109" Type="http://schemas.openxmlformats.org/officeDocument/2006/relationships/hyperlink" Target="https://projectcatalyst.io/funds/10/f10-development-and-infrastructure/establishment-of-a-blockchain-research-and-innovation-laboratory-at-kcg-college-of-technology" TargetMode="External"/><Relationship Id="rId108" Type="http://schemas.openxmlformats.org/officeDocument/2006/relationships/hyperlink" Target="https://projectcatalyst.io/funds/10/f10-development-and-infrastructure/templatized-cardano-node-hosted-on-decentralized-compute-infrastructure" TargetMode="External"/><Relationship Id="rId48" Type="http://schemas.openxmlformats.org/officeDocument/2006/relationships/hyperlink" Target="https://projectcatalyst.io/funds/10/f10-development-and-infrastructure/cardano-node-typescript-implementation" TargetMode="External"/><Relationship Id="rId187" Type="http://schemas.openxmlformats.org/officeDocument/2006/relationships/hyperlink" Target="https://projectcatalyst.io/funds/10/f10-development-and-infrastructure/official-partnership-with-a-top-german-car-manufacturer" TargetMode="External"/><Relationship Id="rId47" Type="http://schemas.openxmlformats.org/officeDocument/2006/relationships/hyperlink" Target="https://projectcatalyst.io/funds/10/f10-development-and-infrastructure/c2vn-hydra-course-for-non-native-english-community-developers" TargetMode="External"/><Relationship Id="rId186" Type="http://schemas.openxmlformats.org/officeDocument/2006/relationships/hyperlink" Target="https://projectcatalyst.io/funds/10/f10-development-and-infrastructure/blockchain-based-carbon-credit-solutions-in-transportation" TargetMode="External"/><Relationship Id="rId185" Type="http://schemas.openxmlformats.org/officeDocument/2006/relationships/hyperlink" Target="https://projectcatalyst.io/funds/10/f10-development-and-infrastructure/blockchain-driven-carbon-credit-system-for-sustainable-mobility" TargetMode="External"/><Relationship Id="rId49" Type="http://schemas.openxmlformats.org/officeDocument/2006/relationships/hyperlink" Target="https://projectcatalyst.io/funds/10/f10-development-and-infrastructure/invoicing-sdk" TargetMode="External"/><Relationship Id="rId184" Type="http://schemas.openxmlformats.org/officeDocument/2006/relationships/hyperlink" Target="https://projectcatalyst.io/funds/10/f10-development-and-infrastructure/blockchain-based-car-insurance-platform" TargetMode="External"/><Relationship Id="rId103" Type="http://schemas.openxmlformats.org/officeDocument/2006/relationships/hyperlink" Target="https://projectcatalyst.io/funds/10/f10-development-and-infrastructure/texting-through-wallets" TargetMode="External"/><Relationship Id="rId102" Type="http://schemas.openxmlformats.org/officeDocument/2006/relationships/hyperlink" Target="https://projectcatalyst.io/funds/10/f10-development-and-infrastructure/spot-converter-buy-cardano-nfts-with-any-crypto" TargetMode="External"/><Relationship Id="rId101" Type="http://schemas.openxmlformats.org/officeDocument/2006/relationships/hyperlink" Target="https://projectcatalyst.io/funds/10/f10-development-and-infrastructure/automated-smart-contract-auditing-tool" TargetMode="External"/><Relationship Id="rId100" Type="http://schemas.openxmlformats.org/officeDocument/2006/relationships/hyperlink" Target="https://projectcatalyst.io/funds/10/f10-development-and-infrastructure/building-a-financial-ecosystem-through-digital-identity-and-stablecoin-for-maximal-social-impact" TargetMode="External"/><Relationship Id="rId188" Type="http://schemas.openxmlformats.org/officeDocument/2006/relationships/drawing" Target="../drawings/drawing1.xml"/><Relationship Id="rId31" Type="http://schemas.openxmlformats.org/officeDocument/2006/relationships/hyperlink" Target="https://projectcatalyst.io/funds/10/f10-development-and-infrastructure/adastat-cardano-explorer-for-pre-prod-and-preview-test-networks" TargetMode="External"/><Relationship Id="rId30" Type="http://schemas.openxmlformats.org/officeDocument/2006/relationships/hyperlink" Target="https://projectcatalyst.io/funds/10/f10-development-and-infrastructure/cardano-advancement" TargetMode="External"/><Relationship Id="rId33" Type="http://schemas.openxmlformats.org/officeDocument/2006/relationships/hyperlink" Target="https://projectcatalyst.io/funds/10/f10-development-and-infrastructure/typhon-wallet-mobile-app-eb9e8" TargetMode="External"/><Relationship Id="rId183" Type="http://schemas.openxmlformats.org/officeDocument/2006/relationships/hyperlink" Target="https://projectcatalyst.io/funds/10/f10-development-and-infrastructure/blockchain-based-vehicle-to-everything-v2x-communication" TargetMode="External"/><Relationship Id="rId32" Type="http://schemas.openxmlformats.org/officeDocument/2006/relationships/hyperlink" Target="https://projectcatalyst.io/funds/10/f10-development-and-infrastructure/arweave-gateway-api" TargetMode="External"/><Relationship Id="rId182" Type="http://schemas.openxmlformats.org/officeDocument/2006/relationships/hyperlink" Target="https://projectcatalyst.io/funds/10/f10-development-and-infrastructure/electric-vehicle-charging-blockchain-based-efficient-solutions" TargetMode="External"/><Relationship Id="rId35" Type="http://schemas.openxmlformats.org/officeDocument/2006/relationships/hyperlink" Target="https://projectcatalyst.io/funds/10/f10-development-and-infrastructure/marlowe-hub-unifying-platform-for-marlowe-smart-contracts-oracles-and-mediators-auditors-and-developers" TargetMode="External"/><Relationship Id="rId181" Type="http://schemas.openxmlformats.org/officeDocument/2006/relationships/hyperlink" Target="https://projectcatalyst.io/funds/10/f10-development-and-infrastructure/digital-transformation-of-car-insurance-via-blockchain" TargetMode="External"/><Relationship Id="rId34" Type="http://schemas.openxmlformats.org/officeDocument/2006/relationships/hyperlink" Target="https://projectcatalyst.io/funds/10/f10-development-and-infrastructure/atlas-20-pab-improvements-and-advanced-features-better-leveraging-utxos-to-build-next-generation-dapps" TargetMode="External"/><Relationship Id="rId180" Type="http://schemas.openxmlformats.org/officeDocument/2006/relationships/hyperlink" Target="https://projectcatalyst.io/funds/10/f10-development-and-infrastructure/bridging-cardano-and-automobile-oems" TargetMode="External"/><Relationship Id="rId37" Type="http://schemas.openxmlformats.org/officeDocument/2006/relationships/hyperlink" Target="https://projectcatalyst.io/funds/10/f10-development-and-infrastructure/cardano-fuds-cip-and-implementation" TargetMode="External"/><Relationship Id="rId176" Type="http://schemas.openxmlformats.org/officeDocument/2006/relationships/hyperlink" Target="https://projectcatalyst.io/funds/10/f10-development-and-infrastructure/nomos-side-chain-and-cross-chain-bridge-for-cardano" TargetMode="External"/><Relationship Id="rId36" Type="http://schemas.openxmlformats.org/officeDocument/2006/relationships/hyperlink" Target="https://projectcatalyst.io/funds/10/f10-development-and-infrastructure/staking-baskets-platform-incentivizing-cardanos-decentralization" TargetMode="External"/><Relationship Id="rId175" Type="http://schemas.openxmlformats.org/officeDocument/2006/relationships/hyperlink" Target="https://projectcatalyst.io/funds/10/f10-development-and-infrastructure/dlt360-cardalabs-business-application-sandbox-powerful-web-30-infrastructure-playground-and-expert-services-for-commercial-clients" TargetMode="External"/><Relationship Id="rId39" Type="http://schemas.openxmlformats.org/officeDocument/2006/relationships/hyperlink" Target="https://projectcatalyst.io/funds/10/f10-development-and-infrastructure/staking-basket-ecosystem-contract-audit-incentivizing-cardanos-decentralization" TargetMode="External"/><Relationship Id="rId174" Type="http://schemas.openxmlformats.org/officeDocument/2006/relationships/hyperlink" Target="https://projectcatalyst.io/funds/10/f10-development-and-infrastructure/were-a-one-stop-high-integrity-carbon-data-platform-for-companies-project-developers-and-investors-leveraging-7-year-blockchain-supply-chain-traceability-leadership-and-global-clients" TargetMode="External"/><Relationship Id="rId38" Type="http://schemas.openxmlformats.org/officeDocument/2006/relationships/hyperlink" Target="https://projectcatalyst.io/funds/10/f10-development-and-infrastructure/open-source-ledger-nano-x-flutter-sdk-and-vespr-wallet-integration" TargetMode="External"/><Relationship Id="rId173" Type="http://schemas.openxmlformats.org/officeDocument/2006/relationships/hyperlink" Target="https://projectcatalyst.io/funds/10/f10-development-and-infrastructure/dred-cpoker-integration" TargetMode="External"/><Relationship Id="rId179" Type="http://schemas.openxmlformats.org/officeDocument/2006/relationships/hyperlink" Target="https://projectcatalyst.io/funds/10/f10-development-and-infrastructure/gdpr-compliance-guide" TargetMode="External"/><Relationship Id="rId178" Type="http://schemas.openxmlformats.org/officeDocument/2006/relationships/hyperlink" Target="https://projectcatalyst.io/funds/10/f10-development-and-infrastructure/mica-eu-crypto-regulation-guideline" TargetMode="External"/><Relationship Id="rId177" Type="http://schemas.openxmlformats.org/officeDocument/2006/relationships/hyperlink" Target="https://projectcatalyst.io/funds/10/f10-development-and-infrastructure/use-cardano-native-token-to-solve-software-development-and-usability-problems" TargetMode="External"/><Relationship Id="rId20" Type="http://schemas.openxmlformats.org/officeDocument/2006/relationships/hyperlink" Target="https://projectcatalyst.io/funds/10/f10-development-and-infrastructure/cip-88-refinements-and-tooling" TargetMode="External"/><Relationship Id="rId22" Type="http://schemas.openxmlformats.org/officeDocument/2006/relationships/hyperlink" Target="https://projectcatalyst.io/funds/10/f10-development-and-infrastructure/erlang-sdk-for-blockfrost-api" TargetMode="External"/><Relationship Id="rId21" Type="http://schemas.openxmlformats.org/officeDocument/2006/relationships/hyperlink" Target="https://projectcatalyst.io/funds/10/f10-development-and-infrastructure/spectrum-network-or-cross-chain-messaging-protocol" TargetMode="External"/><Relationship Id="rId24" Type="http://schemas.openxmlformats.org/officeDocument/2006/relationships/hyperlink" Target="https://projectcatalyst.io/funds/10/f10-development-and-infrastructure/community-cip-editor-1-year-budget-continued" TargetMode="External"/><Relationship Id="rId23" Type="http://schemas.openxmlformats.org/officeDocument/2006/relationships/hyperlink" Target="https://projectcatalyst.io/funds/10/f10-development-and-infrastructure/sundae-labs-hydra-ledger-only-mode" TargetMode="External"/><Relationship Id="rId129" Type="http://schemas.openxmlformats.org/officeDocument/2006/relationships/hyperlink" Target="https://projectcatalyst.io/funds/10/f10-development-and-infrastructure/scarab-a-cardano-node-client-implementation-in-functional-scala" TargetMode="External"/><Relationship Id="rId128" Type="http://schemas.openxmlformats.org/officeDocument/2006/relationships/hyperlink" Target="https://projectcatalyst.io/funds/10/f10-development-and-infrastructure/dpay-api-payment-gateway" TargetMode="External"/><Relationship Id="rId127" Type="http://schemas.openxmlformats.org/officeDocument/2006/relationships/hyperlink" Target="https://projectcatalyst.io/funds/10/f10-development-and-infrastructure/revolutionary-nft-sdk-software-development-kit-for-smart-contract-denojs-that-will-finally-make-the-cardano-nft-space-decentralized-and-steepens-the-adoption-curve-for-new-businesses" TargetMode="External"/><Relationship Id="rId126" Type="http://schemas.openxmlformats.org/officeDocument/2006/relationships/hyperlink" Target="https://projectcatalyst.io/funds/10/f10-development-and-infrastructure/perun-virtual-channels-as-payment-infrastructure" TargetMode="External"/><Relationship Id="rId26" Type="http://schemas.openxmlformats.org/officeDocument/2006/relationships/hyperlink" Target="https://projectcatalyst.io/funds/10/f10-development-and-infrastructure/simple-node-sharing-on-cardano" TargetMode="External"/><Relationship Id="rId121" Type="http://schemas.openxmlformats.org/officeDocument/2006/relationships/hyperlink" Target="https://projectcatalyst.io/funds/10/f10-development-and-infrastructure/nanopublications-dashboard-a-searchable-natural-language-tool-for-atomic-knowledge-sharing" TargetMode="External"/><Relationship Id="rId25" Type="http://schemas.openxmlformats.org/officeDocument/2006/relationships/hyperlink" Target="https://projectcatalyst.io/funds/10/f10-development-and-infrastructure/cardanoshield-protecting-cardano-wallet-users" TargetMode="External"/><Relationship Id="rId120" Type="http://schemas.openxmlformats.org/officeDocument/2006/relationships/hyperlink" Target="https://projectcatalyst.io/funds/10/f10-development-and-infrastructure/blocktrust-production-ready-didcomm-mediator" TargetMode="External"/><Relationship Id="rId28" Type="http://schemas.openxmlformats.org/officeDocument/2006/relationships/hyperlink" Target="https://projectcatalyst.io/funds/10/f10-development-and-infrastructure/open-transaction-chaining-tooling-to-speed-up-cardano-dapps-by-muesliswap" TargetMode="External"/><Relationship Id="rId27" Type="http://schemas.openxmlformats.org/officeDocument/2006/relationships/hyperlink" Target="https://projectcatalyst.io/funds/10/f10-development-and-infrastructure/a-zero-knowledge-proof-framework-for-cardano-based-on-hydra-and-zk-snarks" TargetMode="External"/><Relationship Id="rId125" Type="http://schemas.openxmlformats.org/officeDocument/2006/relationships/hyperlink" Target="https://projectcatalyst.io/funds/10/f10-development-and-infrastructure/ethereum2cardano-university" TargetMode="External"/><Relationship Id="rId29" Type="http://schemas.openxmlformats.org/officeDocument/2006/relationships/hyperlink" Target="https://projectcatalyst.io/funds/10/f10-development-and-infrastructure/efficient-atomic-cross-chain-swaps-between-cardano-and-other-blockchains" TargetMode="External"/><Relationship Id="rId124" Type="http://schemas.openxmlformats.org/officeDocument/2006/relationships/hyperlink" Target="https://projectcatalyst.io/funds/10/f10-development-and-infrastructure/open-sourced-licensing-agreement-and-legal-standard-for-cardano-digital-collectibles" TargetMode="External"/><Relationship Id="rId123" Type="http://schemas.openxmlformats.org/officeDocument/2006/relationships/hyperlink" Target="https://projectcatalyst.io/funds/10/f10-development-and-infrastructure/post-quantum-security-for-cardano-accounts" TargetMode="External"/><Relationship Id="rId122" Type="http://schemas.openxmlformats.org/officeDocument/2006/relationships/hyperlink" Target="https://projectcatalyst.io/funds/10/f10-development-and-infrastructure/upgrade-cardanosharp-library-cross-platform-compatibility-and-optimized-coin-selection" TargetMode="External"/><Relationship Id="rId95" Type="http://schemas.openxmlformats.org/officeDocument/2006/relationships/hyperlink" Target="https://projectcatalyst.io/funds/10/f10-development-and-infrastructure/passkeys-as-read-only-wallets" TargetMode="External"/><Relationship Id="rId94" Type="http://schemas.openxmlformats.org/officeDocument/2006/relationships/hyperlink" Target="https://projectcatalyst.io/funds/10/f10-development-and-infrastructure/stellar-contracts-open-source-next-generation-library-for-great-contract-architecture" TargetMode="External"/><Relationship Id="rId97" Type="http://schemas.openxmlformats.org/officeDocument/2006/relationships/hyperlink" Target="https://projectcatalyst.io/funds/10/f10-development-and-infrastructure/scalus-multiplatform-scala-implementation-of-cardano-plutus" TargetMode="External"/><Relationship Id="rId96" Type="http://schemas.openxmlformats.org/officeDocument/2006/relationships/hyperlink" Target="https://projectcatalyst.io/funds/10/f10-development-and-infrastructure/buy-or-sell-dollarada-on-whatsapp-and-telegram-by-automated-chatbot-on-ramp-and-off-ramp-crypto-fiatada-dollarbrl-less-greater-dollarada" TargetMode="External"/><Relationship Id="rId11" Type="http://schemas.openxmlformats.org/officeDocument/2006/relationships/hyperlink" Target="https://projectcatalyst.io/funds/10/f10-development-and-infrastructure/mlabs-dens-decentralized-name-system-phase-i" TargetMode="External"/><Relationship Id="rId99" Type="http://schemas.openxmlformats.org/officeDocument/2006/relationships/hyperlink" Target="https://projectcatalyst.io/funds/10/f10-development-and-infrastructure/fimi-iogs-research-paper-for-vietnamese-developer" TargetMode="External"/><Relationship Id="rId10" Type="http://schemas.openxmlformats.org/officeDocument/2006/relationships/hyperlink" Target="https://projectcatalyst.io/funds/10/f10-development-and-infrastructure/mlabs-cemscript-sdk-get-your-dapp-implementation-from-annotated-on-chain-logic-state-machine" TargetMode="External"/><Relationship Id="rId98" Type="http://schemas.openxmlformats.org/officeDocument/2006/relationships/hyperlink" Target="https://projectcatalyst.io/funds/10/f10-development-and-infrastructure/gamechanger-file-storage-protocol-over-cardano-enhancements-and-http-api-servers" TargetMode="External"/><Relationship Id="rId13" Type="http://schemas.openxmlformats.org/officeDocument/2006/relationships/hyperlink" Target="https://projectcatalyst.io/funds/10/f10-development-and-infrastructure/decentralized-minting-or-ada-handle" TargetMode="External"/><Relationship Id="rId12" Type="http://schemas.openxmlformats.org/officeDocument/2006/relationships/hyperlink" Target="https://projectcatalyst.io/funds/10/f10-development-and-infrastructure/sundae-labs-hydra-transaction-stream-plugin" TargetMode="External"/><Relationship Id="rId91" Type="http://schemas.openxmlformats.org/officeDocument/2006/relationships/hyperlink" Target="https://projectcatalyst.io/funds/10/f10-development-and-infrastructure/promoting-cardano-in-mainland-china" TargetMode="External"/><Relationship Id="rId90" Type="http://schemas.openxmlformats.org/officeDocument/2006/relationships/hyperlink" Target="https://projectcatalyst.io/funds/10/f10-development-and-infrastructure/fimi-comprehensive-information-portal-about-cardano-for-the-vietnamese-community" TargetMode="External"/><Relationship Id="rId93" Type="http://schemas.openxmlformats.org/officeDocument/2006/relationships/hyperlink" Target="https://projectcatalyst.io/funds/10/f10-development-and-infrastructure/newm-academy-learn-to-earn-education-platform" TargetMode="External"/><Relationship Id="rId92" Type="http://schemas.openxmlformats.org/officeDocument/2006/relationships/hyperlink" Target="https://projectcatalyst.io/funds/10/f10-development-and-infrastructure/cost-effective-amazonian-solar-powered-servers-empowering-cardano-community-as-global-blockchain-nodes" TargetMode="External"/><Relationship Id="rId118" Type="http://schemas.openxmlformats.org/officeDocument/2006/relationships/hyperlink" Target="https://projectcatalyst.io/funds/10/f10-development-and-infrastructure/eon-cross-chain-decentralized-data-feeds-from-oracles" TargetMode="External"/><Relationship Id="rId117" Type="http://schemas.openxmlformats.org/officeDocument/2006/relationships/hyperlink" Target="https://projectcatalyst.io/funds/10/f10-development-and-infrastructure/argus-ai-zero-subscription-saas-model-for-nft-counterfeit-protection" TargetMode="External"/><Relationship Id="rId116" Type="http://schemas.openxmlformats.org/officeDocument/2006/relationships/hyperlink" Target="https://projectcatalyst.io/funds/10/f10-development-and-infrastructure/milkomeda-smart-contract-indexing" TargetMode="External"/><Relationship Id="rId115" Type="http://schemas.openxmlformats.org/officeDocument/2006/relationships/hyperlink" Target="https://projectcatalyst.io/funds/10/f10-development-and-infrastructure/cardano-research-and-education-center-with-utn-and-government-agreement" TargetMode="External"/><Relationship Id="rId119" Type="http://schemas.openxmlformats.org/officeDocument/2006/relationships/hyperlink" Target="https://projectcatalyst.io/funds/10/f10-development-and-infrastructure/self-sovereign-identity-ssi-integration-into-crypto-wallets" TargetMode="External"/><Relationship Id="rId15" Type="http://schemas.openxmlformats.org/officeDocument/2006/relationships/hyperlink" Target="https://projectcatalyst.io/funds/10/f10-development-and-infrastructure/cardano-based-web3-blockchain-center-in-tokushima-yoshinogawa-japan" TargetMode="External"/><Relationship Id="rId110" Type="http://schemas.openxmlformats.org/officeDocument/2006/relationships/hyperlink" Target="https://projectcatalyst.io/funds/10/f10-development-and-infrastructure/open-source-prism-node" TargetMode="External"/><Relationship Id="rId14" Type="http://schemas.openxmlformats.org/officeDocument/2006/relationships/hyperlink" Target="https://projectcatalyst.io/funds/10/f10-development-and-infrastructure/blockfrost-sdks-refresh" TargetMode="External"/><Relationship Id="rId17" Type="http://schemas.openxmlformats.org/officeDocument/2006/relationships/hyperlink" Target="https://projectcatalyst.io/funds/10/f10-development-and-infrastructure/anastasia-labs-streamlining-development-a-user-friendly-smart-contract-library-for-plutarch-and-aiken-design-patterns-and-efficiency" TargetMode="External"/><Relationship Id="rId16" Type="http://schemas.openxmlformats.org/officeDocument/2006/relationships/hyperlink" Target="https://projectcatalyst.io/funds/10/f10-development-and-infrastructure/koios-evolution-enhancements-infra-support-and-maintenance" TargetMode="External"/><Relationship Id="rId19" Type="http://schemas.openxmlformats.org/officeDocument/2006/relationships/hyperlink" Target="https://projectcatalyst.io/funds/10/f10-development-and-infrastructure/blockfrost-bootstrap" TargetMode="External"/><Relationship Id="rId114" Type="http://schemas.openxmlformats.org/officeDocument/2006/relationships/hyperlink" Target="https://projectcatalyst.io/funds/10/f10-development-and-infrastructure/statur-reputation-model-for-web3-ecosystem-that-encourages-positive-behaviour" TargetMode="External"/><Relationship Id="rId18" Type="http://schemas.openxmlformats.org/officeDocument/2006/relationships/hyperlink" Target="https://projectcatalyst.io/funds/10/f10-development-and-infrastructure/enable-eternl-f10" TargetMode="External"/><Relationship Id="rId113" Type="http://schemas.openxmlformats.org/officeDocument/2006/relationships/hyperlink" Target="https://projectcatalyst.io/funds/10/f10-development-and-infrastructure/babel-fees-and-sponsored-transactions-now" TargetMode="External"/><Relationship Id="rId112" Type="http://schemas.openxmlformats.org/officeDocument/2006/relationships/hyperlink" Target="https://projectcatalyst.io/funds/10/f10-development-and-infrastructure/minefreeukraine-coordination-and-defi-platform-for-large-scale-humanitarian-demining-and-socio-economic-recovery-of-ukraine" TargetMode="External"/><Relationship Id="rId111" Type="http://schemas.openxmlformats.org/officeDocument/2006/relationships/hyperlink" Target="https://projectcatalyst.io/funds/10/f10-development-and-infrastructure/enhanced-catalyst-proposals-proposal-deposits-and-bad-actor-penalties" TargetMode="External"/><Relationship Id="rId84" Type="http://schemas.openxmlformats.org/officeDocument/2006/relationships/hyperlink" Target="https://projectcatalyst.io/funds/10/f10-development-and-infrastructure/open-source-snapshotter" TargetMode="External"/><Relationship Id="rId83" Type="http://schemas.openxmlformats.org/officeDocument/2006/relationships/hyperlink" Target="https://projectcatalyst.io/funds/10/f10-development-and-infrastructure/blockchain-education-alpha-program-for-vietnamese" TargetMode="External"/><Relationship Id="rId86" Type="http://schemas.openxmlformats.org/officeDocument/2006/relationships/hyperlink" Target="https://projectcatalyst.io/funds/10/f10-development-and-infrastructure/cardano-developer-training-program" TargetMode="External"/><Relationship Id="rId85" Type="http://schemas.openxmlformats.org/officeDocument/2006/relationships/hyperlink" Target="https://projectcatalyst.io/funds/10/f10-development-and-infrastructure/newm-stream-token-analytics-integration" TargetMode="External"/><Relationship Id="rId88" Type="http://schemas.openxmlformats.org/officeDocument/2006/relationships/hyperlink" Target="https://projectcatalyst.io/funds/10/f10-development-and-infrastructure/blockchain-4-good-research" TargetMode="External"/><Relationship Id="rId150" Type="http://schemas.openxmlformats.org/officeDocument/2006/relationships/hyperlink" Target="https://projectcatalyst.io/funds/10/f10-development-and-infrastructure/callisto-cardano-mobile-sdks-for-ios-and-android-platforms" TargetMode="External"/><Relationship Id="rId87" Type="http://schemas.openxmlformats.org/officeDocument/2006/relationships/hyperlink" Target="https://projectcatalyst.io/funds/10/f10-development-and-infrastructure/db-sync-enterprise-high-availability-setup-of-cardanos-db-sync-to-run-queries-and-access-on-chain-data-as-a-service" TargetMode="External"/><Relationship Id="rId89" Type="http://schemas.openxmlformats.org/officeDocument/2006/relationships/hyperlink" Target="https://projectcatalyst.io/funds/10/f10-development-and-infrastructure/nunet-enabling-elasticsearch-clusters-on-decentralized-hardware-elasticsearch-is-a-fast-and-scalable-search-and-analytics-engine-providing-powerful-analytics-and-visualization-tools-nunet-will-ef07b" TargetMode="External"/><Relationship Id="rId80" Type="http://schemas.openxmlformats.org/officeDocument/2006/relationships/hyperlink" Target="https://projectcatalyst.io/funds/10/f10-development-and-infrastructure/research-paper-on-impact-in-cardano" TargetMode="External"/><Relationship Id="rId82" Type="http://schemas.openxmlformats.org/officeDocument/2006/relationships/hyperlink" Target="https://projectcatalyst.io/funds/10/f10-development-and-infrastructure/cardano-users-onboarding-guide" TargetMode="External"/><Relationship Id="rId81" Type="http://schemas.openxmlformats.org/officeDocument/2006/relationships/hyperlink" Target="https://projectcatalyst.io/funds/10/f10-development-and-infrastructure/teaching-turks-cardano-through-online-workshops-youtube-videos-and-community-building" TargetMode="External"/><Relationship Id="rId1" Type="http://schemas.openxmlformats.org/officeDocument/2006/relationships/hyperlink" Target="https://projectcatalyst.io/funds/10/f10-development-and-infrastructure/enable-use-cases-that-require-frequent-message-signing-by-introducing-a-safe-standard-for-message-signing-without-wallet-prompts" TargetMode="External"/><Relationship Id="rId2" Type="http://schemas.openxmlformats.org/officeDocument/2006/relationships/hyperlink" Target="https://projectcatalyst.io/funds/10/f10-development-and-infrastructure/paima-onchain-game-integration-of-frontend-game-engines-and-novel-technology" TargetMode="External"/><Relationship Id="rId3" Type="http://schemas.openxmlformats.org/officeDocument/2006/relationships/hyperlink" Target="https://projectcatalyst.io/funds/10/f10-development-and-infrastructure/enable-apps-and-games-built-in-the-cardano-ecosystem-to-leverage-zk-cryptography-for-privacy-and-scalability" TargetMode="External"/><Relationship Id="rId149" Type="http://schemas.openxmlformats.org/officeDocument/2006/relationships/hyperlink" Target="https://projectcatalyst.io/funds/10/f10-development-and-infrastructure/satellite-oracle-cardano-based-measurement-reporting-and-verification-mrv-platform-for-environmental-protection-and-restoration" TargetMode="External"/><Relationship Id="rId4" Type="http://schemas.openxmlformats.org/officeDocument/2006/relationships/hyperlink" Target="https://projectcatalyst.io/funds/10/f10-development-and-infrastructure/allow-cardano-users-to-call-sidechain-smart-contracts-directly-from-their-cardano-mainnet-wallet" TargetMode="External"/><Relationship Id="rId148" Type="http://schemas.openxmlformats.org/officeDocument/2006/relationships/hyperlink" Target="https://projectcatalyst.io/funds/10/f10-development-and-infrastructure/cns-cardano-name-service" TargetMode="External"/><Relationship Id="rId9" Type="http://schemas.openxmlformats.org/officeDocument/2006/relationships/hyperlink" Target="https://projectcatalyst.io/funds/10/f10-development-and-infrastructure/cardanoscanio-maintenance" TargetMode="External"/><Relationship Id="rId143" Type="http://schemas.openxmlformats.org/officeDocument/2006/relationships/hyperlink" Target="https://projectcatalyst.io/funds/10/f10-development-and-infrastructure/us-legal-database-and-compliance-assistant" TargetMode="External"/><Relationship Id="rId142" Type="http://schemas.openxmlformats.org/officeDocument/2006/relationships/hyperlink" Target="https://projectcatalyst.io/funds/10/f10-development-and-infrastructure/all-currencies-exchange" TargetMode="External"/><Relationship Id="rId141" Type="http://schemas.openxmlformats.org/officeDocument/2006/relationships/hyperlink" Target="https://projectcatalyst.io/funds/10/f10-development-and-infrastructure/revolutionary-pro-community-nft-smart-contract-splitting-service-fee-between-multiple-parties-on-chain-affiliate-precision-in-lovelaces-without-any-rounding-up-to-the-detriment-of-creators-or-ed59f" TargetMode="External"/><Relationship Id="rId140" Type="http://schemas.openxmlformats.org/officeDocument/2006/relationships/hyperlink" Target="https://projectcatalyst.io/funds/10/f10-development-and-infrastructure/codi-community-owned-data-insights-powered-by-cardano" TargetMode="External"/><Relationship Id="rId5" Type="http://schemas.openxmlformats.org/officeDocument/2006/relationships/hyperlink" Target="https://projectcatalyst.io/funds/10/f10-development-and-infrastructure/allow-using-nfts-from-cardano-and-other-ecosystem-in-onchain-games-hosted-in-the-cardano-ecosystem" TargetMode="External"/><Relationship Id="rId147" Type="http://schemas.openxmlformats.org/officeDocument/2006/relationships/hyperlink" Target="https://projectcatalyst.io/funds/10/f10-development-and-infrastructure/paas-smart-contract-as-a-service-a-quick-and-low-cost-approach-to-build-dapps" TargetMode="External"/><Relationship Id="rId6" Type="http://schemas.openxmlformats.org/officeDocument/2006/relationships/hyperlink" Target="https://projectcatalyst.io/funds/10/f10-development-and-infrastructure/enable-apps-and-games-that-require-large-amounts-of-data-to-function-cheaply-while-still-maximizing-availability-and-safety" TargetMode="External"/><Relationship Id="rId146" Type="http://schemas.openxmlformats.org/officeDocument/2006/relationships/hyperlink" Target="https://projectcatalyst.io/funds/10/f10-development-and-infrastructure/fluxusnetwork-x-scaleway" TargetMode="External"/><Relationship Id="rId7" Type="http://schemas.openxmlformats.org/officeDocument/2006/relationships/hyperlink" Target="https://projectcatalyst.io/funds/10/f10-development-and-infrastructure/mlabs-congested-testnet" TargetMode="External"/><Relationship Id="rId145" Type="http://schemas.openxmlformats.org/officeDocument/2006/relationships/hyperlink" Target="https://projectcatalyst.io/funds/10/f10-development-and-infrastructure/complex-network-tools-for-cardano-funding-a-university-research-group" TargetMode="External"/><Relationship Id="rId8" Type="http://schemas.openxmlformats.org/officeDocument/2006/relationships/hyperlink" Target="https://projectcatalyst.io/funds/10/f10-development-and-infrastructure/mlabs-re-think-cip-30-wallet-interface-standard" TargetMode="External"/><Relationship Id="rId144" Type="http://schemas.openxmlformats.org/officeDocument/2006/relationships/hyperlink" Target="https://projectcatalyst.io/funds/10/f10-development-and-infrastructure/dred-decentralized-api" TargetMode="External"/><Relationship Id="rId73" Type="http://schemas.openxmlformats.org/officeDocument/2006/relationships/hyperlink" Target="https://projectcatalyst.io/funds/10/f10-development-and-infrastructure/cfd-cardano-fast-deployment-tool-setup-and-manage-your-infrastracture-like-a-charm" TargetMode="External"/><Relationship Id="rId72" Type="http://schemas.openxmlformats.org/officeDocument/2006/relationships/hyperlink" Target="https://projectcatalyst.io/funds/10/f10-development-and-infrastructure/unlocking-privacy-on-cardano-implementing-an-anonymous-donationtransaction-system" TargetMode="External"/><Relationship Id="rId75" Type="http://schemas.openxmlformats.org/officeDocument/2006/relationships/hyperlink" Target="https://projectcatalyst.io/funds/10/f10-development-and-infrastructure/project-catalyst-funded-project-playbook-revamp-and-marketingcommunity-project-support-smarthubs" TargetMode="External"/><Relationship Id="rId74" Type="http://schemas.openxmlformats.org/officeDocument/2006/relationships/hyperlink" Target="https://projectcatalyst.io/funds/10/f10-development-and-infrastructure/cardanopress-starter-themes-and-templates" TargetMode="External"/><Relationship Id="rId77" Type="http://schemas.openxmlformats.org/officeDocument/2006/relationships/hyperlink" Target="https://projectcatalyst.io/funds/10/f10-development-and-infrastructure/fimi-cardano-podcast-for-vietnamese" TargetMode="External"/><Relationship Id="rId76" Type="http://schemas.openxmlformats.org/officeDocument/2006/relationships/hyperlink" Target="https://projectcatalyst.io/funds/10/f10-development-and-infrastructure/breaking-language-barriers-a-proposal-for-expanding-global-accessibility-through-comprehensive-language-support" TargetMode="External"/><Relationship Id="rId79" Type="http://schemas.openxmlformats.org/officeDocument/2006/relationships/hyperlink" Target="https://projectcatalyst.io/funds/10/f10-development-and-infrastructure/from-argentina-to-the-world-building-trust-in-the-authenticity-of-academic-documents-with-the-power-of-cardano-a-systematic-literature-mapping" TargetMode="External"/><Relationship Id="rId78" Type="http://schemas.openxmlformats.org/officeDocument/2006/relationships/hyperlink" Target="https://projectcatalyst.io/funds/10/f10-development-and-infrastructure/integrate-cardano-blockchain-to-pitchtalk-platform-for-communication-between-projects-investors-and-communities" TargetMode="External"/><Relationship Id="rId71" Type="http://schemas.openxmlformats.org/officeDocument/2006/relationships/hyperlink" Target="https://projectcatalyst.io/funds/10/f10-development-and-infrastructure/open-source-marketplace-opensea-like-for-milkomeda-usecases-and-seedstars-galaxy" TargetMode="External"/><Relationship Id="rId70" Type="http://schemas.openxmlformats.org/officeDocument/2006/relationships/hyperlink" Target="https://projectcatalyst.io/funds/10/f10-development-and-infrastructure/open-source-nft-display-and-gallery" TargetMode="External"/><Relationship Id="rId139" Type="http://schemas.openxmlformats.org/officeDocument/2006/relationships/hyperlink" Target="https://projectcatalyst.io/funds/10/f10-development-and-infrastructure/a-dedicated-nft-cip-editor-accelerating-nft-standards-and-developer-success" TargetMode="External"/><Relationship Id="rId138" Type="http://schemas.openxmlformats.org/officeDocument/2006/relationships/hyperlink" Target="https://projectcatalyst.io/funds/10/f10-development-and-infrastructure/cardano-nft-licenses" TargetMode="External"/><Relationship Id="rId137" Type="http://schemas.openxmlformats.org/officeDocument/2006/relationships/hyperlink" Target="https://projectcatalyst.io/funds/10/f10-development-and-infrastructure/the-beam-network-decentralized-asset-protocol" TargetMode="External"/><Relationship Id="rId132" Type="http://schemas.openxmlformats.org/officeDocument/2006/relationships/hyperlink" Target="https://projectcatalyst.io/funds/10/f10-development-and-infrastructure/getting-down-to-business-building-the-professional-decentralised-business-development-network" TargetMode="External"/><Relationship Id="rId131" Type="http://schemas.openxmlformats.org/officeDocument/2006/relationships/hyperlink" Target="https://projectcatalyst.io/funds/10/f10-development-and-infrastructure/sisu-bridge-explorer-a-cross-chain-bridge-explorer-for-ada-and-evm-chains-to-enable-seamless-token-transfers" TargetMode="External"/><Relationship Id="rId130" Type="http://schemas.openxmlformats.org/officeDocument/2006/relationships/hyperlink" Target="https://projectcatalyst.io/funds/10/f10-development-and-infrastructure/dcone-crypto-api-for-open-source-developers" TargetMode="External"/><Relationship Id="rId136" Type="http://schemas.openxmlformats.org/officeDocument/2006/relationships/hyperlink" Target="https://projectcatalyst.io/funds/10/f10-development-and-infrastructure/fluxusnetwork-x-machinations" TargetMode="External"/><Relationship Id="rId135" Type="http://schemas.openxmlformats.org/officeDocument/2006/relationships/hyperlink" Target="https://projectcatalyst.io/funds/10/f10-development-and-infrastructure/cardano-staking-api-development-proposal-precise-insights-and-analysis" TargetMode="External"/><Relationship Id="rId134" Type="http://schemas.openxmlformats.org/officeDocument/2006/relationships/hyperlink" Target="https://projectcatalyst.io/funds/10/f10-development-and-infrastructure/impact-web3-the-ecosystem-where-impact-measurement-investing-and-verification-collide-and-empower-positive-change-through-the-cardano-blockchain" TargetMode="External"/><Relationship Id="rId133" Type="http://schemas.openxmlformats.org/officeDocument/2006/relationships/hyperlink" Target="https://projectcatalyst.io/funds/10/f10-development-and-infrastructure/solarwise-cardano-renewable-energy-oracle-unleash-the-power-of-users-and-communities-powered-by-energiasocial" TargetMode="External"/><Relationship Id="rId62" Type="http://schemas.openxmlformats.org/officeDocument/2006/relationships/hyperlink" Target="https://projectcatalyst.io/funds/10/f10-development-and-infrastructure/catalyst-brasil-driving-innovation-in-the-cardano-community-project-catalyst-cardano-essentials-in-sao-paulo-brazil" TargetMode="External"/><Relationship Id="rId61" Type="http://schemas.openxmlformats.org/officeDocument/2006/relationships/hyperlink" Target="https://projectcatalyst.io/funds/10/f10-development-and-infrastructure/zkfold-zk-rollups-on-cardano-phase-1-zkwrapper" TargetMode="External"/><Relationship Id="rId64" Type="http://schemas.openxmlformats.org/officeDocument/2006/relationships/hyperlink" Target="https://projectcatalyst.io/funds/10/f10-development-and-infrastructure/cardano-node-on-microsoft-azure-marketplace" TargetMode="External"/><Relationship Id="rId63" Type="http://schemas.openxmlformats.org/officeDocument/2006/relationships/hyperlink" Target="https://projectcatalyst.io/funds/10/f10-development-and-infrastructure/kuberide-20-a-complete-ide-for-plutus-smart-contracts-development" TargetMode="External"/><Relationship Id="rId66" Type="http://schemas.openxmlformats.org/officeDocument/2006/relationships/hyperlink" Target="https://projectcatalyst.io/funds/10/f10-development-and-infrastructure/open-multisig-synchronization-service" TargetMode="External"/><Relationship Id="rId172" Type="http://schemas.openxmlformats.org/officeDocument/2006/relationships/hyperlink" Target="https://projectcatalyst.io/funds/10/f10-development-and-infrastructure/rewards-without-borders-a-web2-compatible-cross-chain-digital-collectibles-loyalty-program-on-cardano" TargetMode="External"/><Relationship Id="rId65" Type="http://schemas.openxmlformats.org/officeDocument/2006/relationships/hyperlink" Target="https://projectcatalyst.io/funds/10/f10-development-and-infrastructure/bridgeless-cross-chain-swaps-in-1-click-for-cardano" TargetMode="External"/><Relationship Id="rId171" Type="http://schemas.openxmlformats.org/officeDocument/2006/relationships/hyperlink" Target="https://projectcatalyst.io/funds/10/f10-development-and-infrastructure/crypto-jobs-blockchain-talents-and-recruiting-platform-with-a-job-aggregator-from-multiple-tech-sites-and-sources" TargetMode="External"/><Relationship Id="rId68" Type="http://schemas.openxmlformats.org/officeDocument/2006/relationships/hyperlink" Target="https://projectcatalyst.io/funds/10/f10-development-and-infrastructure/wolfram-cardano-exchange-data-infrastructure" TargetMode="External"/><Relationship Id="rId170" Type="http://schemas.openxmlformats.org/officeDocument/2006/relationships/hyperlink" Target="https://projectcatalyst.io/funds/10/f10-development-and-infrastructure/adapix-buy-and-sell-ada-with-rdollar-brazilian-reais-pay-bills-at-millions-of-merchants-and-withdraw-dollarada-less-greater-fiat-on-thousand-of-bank-atms" TargetMode="External"/><Relationship Id="rId67" Type="http://schemas.openxmlformats.org/officeDocument/2006/relationships/hyperlink" Target="https://projectcatalyst.io/funds/10/f10-development-and-infrastructure/cardano-node-on-aws-quick-start-95e83" TargetMode="External"/><Relationship Id="rId60" Type="http://schemas.openxmlformats.org/officeDocument/2006/relationships/hyperlink" Target="https://projectcatalyst.io/funds/10/f10-development-and-infrastructure/open-source-widget-nocode-keyword-coins-real-time-prices-for-tokens-on-cardano-ecosystem-embedded-in-content-for-websites-portals-and-blogs" TargetMode="External"/><Relationship Id="rId165" Type="http://schemas.openxmlformats.org/officeDocument/2006/relationships/hyperlink" Target="https://projectcatalyst.io/funds/10/f10-development-and-infrastructure/development-of-a-haskell-edsl-optimized-for-open-source-hardware-for-scalable-sidechains-on-the-cardano-blockchain" TargetMode="External"/><Relationship Id="rId69" Type="http://schemas.openxmlformats.org/officeDocument/2006/relationships/hyperlink" Target="https://projectcatalyst.io/funds/10/f10-development-and-infrastructure/learn-and-earn-web3-education-platform-powered-by-an-ai-co-pilot-for-course-creators-and-learners" TargetMode="External"/><Relationship Id="rId164" Type="http://schemas.openxmlformats.org/officeDocument/2006/relationships/hyperlink" Target="https://projectcatalyst.io/funds/10/f10-development-and-infrastructure/servitization-blockchain-accelerator-revolutionizing-business-models" TargetMode="External"/><Relationship Id="rId163" Type="http://schemas.openxmlformats.org/officeDocument/2006/relationships/hyperlink" Target="https://projectcatalyst.io/funds/10/f10-development-and-infrastructure/wallet-hunter-leveraging-blockchain-data-for-targeted-web3-growth" TargetMode="External"/><Relationship Id="rId162" Type="http://schemas.openxmlformats.org/officeDocument/2006/relationships/hyperlink" Target="https://projectcatalyst.io/funds/10/f10-development-and-infrastructure/blockchain-servitization-hub-empowering-african-startups" TargetMode="External"/><Relationship Id="rId169" Type="http://schemas.openxmlformats.org/officeDocument/2006/relationships/hyperlink" Target="https://projectcatalyst.io/funds/10/f10-development-and-infrastructure/fida-obtain-class-iigb-regulatory-status-in-the-bermuda-monetary-authority" TargetMode="External"/><Relationship Id="rId168" Type="http://schemas.openxmlformats.org/officeDocument/2006/relationships/hyperlink" Target="https://projectcatalyst.io/funds/10/f10-development-and-infrastructure/future-quest-the-next-gen-platform-for-x-prize-style-impact-funding-were-a-match-making-incubator-for-high-impact-projects-leveraging-web3-community-and-science" TargetMode="External"/><Relationship Id="rId167" Type="http://schemas.openxmlformats.org/officeDocument/2006/relationships/hyperlink" Target="https://projectcatalyst.io/funds/10/f10-development-and-infrastructure/fluxusnetwork-european-investment-security-for-cardano" TargetMode="External"/><Relationship Id="rId166" Type="http://schemas.openxmlformats.org/officeDocument/2006/relationships/hyperlink" Target="https://projectcatalyst.io/funds/10/f10-development-and-infrastructure/from-chaos-to-clarity-streamlining-legal-and-infrastructure-challenges-in-the-dao-ecosystem-research-toolkit-product-on-off-chain-co-and-education" TargetMode="External"/><Relationship Id="rId51" Type="http://schemas.openxmlformats.org/officeDocument/2006/relationships/hyperlink" Target="https://projectcatalyst.io/funds/10/f10-development-and-infrastructure/cardano-node-api-a-multiple-protocol-query-interface" TargetMode="External"/><Relationship Id="rId50" Type="http://schemas.openxmlformats.org/officeDocument/2006/relationships/hyperlink" Target="https://projectcatalyst.io/funds/10/f10-development-and-infrastructure/cbia-augmenting-cardano-developer-portal-with-ecosystem-compatibility-and-dependency-visualizations-for-dev-tools" TargetMode="External"/><Relationship Id="rId53" Type="http://schemas.openxmlformats.org/officeDocument/2006/relationships/hyperlink" Target="https://projectcatalyst.io/funds/10/f10-development-and-infrastructure/maestro-sdks-and-ecosystem-integrations-enabling-interoperability-with-scalable-blockchain-infrastructure" TargetMode="External"/><Relationship Id="rId52" Type="http://schemas.openxmlformats.org/officeDocument/2006/relationships/hyperlink" Target="https://projectcatalyst.io/funds/10/f10-development-and-infrastructure/token-verification-alliance" TargetMode="External"/><Relationship Id="rId55" Type="http://schemas.openxmlformats.org/officeDocument/2006/relationships/hyperlink" Target="https://projectcatalyst.io/funds/10/f10-development-and-infrastructure/nft-staking-smart-contracts-audit" TargetMode="External"/><Relationship Id="rId161" Type="http://schemas.openxmlformats.org/officeDocument/2006/relationships/hyperlink" Target="https://projectcatalyst.io/funds/10/f10-development-and-infrastructure/greencycle-cardano-smart-waste-and-recycling-management-solution-powered-by-energiasocial" TargetMode="External"/><Relationship Id="rId54" Type="http://schemas.openxmlformats.org/officeDocument/2006/relationships/hyperlink" Target="https://projectcatalyst.io/funds/10/f10-development-and-infrastructure/integrated-wallet-media-player-enhancing-accessibility-and-convenience" TargetMode="External"/><Relationship Id="rId160" Type="http://schemas.openxmlformats.org/officeDocument/2006/relationships/hyperlink" Target="https://projectcatalyst.io/funds/10/f10-development-and-infrastructure/automated-rewards-mechanisms-for-projects-on-cardano" TargetMode="External"/><Relationship Id="rId57" Type="http://schemas.openxmlformats.org/officeDocument/2006/relationships/hyperlink" Target="https://projectcatalyst.io/funds/10/f10-development-and-infrastructure/hydrozoa-lightweight-and-scalable-hydra-heads" TargetMode="External"/><Relationship Id="rId56" Type="http://schemas.openxmlformats.org/officeDocument/2006/relationships/hyperlink" Target="https://projectcatalyst.io/funds/10/f10-development-and-infrastructure/gouroboros-cardano-ouroboros-protocol-server-support-in-golang" TargetMode="External"/><Relationship Id="rId159" Type="http://schemas.openxmlformats.org/officeDocument/2006/relationships/hyperlink" Target="https://projectcatalyst.io/funds/10/f10-development-and-infrastructure/caas-coin-as-a-service-for-smartdev3-copyright-coding-and-web3-development-tokenization" TargetMode="External"/><Relationship Id="rId59" Type="http://schemas.openxmlformats.org/officeDocument/2006/relationships/hyperlink" Target="https://projectcatalyst.io/funds/10/f10-development-and-infrastructure/open-source-sidechain-launcher-toolkit" TargetMode="External"/><Relationship Id="rId154" Type="http://schemas.openxmlformats.org/officeDocument/2006/relationships/hyperlink" Target="https://projectcatalyst.io/funds/10/f10-development-and-infrastructure/the-goal-mechanism-and-dynamics-of-incentivized-compliance-for-task-and-goal-achievement" TargetMode="External"/><Relationship Id="rId58" Type="http://schemas.openxmlformats.org/officeDocument/2006/relationships/hyperlink" Target="https://projectcatalyst.io/funds/10/f10-development-and-infrastructure/enhancing-access-to-token-and-nft-analytics-proposal-for-upgrading-wallet-analytics-functionality" TargetMode="External"/><Relationship Id="rId153" Type="http://schemas.openxmlformats.org/officeDocument/2006/relationships/hyperlink" Target="https://projectcatalyst.io/funds/10/f10-development-and-infrastructure/optimizing-display-technologies" TargetMode="External"/><Relationship Id="rId152" Type="http://schemas.openxmlformats.org/officeDocument/2006/relationships/hyperlink" Target="https://projectcatalyst.io/funds/10/f10-development-and-infrastructure/to-develop-the-means-to-introduce-blockchain-technology-to-the-construction-trades-workforce-using-blockchain-to-create-efficiencies-in-purchasing-and-scheduling" TargetMode="External"/><Relationship Id="rId151" Type="http://schemas.openxmlformats.org/officeDocument/2006/relationships/hyperlink" Target="https://projectcatalyst.io/funds/10/f10-development-and-infrastructure/providing-equal-access-to-technology-and-web-30-through-resources-and-education" TargetMode="External"/><Relationship Id="rId158" Type="http://schemas.openxmlformats.org/officeDocument/2006/relationships/hyperlink" Target="https://projectcatalyst.io/funds/10/f10-development-and-infrastructure/cardano-mendix-plugin-by-the-landano-team" TargetMode="External"/><Relationship Id="rId157" Type="http://schemas.openxmlformats.org/officeDocument/2006/relationships/hyperlink" Target="https://projectcatalyst.io/funds/10/f10-development-and-infrastructure/writers-safe-on-cardano" TargetMode="External"/><Relationship Id="rId156" Type="http://schemas.openxmlformats.org/officeDocument/2006/relationships/hyperlink" Target="https://projectcatalyst.io/funds/10/f10-development-and-infrastructure/standardizing-seamless-blockchain-integration-for-unity-game-engine" TargetMode="External"/><Relationship Id="rId155" Type="http://schemas.openxmlformats.org/officeDocument/2006/relationships/hyperlink" Target="https://projectcatalyst.io/funds/10/f10-development-and-infrastructure/bridging-blockchain-worlds-bitcoin-ordinals-on-cardano-for-enhanced-liquidity"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projectcatalyst.io/funds/10/f10-building-on-nmkr/catalyst-completed-project-nfts" TargetMode="External"/><Relationship Id="rId2" Type="http://schemas.openxmlformats.org/officeDocument/2006/relationships/hyperlink" Target="https://projectcatalyst.io/funds/10/f10-building-on-nmkr/newm-x-sick-city-the-record-store-music-collectibles-20" TargetMode="External"/><Relationship Id="rId3" Type="http://schemas.openxmlformats.org/officeDocument/2006/relationships/hyperlink" Target="https://projectcatalyst.io/funds/10/f10-building-on-nmkr/newm-x-nucast-music-video-festival-annual-recurring-event" TargetMode="External"/><Relationship Id="rId4" Type="http://schemas.openxmlformats.org/officeDocument/2006/relationships/hyperlink" Target="https://projectcatalyst.io/funds/10/f10-building-on-nmkr/nmkr-unity-sdk" TargetMode="External"/><Relationship Id="rId9" Type="http://schemas.openxmlformats.org/officeDocument/2006/relationships/hyperlink" Target="https://projectcatalyst.io/funds/10/f10-building-on-nmkr/tokenized-research-ensuring-data-integrity-and-advancing-the-cardano-nft-ecosystem-through-nmkr-studio-api-integration" TargetMode="External"/><Relationship Id="rId5" Type="http://schemas.openxmlformats.org/officeDocument/2006/relationships/hyperlink" Target="https://projectcatalyst.io/funds/10/f10-building-on-nmkr/iot-nmkr-integration-open-source" TargetMode="External"/><Relationship Id="rId6" Type="http://schemas.openxmlformats.org/officeDocument/2006/relationships/hyperlink" Target="https://projectcatalyst.io/funds/10/f10-building-on-nmkr/smart-places-real-world-utility-for-businesses-with-location-based-nft-incentives" TargetMode="External"/><Relationship Id="rId7" Type="http://schemas.openxmlformats.org/officeDocument/2006/relationships/hyperlink" Target="https://projectcatalyst.io/funds/10/f10-building-on-nmkr/clarity-lessgreater-nmkr-governance-token-creation-integration" TargetMode="External"/><Relationship Id="rId8" Type="http://schemas.openxmlformats.org/officeDocument/2006/relationships/hyperlink" Target="https://projectcatalyst.io/funds/10/f10-building-on-nmkr/adauctions-run-cardano-nft-auctions-on-your-own-wordpress-website" TargetMode="External"/><Relationship Id="rId40" Type="http://schemas.openxmlformats.org/officeDocument/2006/relationships/hyperlink" Target="https://projectcatalyst.io/funds/10/f10-building-on-nmkr/course-build-your-next-nft-project-using-wordpress-rest-api-and-nmkr-api" TargetMode="External"/><Relationship Id="rId42" Type="http://schemas.openxmlformats.org/officeDocument/2006/relationships/hyperlink" Target="https://projectcatalyst.io/funds/10/f10-building-on-nmkr/tokenizing-sustainability-greenhealthhouse-nfts-showcasing-eco-friendly-art-and-collectibles-on-nmkrio" TargetMode="External"/><Relationship Id="rId41" Type="http://schemas.openxmlformats.org/officeDocument/2006/relationships/hyperlink" Target="https://projectcatalyst.io/funds/10/f10-building-on-nmkr/a-plug-and-play-solution-for-gaming-to-seamlessly-harness-cardanos-power" TargetMode="External"/><Relationship Id="rId44" Type="http://schemas.openxmlformats.org/officeDocument/2006/relationships/hyperlink" Target="https://projectcatalyst.io/funds/10/f10-building-on-nmkr/onboarding-the-next-1000000-xtreamers-into-token-gated-xperiences-with-ioxtream" TargetMode="External"/><Relationship Id="rId43" Type="http://schemas.openxmlformats.org/officeDocument/2006/relationships/hyperlink" Target="https://projectcatalyst.io/funds/10/f10-building-on-nmkr/nft-licensing-standards-empowering-business-on-nmkr-with-flexible-rights-and-contract-templates" TargetMode="External"/><Relationship Id="rId46" Type="http://schemas.openxmlformats.org/officeDocument/2006/relationships/hyperlink" Target="https://projectcatalyst.io/funds/10/f10-building-on-nmkr/my-cell-resource-based-nft-marketplace-to-provide-funding-for-micro-forests-management" TargetMode="External"/><Relationship Id="rId45" Type="http://schemas.openxmlformats.org/officeDocument/2006/relationships/hyperlink" Target="https://projectcatalyst.io/funds/10/f10-building-on-nmkr/sculptor-art-marketplace-and-nft-tool-for-artists-websites-crown-shy-continuum" TargetMode="External"/><Relationship Id="rId48" Type="http://schemas.openxmlformats.org/officeDocument/2006/relationships/hyperlink" Target="https://projectcatalyst.io/funds/10/f10-building-on-nmkr/omimimo-the-pure-water-game-8f84f" TargetMode="External"/><Relationship Id="rId47" Type="http://schemas.openxmlformats.org/officeDocument/2006/relationships/hyperlink" Target="https://projectcatalyst.io/funds/10/f10-building-on-nmkr/rookiez-decentralized-motorcycle-racing-manager-game-completion-and-release-of-a-playable-prototype" TargetMode="External"/><Relationship Id="rId49" Type="http://schemas.openxmlformats.org/officeDocument/2006/relationships/hyperlink" Target="https://projectcatalyst.io/funds/10/f10-building-on-nmkr/graphic-novel-nft" TargetMode="External"/><Relationship Id="rId31" Type="http://schemas.openxmlformats.org/officeDocument/2006/relationships/hyperlink" Target="https://projectcatalyst.io/funds/10/f10-building-on-nmkr/immersive-3d-nft-launchpad-for-independent-artists-within-carda-station-metaverse" TargetMode="External"/><Relationship Id="rId30" Type="http://schemas.openxmlformats.org/officeDocument/2006/relationships/hyperlink" Target="https://projectcatalyst.io/funds/10/f10-building-on-nmkr/multi-chain-nft-marketplace-and-launchpad-with-staking" TargetMode="External"/><Relationship Id="rId33" Type="http://schemas.openxmlformats.org/officeDocument/2006/relationships/hyperlink" Target="https://projectcatalyst.io/funds/10/f10-building-on-nmkr/cardanopress-nmkr-gamification-whitelist-integration" TargetMode="External"/><Relationship Id="rId32" Type="http://schemas.openxmlformats.org/officeDocument/2006/relationships/hyperlink" Target="https://projectcatalyst.io/funds/10/f10-building-on-nmkr/cmagio-or-a-digital-magazine-to-showcase-artists-developers-and-builders-on-cardano-and-in-the-wider-web-3-industry" TargetMode="External"/><Relationship Id="rId35" Type="http://schemas.openxmlformats.org/officeDocument/2006/relationships/hyperlink" Target="https://projectcatalyst.io/funds/10/f10-building-on-nmkr/muzikixyz-supporting-african-musicians-in-the-nft-journey-music-nft-launchpad-for-african-artists-on-cardano" TargetMode="External"/><Relationship Id="rId34" Type="http://schemas.openxmlformats.org/officeDocument/2006/relationships/hyperlink" Target="https://projectcatalyst.io/funds/10/f10-building-on-nmkr/derer-nft-market-place" TargetMode="External"/><Relationship Id="rId37" Type="http://schemas.openxmlformats.org/officeDocument/2006/relationships/hyperlink" Target="https://projectcatalyst.io/funds/10/f10-building-on-nmkr/decentralized-ticketing-platform" TargetMode="External"/><Relationship Id="rId36" Type="http://schemas.openxmlformats.org/officeDocument/2006/relationships/hyperlink" Target="https://projectcatalyst.io/funds/10/f10-building-on-nmkr/art-beyond-borders-nft-global-youth-art-competition-and-marketplace-leveraging-nmkr" TargetMode="External"/><Relationship Id="rId39" Type="http://schemas.openxmlformats.org/officeDocument/2006/relationships/hyperlink" Target="https://projectcatalyst.io/funds/10/f10-building-on-nmkr/functionality-options-for-nmkr-campaigns" TargetMode="External"/><Relationship Id="rId38" Type="http://schemas.openxmlformats.org/officeDocument/2006/relationships/hyperlink" Target="https://projectcatalyst.io/funds/10/f10-building-on-nmkr/bottlenosesio-or-a-participative-and-evolutive-nft-collection-that-mixes-generative-art-experiences-education-and-social-impact-through-dynamic-nfts-cip-68" TargetMode="External"/><Relationship Id="rId20" Type="http://schemas.openxmlformats.org/officeDocument/2006/relationships/hyperlink" Target="https://projectcatalyst.io/funds/10/f10-building-on-nmkr/dex-aggregator-api-to-facilitate-nft-minting-and-trading-with-most-native-and-non-native-fungible-assets" TargetMode="External"/><Relationship Id="rId22" Type="http://schemas.openxmlformats.org/officeDocument/2006/relationships/hyperlink" Target="https://projectcatalyst.io/funds/10/f10-building-on-nmkr/dropspot-x-nmkr-plugin-integration" TargetMode="External"/><Relationship Id="rId21" Type="http://schemas.openxmlformats.org/officeDocument/2006/relationships/hyperlink" Target="https://projectcatalyst.io/funds/10/f10-building-on-nmkr/aiart-plugin" TargetMode="External"/><Relationship Id="rId24" Type="http://schemas.openxmlformats.org/officeDocument/2006/relationships/hyperlink" Target="https://projectcatalyst.io/funds/10/f10-building-on-nmkr/locally-sourced-wada-nft-platform-empowering-african-artists-through-a-fair-and-inclusive-nft-marketplace" TargetMode="External"/><Relationship Id="rId23" Type="http://schemas.openxmlformats.org/officeDocument/2006/relationships/hyperlink" Target="https://projectcatalyst.io/funds/10/f10-building-on-nmkr/artboardz-onboarding-artists-and-merchants-with-nmkr" TargetMode="External"/><Relationship Id="rId26" Type="http://schemas.openxmlformats.org/officeDocument/2006/relationships/hyperlink" Target="https://projectcatalyst.io/funds/10/f10-building-on-nmkr/automated-easy-to-use-token-launchpad-with-optional-legal-and-financial-review-processes-incorporation" TargetMode="External"/><Relationship Id="rId25" Type="http://schemas.openxmlformats.org/officeDocument/2006/relationships/hyperlink" Target="https://projectcatalyst.io/funds/10/f10-building-on-nmkr/chainlobby-marketplace-aggregation-and-purchase-api" TargetMode="External"/><Relationship Id="rId28" Type="http://schemas.openxmlformats.org/officeDocument/2006/relationships/hyperlink" Target="https://projectcatalyst.io/funds/10/f10-building-on-nmkr/dsafari-zambia-decentralized-tourism-by-local-communities-and-artists-who-know-the-places-you-want-to-visit" TargetMode="External"/><Relationship Id="rId27" Type="http://schemas.openxmlformats.org/officeDocument/2006/relationships/hyperlink" Target="https://projectcatalyst.io/funds/10/f10-building-on-nmkr/igniting-creativity-the-incubus-projects-immersive-nft-collection-captivating-graphic-novel-and-thrilling-metaverse-game" TargetMode="External"/><Relationship Id="rId29" Type="http://schemas.openxmlformats.org/officeDocument/2006/relationships/hyperlink" Target="https://projectcatalyst.io/funds/10/f10-building-on-nmkr/buying-cnfts-from-other-platforms-can-be-easy-and-convenient-no-matter-the-buyers-blockchain-or-token" TargetMode="External"/><Relationship Id="rId11" Type="http://schemas.openxmlformats.org/officeDocument/2006/relationships/hyperlink" Target="https://projectcatalyst.io/funds/10/f10-building-on-nmkr/nft-badge-collections-to-cerfity-freelancers-who-delivered-impacts-to-cardano-catalyst-projects" TargetMode="External"/><Relationship Id="rId10" Type="http://schemas.openxmlformats.org/officeDocument/2006/relationships/hyperlink" Target="https://projectcatalyst.io/funds/10/f10-building-on-nmkr/synth-pe-unlocking-access-to-a-massive-crypto-market-with-nmkr-upi-payments-integration" TargetMode="External"/><Relationship Id="rId13" Type="http://schemas.openxmlformats.org/officeDocument/2006/relationships/hyperlink" Target="https://projectcatalyst.io/funds/10/f10-building-on-nmkr/directed-funding-progress-tracker-dynamic-nfts-for-impact-and-editable-metadata" TargetMode="External"/><Relationship Id="rId12" Type="http://schemas.openxmlformats.org/officeDocument/2006/relationships/hyperlink" Target="https://projectcatalyst.io/funds/10/f10-building-on-nmkr/nmkr-api-powers-an-open-source-nft-launchpad-website-template" TargetMode="External"/><Relationship Id="rId15" Type="http://schemas.openxmlformats.org/officeDocument/2006/relationships/hyperlink" Target="https://projectcatalyst.io/funds/10/f10-building-on-nmkr/mobile-nft-games-on-iosandroid-and-pc" TargetMode="External"/><Relationship Id="rId14" Type="http://schemas.openxmlformats.org/officeDocument/2006/relationships/hyperlink" Target="https://projectcatalyst.io/funds/10/f10-building-on-nmkr/connect-nmkr-apis-to-unreal-engine-games-and-game-developers-with-a-specific-plugin-in-game-buttons-displays-and-nmkr-themed-gallery-and-shop-to-import-into-games-and-customize-to-match-the-ga-c0b5d" TargetMode="External"/><Relationship Id="rId17" Type="http://schemas.openxmlformats.org/officeDocument/2006/relationships/hyperlink" Target="https://projectcatalyst.io/funds/10/f10-building-on-nmkr/cardano-gps-adventures-powered-by-nft-and-cardanobeam" TargetMode="External"/><Relationship Id="rId16" Type="http://schemas.openxmlformats.org/officeDocument/2006/relationships/hyperlink" Target="https://projectcatalyst.io/funds/10/f10-building-on-nmkr/vault3-plugin-for-nmkr-studio-to-enhance-realfi-utility-for-cardano-native-assets" TargetMode="External"/><Relationship Id="rId19" Type="http://schemas.openxmlformats.org/officeDocument/2006/relationships/hyperlink" Target="https://projectcatalyst.io/funds/10/f10-building-on-nmkr/goto-popp-proof-of-participation-platform" TargetMode="External"/><Relationship Id="rId18" Type="http://schemas.openxmlformats.org/officeDocument/2006/relationships/hyperlink" Target="https://projectcatalyst.io/funds/10/f10-building-on-nmkr/adatimestamp-is-buidling-the-worlds-web3-museum-on-cardano-own-a-nft-verified-moment-in-time-and-write-your-message-into-the-immortal-timeline-nmkr-for-minting-and-exploring-iagon-for-storage" TargetMode="External"/><Relationship Id="rId50"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projectcatalyst.io/funds/10/f10-catalyst-open/potential-catalyst-survey-in-japan-for-truely-decentralized-dao-system-on-cardano" TargetMode="External"/><Relationship Id="rId2" Type="http://schemas.openxmlformats.org/officeDocument/2006/relationships/hyperlink" Target="https://projectcatalyst.io/funds/10/f10-catalyst-open/newm-community-cardano-is-not-a-ghost-chain-worldwide-marketing-push-for-cardano" TargetMode="External"/><Relationship Id="rId3" Type="http://schemas.openxmlformats.org/officeDocument/2006/relationships/hyperlink" Target="https://projectcatalyst.io/funds/10/f10-catalyst-open/catalyst-africa-town-hall-operations" TargetMode="External"/><Relationship Id="rId4" Type="http://schemas.openxmlformats.org/officeDocument/2006/relationships/hyperlink" Target="https://projectcatalyst.io/funds/10/f10-catalyst-open/plu-ts-0-to-full-cardano-dapp-tutorialdocumentation" TargetMode="External"/><Relationship Id="rId9" Type="http://schemas.openxmlformats.org/officeDocument/2006/relationships/hyperlink" Target="https://projectcatalyst.io/funds/10/f10-catalyst-open/cardano-summit-2023-nft-hoodies-verifiable-ownership-of-real-world-merch" TargetMode="External"/><Relationship Id="rId143" Type="http://schemas.openxmlformats.org/officeDocument/2006/relationships/hyperlink" Target="https://projectcatalyst.io/funds/10/f10-catalyst-open/dumpling-twitter-space-54281" TargetMode="External"/><Relationship Id="rId142" Type="http://schemas.openxmlformats.org/officeDocument/2006/relationships/hyperlink" Target="https://projectcatalyst.io/funds/10/f10-catalyst-open/konma-xperience-center-a-community-driven-blockchain-hub-for-food-art-and-lifestyle-innovation" TargetMode="External"/><Relationship Id="rId141" Type="http://schemas.openxmlformats.org/officeDocument/2006/relationships/hyperlink" Target="https://projectcatalyst.io/funds/10/f10-catalyst-open/open-access-research-powered-by-cardano-advancing-green-hydrogen-production-through-quantum-chemical-computations-novel-catalysts-for-ammonia-cracking" TargetMode="External"/><Relationship Id="rId140" Type="http://schemas.openxmlformats.org/officeDocument/2006/relationships/hyperlink" Target="https://projectcatalyst.io/funds/10/f10-catalyst-open/oneweeksprintscom-uxui-design-classes-for-a-decentralised-supermarket-dsuper-working-towards-an-ada-in-the-city-economy" TargetMode="External"/><Relationship Id="rId5" Type="http://schemas.openxmlformats.org/officeDocument/2006/relationships/hyperlink" Target="https://projectcatalyst.io/funds/10/f10-catalyst-open/european-cardano-community-town-hall-operation" TargetMode="External"/><Relationship Id="rId6" Type="http://schemas.openxmlformats.org/officeDocument/2006/relationships/hyperlink" Target="https://projectcatalyst.io/funds/10/f10-catalyst-open/eastern-town-hall-operation-cardano-and-catalyst-onboarding-platform-for-the-eastern-hemisphere" TargetMode="External"/><Relationship Id="rId7" Type="http://schemas.openxmlformats.org/officeDocument/2006/relationships/hyperlink" Target="https://projectcatalyst.io/funds/10/f10-catalyst-open/russian-speaking-community-educational-content" TargetMode="External"/><Relationship Id="rId8" Type="http://schemas.openxmlformats.org/officeDocument/2006/relationships/hyperlink" Target="https://projectcatalyst.io/funds/10/f10-catalyst-open/cardano-woman-indonesia" TargetMode="External"/><Relationship Id="rId144" Type="http://schemas.openxmlformats.org/officeDocument/2006/relationships/drawing" Target="../drawings/drawing11.xml"/><Relationship Id="rId139" Type="http://schemas.openxmlformats.org/officeDocument/2006/relationships/hyperlink" Target="https://projectcatalyst.io/funds/10/f10-catalyst-open/cardano-ecosystem-get-a-physical-and-mental-healthier-with-yoga" TargetMode="External"/><Relationship Id="rId138" Type="http://schemas.openxmlformats.org/officeDocument/2006/relationships/hyperlink" Target="https://projectcatalyst.io/funds/10/f10-catalyst-open/ceropapelada-del-equipo-funintec" TargetMode="External"/><Relationship Id="rId137" Type="http://schemas.openxmlformats.org/officeDocument/2006/relationships/hyperlink" Target="https://projectcatalyst.io/funds/10/f10-catalyst-open/clean-air-token-cat" TargetMode="External"/><Relationship Id="rId132" Type="http://schemas.openxmlformats.org/officeDocument/2006/relationships/hyperlink" Target="https://projectcatalyst.io/funds/10/f10-catalyst-open/playcardanocom-ada-prediction-game-d9ada" TargetMode="External"/><Relationship Id="rId131" Type="http://schemas.openxmlformats.org/officeDocument/2006/relationships/hyperlink" Target="https://projectcatalyst.io/funds/10/f10-catalyst-open/production-and-marketing-of-honey-by-young-people-displaced-by-war-in-the-lac-vert-district" TargetMode="External"/><Relationship Id="rId130" Type="http://schemas.openxmlformats.org/officeDocument/2006/relationships/hyperlink" Target="https://projectcatalyst.io/funds/10/f10-catalyst-open/strengthening-food-and-nutritional-resilience-through-permaculture-in-the-kanyaruchinya-displaced-camp-nyiragongo-territory" TargetMode="External"/><Relationship Id="rId136" Type="http://schemas.openxmlformats.org/officeDocument/2006/relationships/hyperlink" Target="https://projectcatalyst.io/funds/10/f10-catalyst-open/rensa-games-x-fluxusnetwork" TargetMode="External"/><Relationship Id="rId135" Type="http://schemas.openxmlformats.org/officeDocument/2006/relationships/hyperlink" Target="https://projectcatalyst.io/funds/10/f10-catalyst-open/the-tentacle-book-club-book-events-in-the-metaverse-the-starter" TargetMode="External"/><Relationship Id="rId134" Type="http://schemas.openxmlformats.org/officeDocument/2006/relationships/hyperlink" Target="https://projectcatalyst.io/funds/10/f10-catalyst-open/faces-04-visualizing-peace-nft-art-for-unhcr-fundraising-by-chadi-nassar" TargetMode="External"/><Relationship Id="rId133" Type="http://schemas.openxmlformats.org/officeDocument/2006/relationships/hyperlink" Target="https://projectcatalyst.io/funds/10/f10-catalyst-open/cardano-zen-creative-mindful-gatherings-for-creators-where-we-express-soulfully-onboard-on-cardano-and-practice-mindfulness" TargetMode="External"/><Relationship Id="rId40" Type="http://schemas.openxmlformats.org/officeDocument/2006/relationships/hyperlink" Target="https://projectcatalyst.io/funds/10/f10-catalyst-open/establishing-a-blockchain-laboratory-at-nehru-memorial-college-by-leveraging-existing-infrastructure-and-expertise-for-blockchain-research" TargetMode="External"/><Relationship Id="rId42" Type="http://schemas.openxmlformats.org/officeDocument/2006/relationships/hyperlink" Target="https://projectcatalyst.io/funds/10/f10-catalyst-open/short-easily-explained-videos-for-the-cardano-ecosystem" TargetMode="External"/><Relationship Id="rId41" Type="http://schemas.openxmlformats.org/officeDocument/2006/relationships/hyperlink" Target="https://projectcatalyst.io/funds/10/f10-catalyst-open/catalystcon-2023" TargetMode="External"/><Relationship Id="rId44" Type="http://schemas.openxmlformats.org/officeDocument/2006/relationships/hyperlink" Target="https://projectcatalyst.io/funds/10/f10-catalyst-open/funded-proposal-interview-channel-funded-proposers-need-to-show-their-team-their-ideas-and-their-plans-deeply-to-community-the-community-needs-to-know-if-the-funds-are-being-given-to-the-right-f20d3" TargetMode="External"/><Relationship Id="rId43" Type="http://schemas.openxmlformats.org/officeDocument/2006/relationships/hyperlink" Target="https://projectcatalyst.io/funds/10/f10-catalyst-open/meme-marketing" TargetMode="External"/><Relationship Id="rId46" Type="http://schemas.openxmlformats.org/officeDocument/2006/relationships/hyperlink" Target="https://projectcatalyst.io/funds/10/f10-catalyst-open/cardanorio-2023-supporting-the-brazilian-event-at-the-blockchain-festival" TargetMode="External"/><Relationship Id="rId45" Type="http://schemas.openxmlformats.org/officeDocument/2006/relationships/hyperlink" Target="https://projectcatalyst.io/funds/10/f10-catalyst-open/fostering-blockchain-innovation-in-design-gaming-and-animation-education" TargetMode="External"/><Relationship Id="rId48" Type="http://schemas.openxmlformats.org/officeDocument/2006/relationships/hyperlink" Target="https://projectcatalyst.io/funds/10/f10-catalyst-open/unlocking-cardanos-potential-by-empowering-the-tech-community" TargetMode="External"/><Relationship Id="rId47" Type="http://schemas.openxmlformats.org/officeDocument/2006/relationships/hyperlink" Target="https://projectcatalyst.io/funds/10/f10-catalyst-open/catalyst-rise-an-open-access-credit-bearing-university-module-positioning-catalyst-as-a-funding-option-for-research-academics-and-entrepreneurial-undergraduate-students" TargetMode="External"/><Relationship Id="rId49" Type="http://schemas.openxmlformats.org/officeDocument/2006/relationships/hyperlink" Target="https://projectcatalyst.io/funds/10/f10-catalyst-open/carnada-the-first-digital-magazine-about-cardano" TargetMode="External"/><Relationship Id="rId31" Type="http://schemas.openxmlformats.org/officeDocument/2006/relationships/hyperlink" Target="https://projectcatalyst.io/funds/10/f10-catalyst-open/the-universal-encyclopedia-of-cardano-aldea-wiki-phase-20-english-portuguese-spanish" TargetMode="External"/><Relationship Id="rId30" Type="http://schemas.openxmlformats.org/officeDocument/2006/relationships/hyperlink" Target="https://projectcatalyst.io/funds/10/f10-catalyst-open/cardano-governance-book" TargetMode="External"/><Relationship Id="rId33" Type="http://schemas.openxmlformats.org/officeDocument/2006/relationships/hyperlink" Target="https://projectcatalyst.io/funds/10/f10-catalyst-open/skin-in-the-game-and-agency-theory" TargetMode="External"/><Relationship Id="rId32" Type="http://schemas.openxmlformats.org/officeDocument/2006/relationships/hyperlink" Target="https://projectcatalyst.io/funds/10/f10-catalyst-open/action-research-for-catalyst" TargetMode="External"/><Relationship Id="rId35" Type="http://schemas.openxmlformats.org/officeDocument/2006/relationships/hyperlink" Target="https://projectcatalyst.io/funds/10/f10-catalyst-open/nucast-film-festival-showcasing-cardanos-real-world-non-financial-applications-with-live-events" TargetMode="External"/><Relationship Id="rId34" Type="http://schemas.openxmlformats.org/officeDocument/2006/relationships/hyperlink" Target="https://projectcatalyst.io/funds/10/f10-catalyst-open/documentary-we-are-changing-the-world-cardano-developers-stories" TargetMode="External"/><Relationship Id="rId37" Type="http://schemas.openxmlformats.org/officeDocument/2006/relationships/hyperlink" Target="https://projectcatalyst.io/funds/10/f10-catalyst-open/basics-blockchain-and-cardano-blockchain-and-cardano-for-dummies-web-based-media" TargetMode="External"/><Relationship Id="rId36" Type="http://schemas.openxmlformats.org/officeDocument/2006/relationships/hyperlink" Target="https://projectcatalyst.io/funds/10/f10-catalyst-open/austral-cure-for-cbdcs-adas-official-adoption-as-legal-tender-currency" TargetMode="External"/><Relationship Id="rId39" Type="http://schemas.openxmlformats.org/officeDocument/2006/relationships/hyperlink" Target="https://projectcatalyst.io/funds/10/f10-catalyst-open/cardano-middle-east-and-north-africa" TargetMode="External"/><Relationship Id="rId38" Type="http://schemas.openxmlformats.org/officeDocument/2006/relationships/hyperlink" Target="https://projectcatalyst.io/funds/10/f10-catalyst-open/cardano-for-good-empowering-sustainable-and-impactful-projects" TargetMode="External"/><Relationship Id="rId20" Type="http://schemas.openxmlformats.org/officeDocument/2006/relationships/hyperlink" Target="https://projectcatalyst.io/funds/10/f10-catalyst-open/spreading-cardano-in-turkiye" TargetMode="External"/><Relationship Id="rId22" Type="http://schemas.openxmlformats.org/officeDocument/2006/relationships/hyperlink" Target="https://projectcatalyst.io/funds/10/f10-catalyst-open/protecting-indonesias-ecosystems-home-to-1-percent-of-the-earths-land-area-and-rainforests-with-10-percent-of-the-worlds-known-plant-species-12-percent-of-mammal-species-17-percent-of-all-know-35e99" TargetMode="External"/><Relationship Id="rId21" Type="http://schemas.openxmlformats.org/officeDocument/2006/relationships/hyperlink" Target="https://projectcatalyst.io/funds/10/f10-catalyst-open/reaching-the-francophone-community-in-ghana" TargetMode="External"/><Relationship Id="rId24" Type="http://schemas.openxmlformats.org/officeDocument/2006/relationships/hyperlink" Target="https://projectcatalyst.io/funds/10/f10-catalyst-open/cardano-accounting-fundamentals-developing-standards-and-reference-contracts-for-on-chain-accounting-records" TargetMode="External"/><Relationship Id="rId23" Type="http://schemas.openxmlformats.org/officeDocument/2006/relationships/hyperlink" Target="https://projectcatalyst.io/funds/10/f10-catalyst-open/bootstrap-defi-farming-rewards-in-ada" TargetMode="External"/><Relationship Id="rId26" Type="http://schemas.openxmlformats.org/officeDocument/2006/relationships/hyperlink" Target="https://projectcatalyst.io/funds/10/f10-catalyst-open/landano-integrating-proofmode-certifications-with-land-right-nfts" TargetMode="External"/><Relationship Id="rId25" Type="http://schemas.openxmlformats.org/officeDocument/2006/relationships/hyperlink" Target="https://projectcatalyst.io/funds/10/f10-catalyst-open/cardano-catalyst-tv-99464" TargetMode="External"/><Relationship Id="rId28" Type="http://schemas.openxmlformats.org/officeDocument/2006/relationships/hyperlink" Target="https://projectcatalyst.io/funds/10/f10-catalyst-open/the-cardano-column-on-web3-radio-show" TargetMode="External"/><Relationship Id="rId27" Type="http://schemas.openxmlformats.org/officeDocument/2006/relationships/hyperlink" Target="https://projectcatalyst.io/funds/10/f10-catalyst-open/cardano-token-engineering-lab-a-place-to-understand-model-and-help-token-engineering-design-mechanisms-that-make-projects-sustainable-and-enrich-protocol-and-governance-decision-making" TargetMode="External"/><Relationship Id="rId29" Type="http://schemas.openxmlformats.org/officeDocument/2006/relationships/hyperlink" Target="https://projectcatalyst.io/funds/10/f10-catalyst-open/catalyst-after-town-hall-entrepreneurship-series" TargetMode="External"/><Relationship Id="rId11" Type="http://schemas.openxmlformats.org/officeDocument/2006/relationships/hyperlink" Target="https://projectcatalyst.io/funds/10/f10-catalyst-open/cardano-business-springboard-empowering-african-businesses-for-success" TargetMode="External"/><Relationship Id="rId10" Type="http://schemas.openxmlformats.org/officeDocument/2006/relationships/hyperlink" Target="https://projectcatalyst.io/funds/10/f10-catalyst-open/catalyst-africa-town-hall-bridging-the-gap-for-continental-expansion" TargetMode="External"/><Relationship Id="rId13" Type="http://schemas.openxmlformats.org/officeDocument/2006/relationships/hyperlink" Target="https://projectcatalyst.io/funds/10/f10-catalyst-open/cardano-ghana-community" TargetMode="External"/><Relationship Id="rId12" Type="http://schemas.openxmlformats.org/officeDocument/2006/relationships/hyperlink" Target="https://projectcatalyst.io/funds/10/f10-catalyst-open/cardano-for-the-maustralsses-japanese-book" TargetMode="External"/><Relationship Id="rId15" Type="http://schemas.openxmlformats.org/officeDocument/2006/relationships/hyperlink" Target="https://projectcatalyst.io/funds/10/f10-catalyst-open/cardano-asia-tiktok-channel-expand-to-japan-and-vietnam" TargetMode="External"/><Relationship Id="rId14" Type="http://schemas.openxmlformats.org/officeDocument/2006/relationships/hyperlink" Target="https://projectcatalyst.io/funds/10/f10-catalyst-open/fimi-cardanotalk-for-vietnamese" TargetMode="External"/><Relationship Id="rId17" Type="http://schemas.openxmlformats.org/officeDocument/2006/relationships/hyperlink" Target="https://projectcatalyst.io/funds/10/f10-catalyst-open/cardano-hub-surabaya-and-cardano-workshop-jakarta" TargetMode="External"/><Relationship Id="rId16" Type="http://schemas.openxmlformats.org/officeDocument/2006/relationships/hyperlink" Target="https://projectcatalyst.io/funds/10/f10-catalyst-open/integration-of-rare-perks-nfts-into-a-cardano-based-ticketing-platform" TargetMode="External"/><Relationship Id="rId19" Type="http://schemas.openxmlformats.org/officeDocument/2006/relationships/hyperlink" Target="https://projectcatalyst.io/funds/10/f10-catalyst-open/fimi-catalysttalk-for-vietnamese" TargetMode="External"/><Relationship Id="rId18" Type="http://schemas.openxmlformats.org/officeDocument/2006/relationships/hyperlink" Target="https://projectcatalyst.io/funds/10/f10-catalyst-open/catalyst-outreach-4-the-unreached-in-ghana" TargetMode="External"/><Relationship Id="rId84" Type="http://schemas.openxmlformats.org/officeDocument/2006/relationships/hyperlink" Target="https://projectcatalyst.io/funds/10/f10-catalyst-open/epoch-news-youtube-video-series" TargetMode="External"/><Relationship Id="rId83" Type="http://schemas.openxmlformats.org/officeDocument/2006/relationships/hyperlink" Target="https://projectcatalyst.io/funds/10/f10-catalyst-open/dlt360-keeping-projects-building-on-cardano-out-of-legal-trouble-through-actionable-guidelines-and-seminars" TargetMode="External"/><Relationship Id="rId86" Type="http://schemas.openxmlformats.org/officeDocument/2006/relationships/hyperlink" Target="https://projectcatalyst.io/funds/10/f10-catalyst-open/establishing-a-blockchain-research-laboratory-for-technical-education-and-innovation-at-thakur-college-of-engineering-and-technology-tcet" TargetMode="External"/><Relationship Id="rId85" Type="http://schemas.openxmlformats.org/officeDocument/2006/relationships/hyperlink" Target="https://projectcatalyst.io/funds/10/f10-catalyst-open/facilitated-disscussions-for-increasing-cardanos-economy" TargetMode="External"/><Relationship Id="rId88" Type="http://schemas.openxmlformats.org/officeDocument/2006/relationships/hyperlink" Target="https://projectcatalyst.io/funds/10/f10-catalyst-open/dlt360-bridging-privacy-and-law-enforcement-based-on-zero-knowledge-proof" TargetMode="External"/><Relationship Id="rId87" Type="http://schemas.openxmlformats.org/officeDocument/2006/relationships/hyperlink" Target="https://projectcatalyst.io/funds/10/f10-catalyst-open/pamankripto-media-initiatives-cardano-indonesia-social-media-bridge-to-public-branding-and-business-latency-speed-up-in-indonesia-and-asia" TargetMode="External"/><Relationship Id="rId89" Type="http://schemas.openxmlformats.org/officeDocument/2006/relationships/hyperlink" Target="https://projectcatalyst.io/funds/10/f10-catalyst-open/empowering-academia-through-catalyst-ecosystem" TargetMode="External"/><Relationship Id="rId80" Type="http://schemas.openxmlformats.org/officeDocument/2006/relationships/hyperlink" Target="https://projectcatalyst.io/funds/10/f10-catalyst-open/combat-climate-change-greatergreater-planting-mangrove-trees-greatergreater-offset-carbon-emission-greatergreater-proof-of-impact-thru-cardano-nft" TargetMode="External"/><Relationship Id="rId82" Type="http://schemas.openxmlformats.org/officeDocument/2006/relationships/hyperlink" Target="https://projectcatalyst.io/funds/10/f10-catalyst-open/proof-of-co-creation-democratizing-and-decentralizing-blockchain-education-processes" TargetMode="External"/><Relationship Id="rId81" Type="http://schemas.openxmlformats.org/officeDocument/2006/relationships/hyperlink" Target="https://projectcatalyst.io/funds/10/f10-catalyst-open/establishing-a-blockchain-research-laboratory-at-the-university-of-lagos-empowering-education-and-innovation-through-cardano-technology" TargetMode="External"/><Relationship Id="rId73" Type="http://schemas.openxmlformats.org/officeDocument/2006/relationships/hyperlink" Target="https://projectcatalyst.io/funds/10/f10-catalyst-open/not-investment-advice-but-really-cardano-weekly-news-bulletin-in-turkish-yatirim-tavsiyesi-degildir-ama-gercekten-cardano-haftalik-haber-bulteni" TargetMode="External"/><Relationship Id="rId72" Type="http://schemas.openxmlformats.org/officeDocument/2006/relationships/hyperlink" Target="https://projectcatalyst.io/funds/10/f10-catalyst-open/wada-documentary-distribution" TargetMode="External"/><Relationship Id="rId75" Type="http://schemas.openxmlformats.org/officeDocument/2006/relationships/hyperlink" Target="https://projectcatalyst.io/funds/10/f10-catalyst-open/blockchain-and-spirituality-integrating-blockchain-into-the-human-experience" TargetMode="External"/><Relationship Id="rId74" Type="http://schemas.openxmlformats.org/officeDocument/2006/relationships/hyperlink" Target="https://projectcatalyst.io/funds/10/f10-catalyst-open/bridge-between-real-estate-and-cardano-blockchain" TargetMode="External"/><Relationship Id="rId77" Type="http://schemas.openxmlformats.org/officeDocument/2006/relationships/hyperlink" Target="https://projectcatalyst.io/funds/10/f10-catalyst-open/a-new-history-of-art-women-in-the-nft" TargetMode="External"/><Relationship Id="rId76" Type="http://schemas.openxmlformats.org/officeDocument/2006/relationships/hyperlink" Target="https://projectcatalyst.io/funds/10/f10-catalyst-open/interactive-fund-11-outreach-campaign" TargetMode="External"/><Relationship Id="rId79" Type="http://schemas.openxmlformats.org/officeDocument/2006/relationships/hyperlink" Target="https://projectcatalyst.io/funds/10/f10-catalyst-open/cardano-in-sports-supporting-young-talented-epee-fencers" TargetMode="External"/><Relationship Id="rId78" Type="http://schemas.openxmlformats.org/officeDocument/2006/relationships/hyperlink" Target="https://projectcatalyst.io/funds/10/f10-catalyst-open/mithr-translation-and-social-networking-open-to-the-world" TargetMode="External"/><Relationship Id="rId71" Type="http://schemas.openxmlformats.org/officeDocument/2006/relationships/hyperlink" Target="https://projectcatalyst.io/funds/10/f10-catalyst-open/revamping-the-alexandria-project-an-augmented-collection-for-decentralized-access-to-humanitys-wisdom-on-cardano" TargetMode="External"/><Relationship Id="rId70" Type="http://schemas.openxmlformats.org/officeDocument/2006/relationships/hyperlink" Target="https://projectcatalyst.io/funds/10/f10-catalyst-open/vcoincheckio-scaling-community-milestone-scale-up-ten-of-thousands-vietnam-cardano-community-and-sharing-all-of-our-knowledge-to-official-cardano-sources" TargetMode="External"/><Relationship Id="rId62" Type="http://schemas.openxmlformats.org/officeDocument/2006/relationships/hyperlink" Target="https://projectcatalyst.io/funds/10/f10-catalyst-open/etherium-rehab-recovery-with-cardano-12-step-program" TargetMode="External"/><Relationship Id="rId61" Type="http://schemas.openxmlformats.org/officeDocument/2006/relationships/hyperlink" Target="https://projectcatalyst.io/funds/10/f10-catalyst-open/cardano-4-all-the-age-of-explosion" TargetMode="External"/><Relationship Id="rId64" Type="http://schemas.openxmlformats.org/officeDocument/2006/relationships/hyperlink" Target="https://projectcatalyst.io/funds/10/f10-catalyst-open/cardano-animated-series-can-we-grow-the-value-of-cardanos-ecosystem-by-growing-the-value-of-its-homegrown-intellectual-property-ip" TargetMode="External"/><Relationship Id="rId63" Type="http://schemas.openxmlformats.org/officeDocument/2006/relationships/hyperlink" Target="https://projectcatalyst.io/funds/10/f10-catalyst-open/tv-interviews-impact-europe" TargetMode="External"/><Relationship Id="rId66" Type="http://schemas.openxmlformats.org/officeDocument/2006/relationships/hyperlink" Target="https://projectcatalyst.io/funds/10/f10-catalyst-open/mayz-protocol-creating-cardano-funds-empowering-the-cardano-ecosystem" TargetMode="External"/><Relationship Id="rId65" Type="http://schemas.openxmlformats.org/officeDocument/2006/relationships/hyperlink" Target="https://projectcatalyst.io/funds/10/f10-catalyst-open/abjadao-glossary-or-translating-blockchain-to-arabic" TargetMode="External"/><Relationship Id="rId68" Type="http://schemas.openxmlformats.org/officeDocument/2006/relationships/hyperlink" Target="https://projectcatalyst.io/funds/10/f10-catalyst-open/andromeda-way-agency-awa-web-30-cardano-blockchain-marketing-and-consulting-agency" TargetMode="External"/><Relationship Id="rId67" Type="http://schemas.openxmlformats.org/officeDocument/2006/relationships/hyperlink" Target="https://projectcatalyst.io/funds/10/f10-catalyst-open/expanding-the-french-west-africa-oureach-mission-cote-divoire-and-togo" TargetMode="External"/><Relationship Id="rId60" Type="http://schemas.openxmlformats.org/officeDocument/2006/relationships/hyperlink" Target="https://projectcatalyst.io/funds/10/f10-catalyst-open/showcase-the-cardano-ecosystem-and-promote-cardano-summit-2023-at-blockchain-expo-dubai-2023" TargetMode="External"/><Relationship Id="rId69" Type="http://schemas.openxmlformats.org/officeDocument/2006/relationships/hyperlink" Target="https://projectcatalyst.io/funds/10/f10-catalyst-open/london-cardano-summit-2023-a-model-on-fusing-entertainment-storytelling-and-community-celebration" TargetMode="External"/><Relationship Id="rId51" Type="http://schemas.openxmlformats.org/officeDocument/2006/relationships/hyperlink" Target="https://projectcatalyst.io/funds/10/f10-catalyst-open/vcoincheck-quizz-quizz-and-earn-everything-quizzes-base-on-cardano-blockchain-knowledge-people-will-earn-knowledge-ada-token-reputation-a-civilized-ecosystem-and-more-production-of-vcoincheck" TargetMode="External"/><Relationship Id="rId50" Type="http://schemas.openxmlformats.org/officeDocument/2006/relationships/hyperlink" Target="https://projectcatalyst.io/funds/10/f10-catalyst-open/catalyst-home-effect-empowering-locals-with-comprehensive-blockchain-education-for-digital-transformation" TargetMode="External"/><Relationship Id="rId53" Type="http://schemas.openxmlformats.org/officeDocument/2006/relationships/hyperlink" Target="https://projectcatalyst.io/funds/10/f10-catalyst-open/community-mental-health-counselor" TargetMode="External"/><Relationship Id="rId52" Type="http://schemas.openxmlformats.org/officeDocument/2006/relationships/hyperlink" Target="https://projectcatalyst.io/funds/10/f10-catalyst-open/ebook-cora-a-guide-to-developing-the-mindset-needed-to-boost-cardano-blockchain-adoption-for-a-social-transformation" TargetMode="External"/><Relationship Id="rId55" Type="http://schemas.openxmlformats.org/officeDocument/2006/relationships/hyperlink" Target="https://projectcatalyst.io/funds/10/f10-catalyst-open/onboarding-the-next-1000000-users-to-cardano-b2c-marketing" TargetMode="External"/><Relationship Id="rId54" Type="http://schemas.openxmlformats.org/officeDocument/2006/relationships/hyperlink" Target="https://projectcatalyst.io/funds/10/f10-catalyst-open/institute-ecotermr-blockchain-based-digital-certification" TargetMode="External"/><Relationship Id="rId57" Type="http://schemas.openxmlformats.org/officeDocument/2006/relationships/hyperlink" Target="https://projectcatalyst.io/funds/10/f10-catalyst-open/ctimelines-infographics-documenting-and-promoting-cardanos-history" TargetMode="External"/><Relationship Id="rId56" Type="http://schemas.openxmlformats.org/officeDocument/2006/relationships/hyperlink" Target="https://projectcatalyst.io/funds/10/f10-catalyst-open/the-decline-in-sea-turtle-populations-and-the-lack-of-sustainable-funding-for-conservation-efforts-while-also-establishing-a-marketplace-for-the-use-of-dollartortol" TargetMode="External"/><Relationship Id="rId59" Type="http://schemas.openxmlformats.org/officeDocument/2006/relationships/hyperlink" Target="https://projectcatalyst.io/funds/10/f10-catalyst-open/investor-and-tech-conference-connect-investors-with-cardano-start-ups-as-well-as-connect-cardano-tech-with-successful-web2-startups" TargetMode="External"/><Relationship Id="rId58" Type="http://schemas.openxmlformats.org/officeDocument/2006/relationships/hyperlink" Target="https://projectcatalyst.io/funds/10/f10-catalyst-open/catalyst-workshop-series-in-ghana" TargetMode="External"/><Relationship Id="rId107" Type="http://schemas.openxmlformats.org/officeDocument/2006/relationships/hyperlink" Target="https://projectcatalyst.io/funds/10/f10-catalyst-open/cardano-cycling-tour" TargetMode="External"/><Relationship Id="rId106" Type="http://schemas.openxmlformats.org/officeDocument/2006/relationships/hyperlink" Target="https://projectcatalyst.io/funds/10/f10-catalyst-open/kakuma-studios-the-first-recording-studio-in-unhcr-fostering-hope-with-music-and-blockchain" TargetMode="External"/><Relationship Id="rId105" Type="http://schemas.openxmlformats.org/officeDocument/2006/relationships/hyperlink" Target="https://projectcatalyst.io/funds/10/f10-catalyst-open/seniors-ideate-f757c" TargetMode="External"/><Relationship Id="rId104" Type="http://schemas.openxmlformats.org/officeDocument/2006/relationships/hyperlink" Target="https://projectcatalyst.io/funds/10/f10-catalyst-open/stress-free-zone-in-cardano-ecosystem" TargetMode="External"/><Relationship Id="rId109" Type="http://schemas.openxmlformats.org/officeDocument/2006/relationships/hyperlink" Target="https://projectcatalyst.io/funds/10/f10-catalyst-open/mithr-reforestation-and-help-for-terrestrial-ecosystem" TargetMode="External"/><Relationship Id="rId108" Type="http://schemas.openxmlformats.org/officeDocument/2006/relationships/hyperlink" Target="https://projectcatalyst.io/funds/10/f10-catalyst-open/ambassador-campus-meetup-tours" TargetMode="External"/><Relationship Id="rId103" Type="http://schemas.openxmlformats.org/officeDocument/2006/relationships/hyperlink" Target="https://projectcatalyst.io/funds/10/f10-catalyst-open/cardano-empowering-the-future-of-blockchain-technology-introduction-event-at-nthu" TargetMode="External"/><Relationship Id="rId102" Type="http://schemas.openxmlformats.org/officeDocument/2006/relationships/hyperlink" Target="https://projectcatalyst.io/funds/10/f10-catalyst-open/maddur-empowering-chocolate-lovers-with-blockchain-enabled-gamification" TargetMode="External"/><Relationship Id="rId101" Type="http://schemas.openxmlformats.org/officeDocument/2006/relationships/hyperlink" Target="https://projectcatalyst.io/funds/10/f10-catalyst-open/meetproposer-let-crs-and-experts-approach-the-proposers-to-deep-more-understand-the-project-they-will-assess" TargetMode="External"/><Relationship Id="rId100" Type="http://schemas.openxmlformats.org/officeDocument/2006/relationships/hyperlink" Target="https://projectcatalyst.io/funds/10/f10-catalyst-open/cardano-marathon-10" TargetMode="External"/><Relationship Id="rId129" Type="http://schemas.openxmlformats.org/officeDocument/2006/relationships/hyperlink" Target="https://projectcatalyst.io/funds/10/f10-catalyst-open/operations-for-a-federal-hybrid-pac" TargetMode="External"/><Relationship Id="rId128" Type="http://schemas.openxmlformats.org/officeDocument/2006/relationships/hyperlink" Target="https://projectcatalyst.io/funds/10/f10-catalyst-open/cardano-global-outreach-enhancing-adoption-through-engagement-and-education" TargetMode="External"/><Relationship Id="rId127" Type="http://schemas.openxmlformats.org/officeDocument/2006/relationships/hyperlink" Target="https://projectcatalyst.io/funds/10/f10-catalyst-open/slice-of-joy-pizza-on-chain" TargetMode="External"/><Relationship Id="rId126" Type="http://schemas.openxmlformats.org/officeDocument/2006/relationships/hyperlink" Target="https://projectcatalyst.io/funds/10/f10-catalyst-open/scientific-financial-and-blockchain-education-in-children-colouring-books-with-public-readings-and-cardano-onboarding-to-parents" TargetMode="External"/><Relationship Id="rId121" Type="http://schemas.openxmlformats.org/officeDocument/2006/relationships/hyperlink" Target="https://projectcatalyst.io/funds/10/f10-catalyst-open/breaking-the-language-barrier-english-training-4-on-boarded-french-speaker-students-in-goma" TargetMode="External"/><Relationship Id="rId120" Type="http://schemas.openxmlformats.org/officeDocument/2006/relationships/hyperlink" Target="https://projectcatalyst.io/funds/10/f10-catalyst-open/promoting-cardano-in-the-highland-8a98f" TargetMode="External"/><Relationship Id="rId125" Type="http://schemas.openxmlformats.org/officeDocument/2006/relationships/hyperlink" Target="https://projectcatalyst.io/funds/10/f10-catalyst-open/the-heart-connectors-book-and-the-heart-connectors-community" TargetMode="External"/><Relationship Id="rId124" Type="http://schemas.openxmlformats.org/officeDocument/2006/relationships/hyperlink" Target="https://projectcatalyst.io/funds/10/f10-catalyst-open/art-as-activism-artivism" TargetMode="External"/><Relationship Id="rId123" Type="http://schemas.openxmlformats.org/officeDocument/2006/relationships/hyperlink" Target="https://projectcatalyst.io/funds/10/f10-catalyst-open/create-a-remote-office-for-monitoring-and-auditing-projects-a-group-of-qualified-auditors-can-mostly-remotely-regulate-and-observe-the-progress-of-projects-financed-by-catalyst" TargetMode="External"/><Relationship Id="rId122" Type="http://schemas.openxmlformats.org/officeDocument/2006/relationships/hyperlink" Target="https://projectcatalyst.io/funds/10/f10-catalyst-open/ecofrontiers-cardano-research-and-advocacy-program-for-natural-capital-tokenization" TargetMode="External"/><Relationship Id="rId95" Type="http://schemas.openxmlformats.org/officeDocument/2006/relationships/hyperlink" Target="https://projectcatalyst.io/funds/10/f10-catalyst-open/stories-tea-art-and-coffee-stac" TargetMode="External"/><Relationship Id="rId94" Type="http://schemas.openxmlformats.org/officeDocument/2006/relationships/hyperlink" Target="https://projectcatalyst.io/funds/10/f10-catalyst-open/dlt360-drive-opportunities-for-cardano-from-the-eu-digital-agenda-2030" TargetMode="External"/><Relationship Id="rId97" Type="http://schemas.openxmlformats.org/officeDocument/2006/relationships/hyperlink" Target="https://projectcatalyst.io/funds/10/f10-catalyst-open/implementing-cardano-blockchain-education-on-national-tv-in-sri-lanka-a-coin-ceylon-initiative" TargetMode="External"/><Relationship Id="rId96" Type="http://schemas.openxmlformats.org/officeDocument/2006/relationships/hyperlink" Target="https://projectcatalyst.io/funds/10/f10-catalyst-open/empowering-student-entrepreneurship-through-cardano-focused-innovation-pitch-program-at-mizzou" TargetMode="External"/><Relationship Id="rId99" Type="http://schemas.openxmlformats.org/officeDocument/2006/relationships/hyperlink" Target="https://projectcatalyst.io/funds/10/f10-catalyst-open/beyond-catalyst-funding-or-investor-directory-for-funded-proposers" TargetMode="External"/><Relationship Id="rId98" Type="http://schemas.openxmlformats.org/officeDocument/2006/relationships/hyperlink" Target="https://projectcatalyst.io/funds/10/f10-catalyst-open/create-a-miniseries-of-viral-videos-about-opportunities-that-cardano-has-to-offer-and-demonstrate-the-journey-on-real-life-stories-of-some-celebrities-and-regular-people-from-the-cardano-space" TargetMode="External"/><Relationship Id="rId91" Type="http://schemas.openxmlformats.org/officeDocument/2006/relationships/hyperlink" Target="https://projectcatalyst.io/funds/10/f10-catalyst-open/dumpling-chinese-speaking-community-education-continued" TargetMode="External"/><Relationship Id="rId90" Type="http://schemas.openxmlformats.org/officeDocument/2006/relationships/hyperlink" Target="https://projectcatalyst.io/funds/10/f10-catalyst-open/streets-of-ada-a-samsudin-brothers-projek-impact-web3-asia" TargetMode="External"/><Relationship Id="rId93" Type="http://schemas.openxmlformats.org/officeDocument/2006/relationships/hyperlink" Target="https://projectcatalyst.io/funds/10/f10-catalyst-open/provide-infrastructure-to-enable-biodiversity-getting-economic-value" TargetMode="External"/><Relationship Id="rId92" Type="http://schemas.openxmlformats.org/officeDocument/2006/relationships/hyperlink" Target="https://projectcatalyst.io/funds/10/f10-catalyst-open/an-educational-content-and-media-support-plan-for-the-cardano-community" TargetMode="External"/><Relationship Id="rId118" Type="http://schemas.openxmlformats.org/officeDocument/2006/relationships/hyperlink" Target="https://projectcatalyst.io/funds/10/f10-catalyst-open/research-strategically-competing-with-mobile-money-markets-in-malawi" TargetMode="External"/><Relationship Id="rId117" Type="http://schemas.openxmlformats.org/officeDocument/2006/relationships/hyperlink" Target="https://projectcatalyst.io/funds/10/f10-catalyst-open/open-metaverse-interoperability-research" TargetMode="External"/><Relationship Id="rId116" Type="http://schemas.openxmlformats.org/officeDocument/2006/relationships/hyperlink" Target="https://projectcatalyst.io/funds/10/f10-catalyst-open/cardano-explorers-explore-the-cardano-ecosystem-via-videoscribe" TargetMode="External"/><Relationship Id="rId115" Type="http://schemas.openxmlformats.org/officeDocument/2006/relationships/hyperlink" Target="https://projectcatalyst.io/funds/10/f10-catalyst-open/360-crypto-remittance-token" TargetMode="External"/><Relationship Id="rId119" Type="http://schemas.openxmlformats.org/officeDocument/2006/relationships/hyperlink" Target="https://projectcatalyst.io/funds/10/f10-catalyst-open/rug-restoration-bringing-value-to-rugged-nft-projects-by-providing-gaming-utility-to-their-communities" TargetMode="External"/><Relationship Id="rId110" Type="http://schemas.openxmlformats.org/officeDocument/2006/relationships/hyperlink" Target="https://projectcatalyst.io/funds/10/f10-catalyst-open/carbon-credit-accountability-initiative-illuminating-the-path-to-verifiable-emissions-reduction" TargetMode="External"/><Relationship Id="rId114" Type="http://schemas.openxmlformats.org/officeDocument/2006/relationships/hyperlink" Target="https://projectcatalyst.io/funds/10/f10-catalyst-open/rookiez-decentralized-motorcycle-racing-manager-game-graphics-and-infrastructure-updates" TargetMode="External"/><Relationship Id="rId113" Type="http://schemas.openxmlformats.org/officeDocument/2006/relationships/hyperlink" Target="https://projectcatalyst.io/funds/10/f10-catalyst-open/whitepaper-how-can-cardano-support-creatives-in-africa-open-source" TargetMode="External"/><Relationship Id="rId112" Type="http://schemas.openxmlformats.org/officeDocument/2006/relationships/hyperlink" Target="https://projectcatalyst.io/funds/10/f10-catalyst-open/a-blockchain-based-system-for-due-diligence" TargetMode="External"/><Relationship Id="rId111" Type="http://schemas.openxmlformats.org/officeDocument/2006/relationships/hyperlink" Target="https://projectcatalyst.io/funds/10/f10-catalyst-open/journey-of-hope-unhcr-nft-collaboration-by-thefairies"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projectcatalyst.io/funds/10/catalyst-fund-operations/catalyst-fund-operations-by-iog-catalyst-team" TargetMode="External"/><Relationship Id="rId2" Type="http://schemas.openxmlformats.org/officeDocument/2006/relationships/hyperlink" Target="https://projectcatalyst.io/funds/10/catalyst-fund-operations/catalyst-operations-20-transition-from-iog-to-a-project-catalyst-dao" TargetMode="External"/><Relationship Id="rId3" Type="http://schemas.openxmlformats.org/officeDocument/2006/relationships/hyperlink" Target="https://projectcatalyst.io/funds/10/catalyst-fund-operations/catalyst-evolution-amplifying-community-collaboration-and-empowering-innovation" TargetMode="External"/><Relationship Id="rId4" Type="http://schemas.openxmlformats.org/officeDocument/2006/relationships/hyperlink" Target="https://projectcatalyst.io/funds/10/catalyst-fund-operations/pos-capital-innovation-propulsion-operation-of-catalyst-fund-nurturing-growth-in-the-cardano-ecosystem-a-two-phased-approach" TargetMode="External"/><Relationship Id="rId5"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projectcatalyst.io/funds/10/catalyst-systems-improvements/iog-catalyst-team-catalyst-ecosystem-accelerator-hermes-core-architecture-development" TargetMode="External"/><Relationship Id="rId2" Type="http://schemas.openxmlformats.org/officeDocument/2006/relationships/hyperlink" Target="https://projectcatalyst.io/funds/10/catalyst-systems-improvements/iog-catalyst-team-ideascale-replacement-and-web-browser-based-voting-centre-with-liquid-democracy-aka-catalyst-voices" TargetMode="External"/><Relationship Id="rId3" Type="http://schemas.openxmlformats.org/officeDocument/2006/relationships/hyperlink" Target="https://projectcatalyst.io/funds/10/catalyst-systems-improvements/wolfram-the-ai-revolution-and-implications-to-project-catalyst" TargetMode="External"/><Relationship Id="rId4" Type="http://schemas.openxmlformats.org/officeDocument/2006/relationships/hyperlink" Target="https://projectcatalyst.io/funds/10/catalyst-systems-improvements/for-the-community-by-the-community-optimizing-the-roi-of-catalyst-through-listening-to-builders-expert-analysis-and-assessment-of-cardanos-community-grants-fund-brought-to-you-by-catalyst-and-e1690" TargetMode="External"/><Relationship Id="rId9" Type="http://schemas.openxmlformats.org/officeDocument/2006/relationships/hyperlink" Target="https://projectcatalyst.io/funds/10/catalyst-systems-improvements/supporting-catalyst-systems-design-with-a-data-perspective" TargetMode="External"/><Relationship Id="rId5" Type="http://schemas.openxmlformats.org/officeDocument/2006/relationships/hyperlink" Target="https://projectcatalyst.io/funds/10/catalyst-systems-improvements/catalyst-project-based-learning-cpbl-onboarding-users-to-project-catalysts-voting-and-governance-tech-stack" TargetMode="External"/><Relationship Id="rId6" Type="http://schemas.openxmlformats.org/officeDocument/2006/relationships/hyperlink" Target="https://projectcatalyst.io/funds/10/catalyst-systems-improvements/the-process-of-checking-the-development-of-the-proposal-after-receiving-the-money-the-cardano-community-needs-to-know-if-the-funds-sent-to-the-projects-help-develop-the-cardano-ecosystem" TargetMode="External"/><Relationship Id="rId7" Type="http://schemas.openxmlformats.org/officeDocument/2006/relationships/hyperlink" Target="https://projectcatalyst.io/funds/10/catalyst-systems-improvements/project-catalyst-learning-management-system-for-skill-acquisition-and-contribution-tracking" TargetMode="External"/><Relationship Id="rId8" Type="http://schemas.openxmlformats.org/officeDocument/2006/relationships/hyperlink" Target="https://projectcatalyst.io/funds/10/catalyst-systems-improvements/parallel-implementation-of-uiux-to-replace-ideascale-crafted-by-community-using-serverless-and-edge-computing" TargetMode="External"/><Relationship Id="rId11" Type="http://schemas.openxmlformats.org/officeDocument/2006/relationships/hyperlink" Target="https://projectcatalyst.io/funds/10/catalyst-systems-improvements/evaluating-democratic-pluralism-security-via-catalyst-testnet" TargetMode="External"/><Relationship Id="rId10" Type="http://schemas.openxmlformats.org/officeDocument/2006/relationships/hyperlink" Target="https://projectcatalyst.io/funds/10/catalyst-systems-improvements/new-gamified-web-application-to-improve-the-experience-of-proposers-readers-and-community-reviewers-building-the-future-of-catalyst-outside-the-limitations-of-ideascale" TargetMode="External"/><Relationship Id="rId13" Type="http://schemas.openxmlformats.org/officeDocument/2006/relationships/hyperlink" Target="https://projectcatalyst.io/funds/10/catalyst-systems-improvements/academic-research-on-catalyst-economy-gdp-estimation" TargetMode="External"/><Relationship Id="rId12" Type="http://schemas.openxmlformats.org/officeDocument/2006/relationships/hyperlink" Target="https://projectcatalyst.io/funds/10/catalyst-systems-improvements/proposal-framework-tool-aim-9ea71" TargetMode="External"/><Relationship Id="rId15" Type="http://schemas.openxmlformats.org/officeDocument/2006/relationships/hyperlink" Target="https://projectcatalyst.io/funds/10/catalyst-systems-improvements/remove-downvoting" TargetMode="External"/><Relationship Id="rId14" Type="http://schemas.openxmlformats.org/officeDocument/2006/relationships/hyperlink" Target="https://projectcatalyst.io/funds/10/catalyst-systems-improvements/we-will-publish-a-peer-reviewed-paper-to-discover-and-address-misconceptions-about-dreps-and-cardano-for-an-empowered-adoption-roadmap-or-or" TargetMode="External"/><Relationship Id="rId16"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projectcatalyst.io/funds/10/f10-atala-prism-launch-ecosystem/socious-work-history-as-verifiable-credentials" TargetMode="External"/><Relationship Id="rId2" Type="http://schemas.openxmlformats.org/officeDocument/2006/relationships/hyperlink" Target="https://projectcatalyst.io/funds/10/catalyst-systems-improvements/for-the-community-by-the-community-optimizing-the-roi-of-catalyst-through-listening-to-builders-expert-analysis-and-assessment-of-cardanos-community-grants-fund-brought-to-you-by-catalyst-and-e1690" TargetMode="External"/><Relationship Id="rId3" Type="http://schemas.openxmlformats.org/officeDocument/2006/relationships/hyperlink" Target="https://projectcatalyst.io/funds/10/f10-drep-improvement-and-onboarding/drepwatch-a-transparency-web-platform-for-dreps" TargetMode="External"/><Relationship Id="rId4" Type="http://schemas.openxmlformats.org/officeDocument/2006/relationships/hyperlink" Target="https://projectcatalyst.io/funds/10/f10-atala-prism-launch-ecosystem/dao-governance-x-atala-prism-by-muesliswap" TargetMode="External"/><Relationship Id="rId9" Type="http://schemas.openxmlformats.org/officeDocument/2006/relationships/hyperlink" Target="https://projectcatalyst.io/funds/10/f10-development-and-infrastructure/arweave-gateway-api" TargetMode="External"/><Relationship Id="rId5" Type="http://schemas.openxmlformats.org/officeDocument/2006/relationships/hyperlink" Target="https://projectcatalyst.io/funds/10/f10-development-and-infrastructure/efficient-atomic-cross-chain-swaps-between-cardano-and-other-blockchains" TargetMode="External"/><Relationship Id="rId6" Type="http://schemas.openxmlformats.org/officeDocument/2006/relationships/hyperlink" Target="https://projectcatalyst.io/funds/10/f10-development-and-infrastructure/cardano-advancement" TargetMode="External"/><Relationship Id="rId7" Type="http://schemas.openxmlformats.org/officeDocument/2006/relationships/hyperlink" Target="https://projectcatalyst.io/funds/10/f10-development-and-infrastructure/adastat-cardano-explorer-for-pre-prod-and-preview-test-networks" TargetMode="External"/><Relationship Id="rId8" Type="http://schemas.openxmlformats.org/officeDocument/2006/relationships/hyperlink" Target="https://projectcatalyst.io/funds/10/f10-atala-prism-launch-ecosystem/kyc-standardization-framework-modular-based-solution-for-identity-verification-and-management-on-atala-prism" TargetMode="External"/><Relationship Id="rId40" Type="http://schemas.openxmlformats.org/officeDocument/2006/relationships/hyperlink" Target="https://projectcatalyst.io/funds/10/f10-osde-open-source-dev-ecosystem/scatdao-open-source-audit-and-social-media-platform" TargetMode="External"/><Relationship Id="rId42" Type="http://schemas.openxmlformats.org/officeDocument/2006/relationships/hyperlink" Target="https://projectcatalyst.io/funds/10/f10-building-on-nmkr/nft-badge-collections-to-cerfity-freelancers-who-delivered-impacts-to-cardano-catalyst-projects" TargetMode="External"/><Relationship Id="rId41" Type="http://schemas.openxmlformats.org/officeDocument/2006/relationships/hyperlink" Target="https://projectcatalyst.io/funds/10/f10-building-on-nmkr/synth-pe-unlocking-access-to-a-massive-crypto-market-with-nmkr-upi-payments-integration" TargetMode="External"/><Relationship Id="rId44" Type="http://schemas.openxmlformats.org/officeDocument/2006/relationships/hyperlink" Target="https://projectcatalyst.io/funds/10/f10-development-and-infrastructure/naumachia-rust-smart-contract-development-toolkit" TargetMode="External"/><Relationship Id="rId43" Type="http://schemas.openxmlformats.org/officeDocument/2006/relationships/hyperlink" Target="https://projectcatalyst.io/funds/10/f10-developer-ecosystem-the-evolution/stoa-smart-contract-user-account-nfts" TargetMode="External"/><Relationship Id="rId46" Type="http://schemas.openxmlformats.org/officeDocument/2006/relationships/hyperlink" Target="https://projectcatalyst.io/funds/10/f10-building-on-nmkr/nmkr-api-powers-an-open-source-nft-launchpad-website-template" TargetMode="External"/><Relationship Id="rId45" Type="http://schemas.openxmlformats.org/officeDocument/2006/relationships/hyperlink" Target="https://projectcatalyst.io/funds/10/f10-products-and-integrations/tekmirio-non-custodial-nft-staking-platform" TargetMode="External"/><Relationship Id="rId48" Type="http://schemas.openxmlformats.org/officeDocument/2006/relationships/hyperlink" Target="https://projectcatalyst.io/funds/10/f10-daos-less3-cardano/dao-owned-staking-keys" TargetMode="External"/><Relationship Id="rId47" Type="http://schemas.openxmlformats.org/officeDocument/2006/relationships/hyperlink" Target="https://projectcatalyst.io/funds/10/f10-building-on-nmkr/directed-funding-progress-tracker-dynamic-nfts-for-impact-and-editable-metadata" TargetMode="External"/><Relationship Id="rId49" Type="http://schemas.openxmlformats.org/officeDocument/2006/relationships/hyperlink" Target="https://projectcatalyst.io/funds/10/f10-atala-prism-launch-ecosystem/directed-coding-schools-and-employers-governance-framework-in-africa" TargetMode="External"/><Relationship Id="rId31" Type="http://schemas.openxmlformats.org/officeDocument/2006/relationships/hyperlink" Target="https://projectcatalyst.io/funds/10/f10-development-and-infrastructure/atrium-dashboard-the-heart-of-cardano" TargetMode="External"/><Relationship Id="rId30" Type="http://schemas.openxmlformats.org/officeDocument/2006/relationships/hyperlink" Target="https://projectcatalyst.io/funds/10/f10-atala-prism-launch-ecosystem/reusable-identity-verification-and-governance-framework-template" TargetMode="External"/><Relationship Id="rId33" Type="http://schemas.openxmlformats.org/officeDocument/2006/relationships/hyperlink" Target="https://projectcatalyst.io/funds/10/f10-products-and-integrations/cardano-nft-integration-in-fighting-card-game-uppercut" TargetMode="External"/><Relationship Id="rId32" Type="http://schemas.openxmlformats.org/officeDocument/2006/relationships/hyperlink" Target="https://projectcatalyst.io/funds/10/f10-drep-improvement-and-onboarding/support-for-translation-of-drep-related-documents-into-japanese-and-vietnamese-500-pages" TargetMode="External"/><Relationship Id="rId35" Type="http://schemas.openxmlformats.org/officeDocument/2006/relationships/hyperlink" Target="https://projectcatalyst.io/funds/10/f10-building-on-nmkr/adauctions-run-cardano-nft-auctions-on-your-own-wordpress-website" TargetMode="External"/><Relationship Id="rId34" Type="http://schemas.openxmlformats.org/officeDocument/2006/relationships/hyperlink" Target="https://projectcatalyst.io/funds/10/f10-building-on-nmkr/clarity-lessgreater-nmkr-governance-token-creation-integration" TargetMode="External"/><Relationship Id="rId37" Type="http://schemas.openxmlformats.org/officeDocument/2006/relationships/hyperlink" Target="https://projectcatalyst.io/funds/10/f10-products-and-integrations/cardano-nft-integration-in-death-race-game-project-hermes" TargetMode="External"/><Relationship Id="rId36" Type="http://schemas.openxmlformats.org/officeDocument/2006/relationships/hyperlink" Target="https://projectcatalyst.io/funds/10/f10-atala-prism-launch-ecosystem/coffee-user-review-solution-with-atala-in-a-valueway-projects" TargetMode="External"/><Relationship Id="rId39" Type="http://schemas.openxmlformats.org/officeDocument/2006/relationships/hyperlink" Target="https://projectcatalyst.io/funds/10/f10-development-and-infrastructure/incentivized-on-chain-project-engagement-platform" TargetMode="External"/><Relationship Id="rId38" Type="http://schemas.openxmlformats.org/officeDocument/2006/relationships/hyperlink" Target="https://projectcatalyst.io/funds/10/f10-building-on-nmkr/tokenized-research-ensuring-data-integrity-and-advancing-the-cardano-nft-ecosystem-through-nmkr-studio-api-integration" TargetMode="External"/><Relationship Id="rId20" Type="http://schemas.openxmlformats.org/officeDocument/2006/relationships/hyperlink" Target="https://projectcatalyst.io/funds/10/f10-development-and-infrastructure/staking-basket-ecosystem-contract-audit-incentivizing-cardanos-decentralization" TargetMode="External"/><Relationship Id="rId22" Type="http://schemas.openxmlformats.org/officeDocument/2006/relationships/hyperlink" Target="https://projectcatalyst.io/funds/10/f10-developer-ecosystem-the-evolution/staking-basket-bot-incentivizing-cardanos-decentralization" TargetMode="External"/><Relationship Id="rId21" Type="http://schemas.openxmlformats.org/officeDocument/2006/relationships/hyperlink" Target="https://projectcatalyst.io/funds/10/catalyst-systems-improvements/catalyst-project-based-learning-cpbl-onboarding-users-to-project-catalysts-voting-and-governance-tech-stack" TargetMode="External"/><Relationship Id="rId24" Type="http://schemas.openxmlformats.org/officeDocument/2006/relationships/hyperlink" Target="https://projectcatalyst.io/funds/10/f10-developer-ecosystem-the-evolution/introducing-cardano-laboratory-a-development-and-testing-environment-for-cardano" TargetMode="External"/><Relationship Id="rId23" Type="http://schemas.openxmlformats.org/officeDocument/2006/relationships/hyperlink" Target="https://projectcatalyst.io/funds/10/f10-development-and-infrastructure/open-source-database-synchronization-sdk" TargetMode="External"/><Relationship Id="rId26" Type="http://schemas.openxmlformats.org/officeDocument/2006/relationships/hyperlink" Target="https://projectcatalyst.io/funds/10/f10-osde-open-source-dev-ecosystem/rewrite-it-in-zig-cardano-ledger" TargetMode="External"/><Relationship Id="rId25" Type="http://schemas.openxmlformats.org/officeDocument/2006/relationships/hyperlink" Target="https://projectcatalyst.io/funds/10/f10-drep-improvement-and-onboarding/platform-cip-1694-dreps-transparency-community-governance-and-directory-site" TargetMode="External"/><Relationship Id="rId28" Type="http://schemas.openxmlformats.org/officeDocument/2006/relationships/hyperlink" Target="https://projectcatalyst.io/funds/10/f10-osde-open-source-dev-ecosystem/support-stateful-nfts-dynamic-nfts-for-gaming-in-nft-marketplaces" TargetMode="External"/><Relationship Id="rId27" Type="http://schemas.openxmlformats.org/officeDocument/2006/relationships/hyperlink" Target="https://projectcatalyst.io/funds/10/f10-atala-prism-launch-ecosystem/cardano-privacy-alliance-creating-interoperability-standards-for-kycaml-within-dids-on-atala-prism" TargetMode="External"/><Relationship Id="rId29" Type="http://schemas.openxmlformats.org/officeDocument/2006/relationships/hyperlink" Target="https://projectcatalyst.io/funds/10/catalyst-systems-improvements/the-process-of-checking-the-development-of-the-proposal-after-receiving-the-money-the-cardano-community-needs-to-know-if-the-funds-sent-to-the-projects-help-develop-the-cardano-ecosystem" TargetMode="External"/><Relationship Id="rId11" Type="http://schemas.openxmlformats.org/officeDocument/2006/relationships/hyperlink" Target="https://projectcatalyst.io/funds/10/f10-development-and-infrastructure/atlas-20-pab-improvements-and-advanced-features-better-leveraging-utxos-to-build-next-generation-dapps" TargetMode="External"/><Relationship Id="rId10" Type="http://schemas.openxmlformats.org/officeDocument/2006/relationships/hyperlink" Target="https://projectcatalyst.io/funds/10/f10-development-and-infrastructure/typhon-wallet-mobile-app-eb9e8" TargetMode="External"/><Relationship Id="rId13" Type="http://schemas.openxmlformats.org/officeDocument/2006/relationships/hyperlink" Target="https://projectcatalyst.io/funds/10/f10-developer-ecosystem-the-evolution/socious-decentralized-escrow-and-dispute-resolution" TargetMode="External"/><Relationship Id="rId12" Type="http://schemas.openxmlformats.org/officeDocument/2006/relationships/hyperlink" Target="https://projectcatalyst.io/funds/10/f10-development-and-infrastructure/marlowe-hub-unifying-platform-for-marlowe-smart-contracts-oracles-and-mediators-auditors-and-developers" TargetMode="External"/><Relationship Id="rId15" Type="http://schemas.openxmlformats.org/officeDocument/2006/relationships/hyperlink" Target="https://projectcatalyst.io/funds/10/f10-development-and-infrastructure/cardano-fuds-cip-and-implementation" TargetMode="External"/><Relationship Id="rId14" Type="http://schemas.openxmlformats.org/officeDocument/2006/relationships/hyperlink" Target="https://projectcatalyst.io/funds/10/f10-development-and-infrastructure/staking-baskets-platform-incentivizing-cardanos-decentralization" TargetMode="External"/><Relationship Id="rId17" Type="http://schemas.openxmlformats.org/officeDocument/2006/relationships/hyperlink" Target="https://projectcatalyst.io/funds/10/f10-development-and-infrastructure/open-source-ledger-nano-x-flutter-sdk-and-vespr-wallet-integration" TargetMode="External"/><Relationship Id="rId16" Type="http://schemas.openxmlformats.org/officeDocument/2006/relationships/hyperlink" Target="https://projectcatalyst.io/funds/10/f10-developer-ecosystem-the-evolution/plu-ts-typescript-smart-contracts-road-to-production" TargetMode="External"/><Relationship Id="rId19" Type="http://schemas.openxmlformats.org/officeDocument/2006/relationships/hyperlink" Target="https://projectcatalyst.io/funds/10/f10-osde-open-source-dev-ecosystem/adastatnet-open-source-cardano-blockchain-explorer" TargetMode="External"/><Relationship Id="rId18" Type="http://schemas.openxmlformats.org/officeDocument/2006/relationships/hyperlink" Target="https://projectcatalyst.io/funds/10/f10-developer-ecosystem-the-evolution/blockfrost-multi-provider-transaction-submit-plugin" TargetMode="External"/><Relationship Id="rId51" Type="http://schemas.openxmlformats.org/officeDocument/2006/relationships/hyperlink" Target="https://projectcatalyst.io/funds/10/f10-building-on-nmkr/mobile-nft-games-on-iosandroid-and-pc" TargetMode="External"/><Relationship Id="rId50" Type="http://schemas.openxmlformats.org/officeDocument/2006/relationships/hyperlink" Target="https://projectcatalyst.io/funds/10/f10-building-on-nmkr/connect-nmkr-apis-to-unreal-engine-games-and-game-developers-with-a-specific-plugin-in-game-buttons-displays-and-nmkr-themed-gallery-and-shop-to-import-into-games-and-customize-to-match-the-ga-c0b5d" TargetMode="External"/><Relationship Id="rId53" Type="http://schemas.openxmlformats.org/officeDocument/2006/relationships/hyperlink" Target="https://projectcatalyst.io/funds/10/f10-building-on-nmkr/vault3-plugin-for-nmkr-studio-to-enhance-realfi-utility-for-cardano-native-assets" TargetMode="External"/><Relationship Id="rId52" Type="http://schemas.openxmlformats.org/officeDocument/2006/relationships/hyperlink" Target="https://projectcatalyst.io/funds/10/f10-daos-less3-cardano/cardano-dubai-hub-inclusivity-and-innovation-for-everyone" TargetMode="External"/><Relationship Id="rId55" Type="http://schemas.openxmlformats.org/officeDocument/2006/relationships/hyperlink" Target="https://projectcatalyst.io/funds/10/f10-startups-and-onboarding-for-students/scale-up-catalyst-campus-train" TargetMode="External"/><Relationship Id="rId54" Type="http://schemas.openxmlformats.org/officeDocument/2006/relationships/hyperlink" Target="https://projectcatalyst.io/funds/10/f10-atala-prism-launch-ecosystem/beyond-atala-prism-ssi-grassroots-participation-and-emergent-solutions-in-dids" TargetMode="External"/><Relationship Id="rId56"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projectcatalyst.io/funds/10/catalyst-fund-operations/evolute-for-a-lean-pragmatism-driven-catalyst" TargetMode="External"/><Relationship Id="rId2" Type="http://schemas.openxmlformats.org/officeDocument/2006/relationships/hyperlink" Target="https://projectcatalyst.io/funds/10/f10-osde-open-source-dev-ecosystem/alternative-assessment-process-randd-and-experimental-implementation" TargetMode="External"/><Relationship Id="rId3" Type="http://schemas.openxmlformats.org/officeDocument/2006/relationships/hyperlink" Target="https://projectcatalyst.io/funds/10/f10-development-and-infrastructure/cnsspace" TargetMode="External"/><Relationship Id="rId4" Type="http://schemas.openxmlformats.org/officeDocument/2006/relationships/hyperlink" Target="https://projectcatalyst.io/funds/10/f10-developer-ecosystem-the-evolution/camp-cardano-the" TargetMode="External"/><Relationship Id="rId5"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40" Type="http://schemas.openxmlformats.org/officeDocument/2006/relationships/hyperlink" Target="https://projectcatalyst.io/funds/10/f10-startups-and-onboarding-for-students/web3-gaming-guild-for-students" TargetMode="External"/><Relationship Id="rId42" Type="http://schemas.openxmlformats.org/officeDocument/2006/relationships/hyperlink" Target="https://projectcatalyst.io/funds/10/f10-startups-and-onboarding-for-students/supporting-openlittermap-events" TargetMode="External"/><Relationship Id="rId41" Type="http://schemas.openxmlformats.org/officeDocument/2006/relationships/hyperlink" Target="https://projectcatalyst.io/funds/10/f10-startups-and-onboarding-for-students/gateway-to-blockchain-a-student-learning-centre" TargetMode="External"/><Relationship Id="rId44" Type="http://schemas.openxmlformats.org/officeDocument/2006/relationships/hyperlink" Target="https://projectcatalyst.io/funds/10/f10-startups-and-onboarding-for-students/cardano-net" TargetMode="External"/><Relationship Id="rId43" Type="http://schemas.openxmlformats.org/officeDocument/2006/relationships/hyperlink" Target="https://projectcatalyst.io/funds/10/f10-startups-and-onboarding-for-students/campus-pitchfest-national-tv-show" TargetMode="External"/><Relationship Id="rId46" Type="http://schemas.openxmlformats.org/officeDocument/2006/relationships/hyperlink" Target="https://projectcatalyst.io/funds/10/f10-startups-and-onboarding-for-students/driving-blockchain-adoption-through-student-asb-telenet-club-stake-pools-with-assistance-from-mav100" TargetMode="External"/><Relationship Id="rId45" Type="http://schemas.openxmlformats.org/officeDocument/2006/relationships/hyperlink" Target="https://projectcatalyst.io/funds/10/f10-startups-and-onboarding-for-students/provide-an-intermediary-platform-that-helps-users-without-blockchain-knowledge-still-have-easy-to-track-transaction-history-for-nfts-increasing-the-safety-of-nft-transactions" TargetMode="External"/><Relationship Id="rId48" Type="http://schemas.openxmlformats.org/officeDocument/2006/relationships/hyperlink" Target="https://projectcatalyst.io/funds/10/f10-startups-and-onboarding-for-students/bring-the-web3-universe-to-your-discord-server" TargetMode="External"/><Relationship Id="rId47" Type="http://schemas.openxmlformats.org/officeDocument/2006/relationships/hyperlink" Target="https://projectcatalyst.io/funds/10/f10-startups-and-onboarding-for-students/women-of-web-3-empowering-the-next-generation" TargetMode="External"/><Relationship Id="rId49" Type="http://schemas.openxmlformats.org/officeDocument/2006/relationships/hyperlink" Target="https://projectcatalyst.io/funds/10/f10-startups-and-onboarding-for-students/entrepreneurship-made-easy-with-college-students" TargetMode="External"/><Relationship Id="rId31" Type="http://schemas.openxmlformats.org/officeDocument/2006/relationships/hyperlink" Target="https://projectcatalyst.io/funds/10/f10-startups-and-onboarding-for-students/onboarding-young-digital-artists-into-the-cardano-ecosystem" TargetMode="External"/><Relationship Id="rId30" Type="http://schemas.openxmlformats.org/officeDocument/2006/relationships/hyperlink" Target="https://projectcatalyst.io/funds/10/f10-startups-and-onboarding-for-students/the-goma-wada-hub-onboarding-students-program" TargetMode="External"/><Relationship Id="rId33" Type="http://schemas.openxmlformats.org/officeDocument/2006/relationships/hyperlink" Target="https://projectcatalyst.io/funds/10/f10-startups-and-onboarding-for-students/catalyst-hackathon-festival-of-innovation" TargetMode="External"/><Relationship Id="rId32" Type="http://schemas.openxmlformats.org/officeDocument/2006/relationships/hyperlink" Target="https://projectcatalyst.io/funds/10/f10-startups-and-onboarding-for-students/tamper-proof-certificate-system" TargetMode="External"/><Relationship Id="rId35" Type="http://schemas.openxmlformats.org/officeDocument/2006/relationships/hyperlink" Target="https://projectcatalyst.io/funds/10/f10-startups-and-onboarding-for-students/onboarding-software-engineering-students-to-cardano" TargetMode="External"/><Relationship Id="rId34" Type="http://schemas.openxmlformats.org/officeDocument/2006/relationships/hyperlink" Target="https://projectcatalyst.io/funds/10/f10-startups-and-onboarding-for-students/youth-blockchain-and-crypto-entrepreneurship-program" TargetMode="External"/><Relationship Id="rId37" Type="http://schemas.openxmlformats.org/officeDocument/2006/relationships/hyperlink" Target="https://projectcatalyst.io/funds/10/f10-startups-and-onboarding-for-students/self-sustainable-cardano-student-incubator-sri-lanka" TargetMode="External"/><Relationship Id="rId36" Type="http://schemas.openxmlformats.org/officeDocument/2006/relationships/hyperlink" Target="https://projectcatalyst.io/funds/10/f10-startups-and-onboarding-for-students/the-funintecs-student-hubs-the-cascade-effect-in-the-project-catalyst-and-cardano" TargetMode="External"/><Relationship Id="rId39" Type="http://schemas.openxmlformats.org/officeDocument/2006/relationships/hyperlink" Target="https://projectcatalyst.io/funds/10/f10-startups-and-onboarding-for-students/catalyst-campus-invasion-students-ignite" TargetMode="External"/><Relationship Id="rId38" Type="http://schemas.openxmlformats.org/officeDocument/2006/relationships/hyperlink" Target="https://projectcatalyst.io/funds/10/f10-startups-and-onboarding-for-students/owning-a-challenge-in-a-student-hackathon-about-sustainable-finance-to-help-cardano-ecosystem-grow-and-have-new-opportunitiesand" TargetMode="External"/><Relationship Id="rId20" Type="http://schemas.openxmlformats.org/officeDocument/2006/relationships/hyperlink" Target="https://projectcatalyst.io/funds/10/f10-startups-and-onboarding-for-students/onboarding-turkish-students-through-workshops" TargetMode="External"/><Relationship Id="rId22" Type="http://schemas.openxmlformats.org/officeDocument/2006/relationships/hyperlink" Target="https://projectcatalyst.io/funds/10/f10-startups-and-onboarding-for-students/funintec-cardano-blockchain-technology-based-incubator-for-undergraduate-and-postgraduate-students-of-universities-in-venezuela" TargetMode="External"/><Relationship Id="rId21" Type="http://schemas.openxmlformats.org/officeDocument/2006/relationships/hyperlink" Target="https://projectcatalyst.io/funds/10/f10-startups-and-onboarding-for-students/latin-america-student-onboarding" TargetMode="External"/><Relationship Id="rId24" Type="http://schemas.openxmlformats.org/officeDocument/2006/relationships/hyperlink" Target="https://projectcatalyst.io/funds/10/f10-startups-and-onboarding-for-students/french-business-and-tech-students-for-catalyst" TargetMode="External"/><Relationship Id="rId23" Type="http://schemas.openxmlformats.org/officeDocument/2006/relationships/hyperlink" Target="https://projectcatalyst.io/funds/10/f10-startups-and-onboarding-for-students/youtube-content-about-cardano-and-catalyst-dedicated-for-the-french-blockchain-community" TargetMode="External"/><Relationship Id="rId26" Type="http://schemas.openxmlformats.org/officeDocument/2006/relationships/hyperlink" Target="https://projectcatalyst.io/funds/10/f10-startups-and-onboarding-for-students/fostering-scientific-research-on-cardano" TargetMode="External"/><Relationship Id="rId25" Type="http://schemas.openxmlformats.org/officeDocument/2006/relationships/hyperlink" Target="https://projectcatalyst.io/funds/10/f10-startups-and-onboarding-for-students/haskell-and-plutus-course-in-vietnamese" TargetMode="External"/><Relationship Id="rId28" Type="http://schemas.openxmlformats.org/officeDocument/2006/relationships/hyperlink" Target="https://projectcatalyst.io/funds/10/f10-startups-and-onboarding-for-students/engaging-the-french-students-in-a-blockchain-kowledge-based-competition-to-facilitate-their-insersion-into-the-ecosystem" TargetMode="External"/><Relationship Id="rId27" Type="http://schemas.openxmlformats.org/officeDocument/2006/relationships/hyperlink" Target="https://projectcatalyst.io/funds/10/f10-startups-and-onboarding-for-students/blockchain-entrepreneurship-incubation-summit-a-focus-on-onboarding-students-and-startups" TargetMode="External"/><Relationship Id="rId29" Type="http://schemas.openxmlformats.org/officeDocument/2006/relationships/hyperlink" Target="https://projectcatalyst.io/funds/10/f10-startups-and-onboarding-for-students/supporting-student-blockchain-startups-through-catalyst" TargetMode="External"/><Relationship Id="rId11" Type="http://schemas.openxmlformats.org/officeDocument/2006/relationships/hyperlink" Target="https://projectcatalyst.io/funds/10/f10-startups-and-onboarding-for-students/3-student-driven-demonstration-of-the-use-of-ssi-and-the-cardano-blockchain-to-capture-their-cardano-blockchain-skills" TargetMode="External"/><Relationship Id="rId10" Type="http://schemas.openxmlformats.org/officeDocument/2006/relationships/hyperlink" Target="https://projectcatalyst.io/funds/10/f10-startups-and-onboarding-for-students/vietnam-cardano-catalyst-nft-exchange-testing-and-development-environment-helps-young-people-approach-with-the-web30-platform" TargetMode="External"/><Relationship Id="rId13" Type="http://schemas.openxmlformats.org/officeDocument/2006/relationships/hyperlink" Target="https://projectcatalyst.io/funds/10/f10-startups-and-onboarding-for-students/cwic-cantonese-women-in-cardano" TargetMode="External"/><Relationship Id="rId12" Type="http://schemas.openxmlformats.org/officeDocument/2006/relationships/hyperlink" Target="https://projectcatalyst.io/funds/10/f10-startups-and-onboarding-for-students/unified-cardano-student-club-nigeria" TargetMode="External"/><Relationship Id="rId15" Type="http://schemas.openxmlformats.org/officeDocument/2006/relationships/hyperlink" Target="https://projectcatalyst.io/funds/10/f10-startups-and-onboarding-for-students/scale-up-catalyst-campus-train" TargetMode="External"/><Relationship Id="rId14" Type="http://schemas.openxmlformats.org/officeDocument/2006/relationships/hyperlink" Target="https://projectcatalyst.io/funds/10/f10-startups-and-onboarding-for-students/cardano-student-blockchain-ambassador-program" TargetMode="External"/><Relationship Id="rId17" Type="http://schemas.openxmlformats.org/officeDocument/2006/relationships/hyperlink" Target="https://projectcatalyst.io/funds/10/f10-startups-and-onboarding-for-students/developing-a-trial-auction-platform-to-help-users-avoid-the-risks-of-losing-money-and-missing-out-on-successful-auction-opportunities-due-to-lack-of-experience-in-auctions-on-exchanges" TargetMode="External"/><Relationship Id="rId16" Type="http://schemas.openxmlformats.org/officeDocument/2006/relationships/hyperlink" Target="https://projectcatalyst.io/funds/10/f10-startups-and-onboarding-for-students/cardano-for-100000-ethiopian-students" TargetMode="External"/><Relationship Id="rId19" Type="http://schemas.openxmlformats.org/officeDocument/2006/relationships/hyperlink" Target="https://projectcatalyst.io/funds/10/f10-startups-and-onboarding-for-students/pond-empowering-students-to-innovate-on-cardano" TargetMode="External"/><Relationship Id="rId18" Type="http://schemas.openxmlformats.org/officeDocument/2006/relationships/hyperlink" Target="https://projectcatalyst.io/funds/10/f10-startups-and-onboarding-for-students/fund-6-months-of-part-time-student-internship-at-harmonic-laboratories" TargetMode="External"/><Relationship Id="rId1" Type="http://schemas.openxmlformats.org/officeDocument/2006/relationships/hyperlink" Target="https://projectcatalyst.io/funds/10/f10-startups-and-onboarding-for-students/catalyst-school-chapter-indonesia-in-collab-with-gadjah-mada-university-ugm" TargetMode="External"/><Relationship Id="rId2" Type="http://schemas.openxmlformats.org/officeDocument/2006/relationships/hyperlink" Target="https://projectcatalyst.io/funds/10/f10-startups-and-onboarding-for-students/oxford-university-student-hub-cardanox-events-and-student-onboarding" TargetMode="External"/><Relationship Id="rId3" Type="http://schemas.openxmlformats.org/officeDocument/2006/relationships/hyperlink" Target="https://projectcatalyst.io/funds/10/f10-startups-and-onboarding-for-students/cardanocodex23-a-hackathon-aiming-to-increase-exposure-for-cardano-within-a-massive-developer-base" TargetMode="External"/><Relationship Id="rId4" Type="http://schemas.openxmlformats.org/officeDocument/2006/relationships/hyperlink" Target="https://projectcatalyst.io/funds/10/f10-startups-and-onboarding-for-students/study-guide-for-marlow" TargetMode="External"/><Relationship Id="rId9" Type="http://schemas.openxmlformats.org/officeDocument/2006/relationships/hyperlink" Target="https://projectcatalyst.io/funds/10/f10-startups-and-onboarding-for-students/cardano-blockchain-course-for-hispanic-speakers" TargetMode="External"/><Relationship Id="rId5" Type="http://schemas.openxmlformats.org/officeDocument/2006/relationships/hyperlink" Target="https://projectcatalyst.io/funds/10/f10-startups-and-onboarding-for-students/universities-onboarding-to-cardano" TargetMode="External"/><Relationship Id="rId6" Type="http://schemas.openxmlformats.org/officeDocument/2006/relationships/hyperlink" Target="https://projectcatalyst.io/funds/10/f10-startups-and-onboarding-for-students/cardano-for-stem-brazilian-students-7e1ae" TargetMode="External"/><Relationship Id="rId7" Type="http://schemas.openxmlformats.org/officeDocument/2006/relationships/hyperlink" Target="https://projectcatalyst.io/funds/10/f10-startups-and-onboarding-for-students/cardano-blockchain-learning-clubs-in-drcongo" TargetMode="External"/><Relationship Id="rId8" Type="http://schemas.openxmlformats.org/officeDocument/2006/relationships/hyperlink" Target="https://projectcatalyst.io/funds/10/f10-startups-and-onboarding-for-students/cardano-education-for-ethiopian-universities" TargetMode="External"/><Relationship Id="rId62" Type="http://schemas.openxmlformats.org/officeDocument/2006/relationships/hyperlink" Target="https://projectcatalyst.io/funds/10/f10-startups-and-onboarding-for-students/brainblock-paving-the-way-for-blockchain-education" TargetMode="External"/><Relationship Id="rId61" Type="http://schemas.openxmlformats.org/officeDocument/2006/relationships/hyperlink" Target="https://projectcatalyst.io/funds/10/f10-startups-and-onboarding-for-students/sturent-chain-blockchain-for-student-rentals" TargetMode="External"/><Relationship Id="rId64" Type="http://schemas.openxmlformats.org/officeDocument/2006/relationships/drawing" Target="../drawings/drawing2.xml"/><Relationship Id="rId63" Type="http://schemas.openxmlformats.org/officeDocument/2006/relationships/hyperlink" Target="https://projectcatalyst.io/funds/10/f10-startups-and-onboarding-for-students/adamentor" TargetMode="External"/><Relationship Id="rId60" Type="http://schemas.openxmlformats.org/officeDocument/2006/relationships/hyperlink" Target="https://projectcatalyst.io/funds/10/f10-startups-and-onboarding-for-students/cryptocampus-revolutionizing-student-marketplaces-with-blockchain" TargetMode="External"/><Relationship Id="rId51" Type="http://schemas.openxmlformats.org/officeDocument/2006/relationships/hyperlink" Target="https://projectcatalyst.io/funds/10/f10-startups-and-onboarding-for-students/write-academic-papers-about-cardano-in-the-legal-field" TargetMode="External"/><Relationship Id="rId50" Type="http://schemas.openxmlformats.org/officeDocument/2006/relationships/hyperlink" Target="https://projectcatalyst.io/funds/10/f10-startups-and-onboarding-for-students/spreading-cardano-all-around-turkey" TargetMode="External"/><Relationship Id="rId53" Type="http://schemas.openxmlformats.org/officeDocument/2006/relationships/hyperlink" Target="https://projectcatalyst.io/funds/10/f10-startups-and-onboarding-for-students/cardano-scholarship-for-scientific-research-student-at-hust" TargetMode="External"/><Relationship Id="rId52" Type="http://schemas.openxmlformats.org/officeDocument/2006/relationships/hyperlink" Target="https://projectcatalyst.io/funds/10/f10-startups-and-onboarding-for-students/neighborhood-student-blockchain-hub-grier-heights-charlotte-nc" TargetMode="External"/><Relationship Id="rId55" Type="http://schemas.openxmlformats.org/officeDocument/2006/relationships/hyperlink" Target="https://projectcatalyst.io/funds/10/f10-startups-and-onboarding-for-students/insufficient-knowledge-of-cardano-among-university-students-in-the-city-of-goma" TargetMode="External"/><Relationship Id="rId54" Type="http://schemas.openxmlformats.org/officeDocument/2006/relationships/hyperlink" Target="https://projectcatalyst.io/funds/10/f10-startups-and-onboarding-for-students/blockchain-student-community" TargetMode="External"/><Relationship Id="rId57" Type="http://schemas.openxmlformats.org/officeDocument/2006/relationships/hyperlink" Target="https://projectcatalyst.io/funds/10/f10-startups-and-onboarding-for-students/establish-coin-media-a344b" TargetMode="External"/><Relationship Id="rId56" Type="http://schemas.openxmlformats.org/officeDocument/2006/relationships/hyperlink" Target="https://projectcatalyst.io/funds/10/f10-startups-and-onboarding-for-students/cardano-campus-incubation-hub" TargetMode="External"/><Relationship Id="rId59" Type="http://schemas.openxmlformats.org/officeDocument/2006/relationships/hyperlink" Target="https://projectcatalyst.io/funds/10/f10-startups-and-onboarding-for-students/the-adaworkhub-initiative-catalyzing-student-job-markets" TargetMode="External"/><Relationship Id="rId58" Type="http://schemas.openxmlformats.org/officeDocument/2006/relationships/hyperlink" Target="https://projectcatalyst.io/funds/10/f10-startups-and-onboarding-for-students/blockchain-online-club-for-students"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projectcatalyst.io/funds/10/f10-products-and-integrations/community-health-insights-to-build-unstoppable-cardano-communities" TargetMode="External"/><Relationship Id="rId194" Type="http://schemas.openxmlformats.org/officeDocument/2006/relationships/hyperlink" Target="https://projectcatalyst.io/funds/10/f10-products-and-integrations/mayz-protocol-decentralized-asset-management-infrastructure" TargetMode="External"/><Relationship Id="rId193" Type="http://schemas.openxmlformats.org/officeDocument/2006/relationships/hyperlink" Target="https://projectcatalyst.io/funds/10/f10-products-and-integrations/revolutionizing-cardano-rewards-contracts-aiken-language-upgrade-for-efficiency-and-functionality" TargetMode="External"/><Relationship Id="rId192" Type="http://schemas.openxmlformats.org/officeDocument/2006/relationships/hyperlink" Target="https://projectcatalyst.io/funds/10/f10-products-and-integrations/cardano-beam-gps-based-assets-9c826" TargetMode="External"/><Relationship Id="rId191" Type="http://schemas.openxmlformats.org/officeDocument/2006/relationships/hyperlink" Target="https://projectcatalyst.io/funds/10/f10-products-and-integrations/peerhive-empowering-smes-with-real-world-asset-financing-rwa" TargetMode="External"/><Relationship Id="rId187" Type="http://schemas.openxmlformats.org/officeDocument/2006/relationships/hyperlink" Target="https://projectcatalyst.io/funds/10/f10-products-and-integrations/revolutionizing-cardanos-marketing-the-fairy-show-unleashed-disruptive-innovation-and-social-engagement" TargetMode="External"/><Relationship Id="rId186" Type="http://schemas.openxmlformats.org/officeDocument/2006/relationships/hyperlink" Target="https://projectcatalyst.io/funds/10/f10-products-and-integrations/dlt360-twinshare-industry-agnostic-iotdigital-twin-manager-among-non-trusting-parties" TargetMode="External"/><Relationship Id="rId185" Type="http://schemas.openxmlformats.org/officeDocument/2006/relationships/hyperlink" Target="https://projectcatalyst.io/funds/10/f10-products-and-integrations/dex-with-integrated-aggregator-and-cross-chain-bridge" TargetMode="External"/><Relationship Id="rId184" Type="http://schemas.openxmlformats.org/officeDocument/2006/relationships/hyperlink" Target="https://projectcatalyst.io/funds/10/f10-products-and-integrations/drunken-dragon-game-systems-dev-dynamic-role-playing-events" TargetMode="External"/><Relationship Id="rId189" Type="http://schemas.openxmlformats.org/officeDocument/2006/relationships/hyperlink" Target="https://projectcatalyst.io/funds/10/f10-products-and-integrations/a-peer-to-peer-marketplace-for-trading-cardano-and-cardano-native-assets-with-fiat" TargetMode="External"/><Relationship Id="rId188" Type="http://schemas.openxmlformats.org/officeDocument/2006/relationships/hyperlink" Target="https://projectcatalyst.io/funds/10/f10-products-and-integrations/token-allies-the-first-decentralized-vc-in-cardano-2nd-phase" TargetMode="External"/><Relationship Id="rId183" Type="http://schemas.openxmlformats.org/officeDocument/2006/relationships/hyperlink" Target="https://projectcatalyst.io/funds/10/f10-products-and-integrations/2-upgrade-the-selfdriven-apps-to-support-ssi-and-xapi-standards-and-dao-functionality-open-source" TargetMode="External"/><Relationship Id="rId182" Type="http://schemas.openxmlformats.org/officeDocument/2006/relationships/hyperlink" Target="https://projectcatalyst.io/funds/10/f10-products-and-integrations/playermint-community-pfp-battles" TargetMode="External"/><Relationship Id="rId181" Type="http://schemas.openxmlformats.org/officeDocument/2006/relationships/hyperlink" Target="https://projectcatalyst.io/funds/10/f10-products-and-integrations/prototype-for-privacy-preserving-personalised-ad-targeting-using-cardano-smart-contracts-for-data-sharing-consent-and-partisia-for-zero-knowledge-profila-data-compute-mpc-with-advertisers" TargetMode="External"/><Relationship Id="rId180" Type="http://schemas.openxmlformats.org/officeDocument/2006/relationships/hyperlink" Target="https://projectcatalyst.io/funds/10/f10-products-and-integrations/t-minus-one-t-1-token-creator-platform-for-cardano" TargetMode="External"/><Relationship Id="rId176" Type="http://schemas.openxmlformats.org/officeDocument/2006/relationships/hyperlink" Target="https://projectcatalyst.io/funds/10/f10-products-and-integrations/copy-and-phygital-phygital-twin-creation-between-nfts-and-animated-3d-lenticular-badges-for-the-fashion-industry" TargetMode="External"/><Relationship Id="rId297" Type="http://schemas.openxmlformats.org/officeDocument/2006/relationships/hyperlink" Target="https://projectcatalyst.io/funds/10/f10-products-and-integrations/advancing-qr-code-technology-and-its-blockchain-utility-to-onboard-web-2-services-to-cardano" TargetMode="External"/><Relationship Id="rId175" Type="http://schemas.openxmlformats.org/officeDocument/2006/relationships/hyperlink" Target="https://projectcatalyst.io/funds/10/f10-products-and-integrations/nucast-multiplatform-tv-app-the-first-cardano-based-tv-dapp" TargetMode="External"/><Relationship Id="rId296" Type="http://schemas.openxmlformats.org/officeDocument/2006/relationships/hyperlink" Target="https://projectcatalyst.io/funds/10/f10-products-and-integrations/one-vote-2193b" TargetMode="External"/><Relationship Id="rId174" Type="http://schemas.openxmlformats.org/officeDocument/2006/relationships/hyperlink" Target="https://projectcatalyst.io/funds/10/f10-products-and-integrations/fractionalised-renewable-energy-assets-frea-rewarding-affordable-renewable-energy-asset-holders-through-a-sharing-economy" TargetMode="External"/><Relationship Id="rId295" Type="http://schemas.openxmlformats.org/officeDocument/2006/relationships/hyperlink" Target="https://projectcatalyst.io/funds/10/f10-products-and-integrations/ratsdao-i-plutus-smart-contracts-for-decentralized-raffles" TargetMode="External"/><Relationship Id="rId173" Type="http://schemas.openxmlformats.org/officeDocument/2006/relationships/hyperlink" Target="https://projectcatalyst.io/funds/10/f10-products-and-integrations/aeros-universal-airline-mile-based-on-ada" TargetMode="External"/><Relationship Id="rId294" Type="http://schemas.openxmlformats.org/officeDocument/2006/relationships/hyperlink" Target="https://projectcatalyst.io/funds/10/f10-products-and-integrations/umami-a-token-incentivized-restaurant-review-platform" TargetMode="External"/><Relationship Id="rId179" Type="http://schemas.openxmlformats.org/officeDocument/2006/relationships/hyperlink" Target="https://projectcatalyst.io/funds/10/f10-products-and-integrations/no-code-shopify-plugin-to-accept-dollarada-and-other-native-cardano-tokens" TargetMode="External"/><Relationship Id="rId178" Type="http://schemas.openxmlformats.org/officeDocument/2006/relationships/hyperlink" Target="https://projectcatalyst.io/funds/10/f10-products-and-integrations/a-fun-free-to-play-aaa-quality-hyper-casual-mobile-game-ready-for-mass-adoption" TargetMode="External"/><Relationship Id="rId299" Type="http://schemas.openxmlformats.org/officeDocument/2006/relationships/hyperlink" Target="https://projectcatalyst.io/funds/10/f10-products-and-integrations/umeme" TargetMode="External"/><Relationship Id="rId177" Type="http://schemas.openxmlformats.org/officeDocument/2006/relationships/hyperlink" Target="https://projectcatalyst.io/funds/10/f10-products-and-integrations/agrilocate-app-utilizing-cardano-blockchain-for-mapping-agricultural-input-businesses-commercial-farm-sites-and-providing-relevant-information-for-investors-interested-in-the-agricultural-sect-b54c0" TargetMode="External"/><Relationship Id="rId298" Type="http://schemas.openxmlformats.org/officeDocument/2006/relationships/hyperlink" Target="https://projectcatalyst.io/funds/10/f10-products-and-integrations/kreate-vibrant-community-and-marketplace-for-millions-of-art-lovers" TargetMode="External"/><Relationship Id="rId198" Type="http://schemas.openxmlformats.org/officeDocument/2006/relationships/hyperlink" Target="https://projectcatalyst.io/funds/10/f10-products-and-integrations/solve-property-industry-problems-utilize-cardano-for-water-and-electricity-meter-locations-and-secure-long-term-storage-of-essential-property-information" TargetMode="External"/><Relationship Id="rId197" Type="http://schemas.openxmlformats.org/officeDocument/2006/relationships/hyperlink" Target="https://projectcatalyst.io/funds/10/f10-products-and-integrations/scalable-high-assurance-nft-creator-verification" TargetMode="External"/><Relationship Id="rId196" Type="http://schemas.openxmlformats.org/officeDocument/2006/relationships/hyperlink" Target="https://projectcatalyst.io/funds/10/f10-products-and-integrations/an-esports-platform-powered-by-cardano" TargetMode="External"/><Relationship Id="rId195" Type="http://schemas.openxmlformats.org/officeDocument/2006/relationships/hyperlink" Target="https://projectcatalyst.io/funds/10/f10-products-and-integrations/cardano-in-9-minutes-deep-understanding-smart-investing-time-saved-money-made" TargetMode="External"/><Relationship Id="rId199" Type="http://schemas.openxmlformats.org/officeDocument/2006/relationships/hyperlink" Target="https://projectcatalyst.io/funds/10/f10-products-and-integrations/securing-scientific-research-through-tokenization-on-cardano" TargetMode="External"/><Relationship Id="rId150" Type="http://schemas.openxmlformats.org/officeDocument/2006/relationships/hyperlink" Target="https://projectcatalyst.io/funds/10/f10-products-and-integrations/reitcircles-a-decentralized-verification-marketplace-for-real-estate-smart-contracts" TargetMode="External"/><Relationship Id="rId271" Type="http://schemas.openxmlformats.org/officeDocument/2006/relationships/hyperlink" Target="https://projectcatalyst.io/funds/10/f10-products-and-integrations/exchange-app-from-ada-to-usd-via-mobile-money-in-africa" TargetMode="External"/><Relationship Id="rId392" Type="http://schemas.openxmlformats.org/officeDocument/2006/relationships/hyperlink" Target="https://projectcatalyst.io/funds/10/f10-products-and-integrations/latin-women-building-in-cardano" TargetMode="External"/><Relationship Id="rId270" Type="http://schemas.openxmlformats.org/officeDocument/2006/relationships/hyperlink" Target="https://projectcatalyst.io/funds/10/f10-products-and-integrations/gleif-network-super-watcher-on-cardano-by-rootsid" TargetMode="External"/><Relationship Id="rId391" Type="http://schemas.openxmlformats.org/officeDocument/2006/relationships/hyperlink" Target="https://projectcatalyst.io/funds/10/f10-products-and-integrations/lets-launch-on-cardano-our-accesible-market-fit-services-for-event-ticketing-trendy-brand-experiences-and-fair-event-producing-network-able-to-onboard-brands-artists-workers-and-audiences-to-o-c4b47" TargetMode="External"/><Relationship Id="rId390" Type="http://schemas.openxmlformats.org/officeDocument/2006/relationships/hyperlink" Target="https://projectcatalyst.io/funds/10/f10-products-and-integrations/cardano-caravan-driving-adoption-education-and-community-engagement-in-6-months" TargetMode="External"/><Relationship Id="rId1" Type="http://schemas.openxmlformats.org/officeDocument/2006/relationships/hyperlink" Target="https://projectcatalyst.io/funds/10/f10-products-and-integrations/open-standard-for-cross-game-achievement-system-to-gamify-onchain-participation" TargetMode="External"/><Relationship Id="rId2" Type="http://schemas.openxmlformats.org/officeDocument/2006/relationships/hyperlink" Target="https://projectcatalyst.io/funds/10/f10-products-and-integrations/eternl-accessible-multi-sig-f10" TargetMode="External"/><Relationship Id="rId3" Type="http://schemas.openxmlformats.org/officeDocument/2006/relationships/hyperlink" Target="https://projectcatalyst.io/funds/10/f10-products-and-integrations/core-integrations-to-support-the-fast-growing-onchain-games-and-autonomous-world-segment" TargetMode="External"/><Relationship Id="rId149" Type="http://schemas.openxmlformats.org/officeDocument/2006/relationships/hyperlink" Target="https://projectcatalyst.io/funds/10/f10-products-and-integrations/bitfins-augmented-reality-mobile-app-for-displaying-and-interacting-with-digital-assets" TargetMode="External"/><Relationship Id="rId4" Type="http://schemas.openxmlformats.org/officeDocument/2006/relationships/hyperlink" Target="https://projectcatalyst.io/funds/10/f10-products-and-integrations/extend-nft-sale-and-drop-tools-to-support-dropping-more-complex-assets-as-required-for-onchain-games" TargetMode="External"/><Relationship Id="rId148" Type="http://schemas.openxmlformats.org/officeDocument/2006/relationships/hyperlink" Target="https://projectcatalyst.io/funds/10/f10-products-and-integrations/a-permissionless-no-code-needed-staking-app-for-native-asset-farming-pools-and-rewards" TargetMode="External"/><Relationship Id="rId269" Type="http://schemas.openxmlformats.org/officeDocument/2006/relationships/hyperlink" Target="https://projectcatalyst.io/funds/10/f10-products-and-integrations/fida-oracle-integration-for-parametric-insurance-contracts" TargetMode="External"/><Relationship Id="rId9" Type="http://schemas.openxmlformats.org/officeDocument/2006/relationships/hyperlink" Target="https://projectcatalyst.io/funds/10/f10-products-and-integrations/ikigai-mlabs-hydra-app-sdk-and-auction-service" TargetMode="External"/><Relationship Id="rId143" Type="http://schemas.openxmlformats.org/officeDocument/2006/relationships/hyperlink" Target="https://projectcatalyst.io/funds/10/f10-products-and-integrations/maya-protocol-integration-cross-chain-swaps" TargetMode="External"/><Relationship Id="rId264" Type="http://schemas.openxmlformats.org/officeDocument/2006/relationships/hyperlink" Target="https://projectcatalyst.io/funds/10/f10-products-and-integrations/farmtech-solutions-empowering-nepalese-farmers-with-digital-tools" TargetMode="External"/><Relationship Id="rId385" Type="http://schemas.openxmlformats.org/officeDocument/2006/relationships/hyperlink" Target="https://projectcatalyst.io/funds/10/f10-products-and-integrations/og-pc-only-portal-for-cardanoers" TargetMode="External"/><Relationship Id="rId142" Type="http://schemas.openxmlformats.org/officeDocument/2006/relationships/hyperlink" Target="https://projectcatalyst.io/funds/10/f10-products-and-integrations/endubis-messenger-wallet-upgrade" TargetMode="External"/><Relationship Id="rId263" Type="http://schemas.openxmlformats.org/officeDocument/2006/relationships/hyperlink" Target="https://projectcatalyst.io/funds/10/f10-products-and-integrations/blockcred-shortens-long-wallet-addys-with-authorised-web-20-email-addresses-and-social-media-handles-for-secure-decentralised-trading-on-the-cardano-blockchain" TargetMode="External"/><Relationship Id="rId384" Type="http://schemas.openxmlformats.org/officeDocument/2006/relationships/hyperlink" Target="https://projectcatalyst.io/funds/10/f10-products-and-integrations/littlefish-foundation-the-social-platform-of-positive-change" TargetMode="External"/><Relationship Id="rId141" Type="http://schemas.openxmlformats.org/officeDocument/2006/relationships/hyperlink" Target="https://projectcatalyst.io/funds/10/f10-products-and-integrations/nft-protocol-for-fractionalized-ownership-and-tokenization-of-real-world-assets" TargetMode="External"/><Relationship Id="rId262" Type="http://schemas.openxmlformats.org/officeDocument/2006/relationships/hyperlink" Target="https://projectcatalyst.io/funds/10/f10-products-and-integrations/mav100-using-cornucopias-custom-dome-nfts-to-build-metaverse-alliance-campuses-for-student-education-and-enrichment-building-more-powerful-alternative-learning-platforms-to-help-add-resiliency-3128e" TargetMode="External"/><Relationship Id="rId383" Type="http://schemas.openxmlformats.org/officeDocument/2006/relationships/hyperlink" Target="https://projectcatalyst.io/funds/10/f10-products-and-integrations/logyq-protocol-social-commerce-and-digital-product-passport" TargetMode="External"/><Relationship Id="rId140" Type="http://schemas.openxmlformats.org/officeDocument/2006/relationships/hyperlink" Target="https://projectcatalyst.io/funds/10/f10-products-and-integrations/nucast-ios-and-android-app-revolutionizing-mobile-access-to-cardanos-video-content-ownership-dapp" TargetMode="External"/><Relationship Id="rId261" Type="http://schemas.openxmlformats.org/officeDocument/2006/relationships/hyperlink" Target="https://projectcatalyst.io/funds/10/f10-products-and-integrations/cardanos-transactions-for-bank-credits-score" TargetMode="External"/><Relationship Id="rId382" Type="http://schemas.openxmlformats.org/officeDocument/2006/relationships/hyperlink" Target="https://projectcatalyst.io/funds/10/f10-products-and-integrations/xerxis-web3-3d-game" TargetMode="External"/><Relationship Id="rId5" Type="http://schemas.openxmlformats.org/officeDocument/2006/relationships/hyperlink" Target="https://projectcatalyst.io/funds/10/f10-products-and-integrations/sundaeswap-aiken-smart-contracts" TargetMode="External"/><Relationship Id="rId147" Type="http://schemas.openxmlformats.org/officeDocument/2006/relationships/hyperlink" Target="https://projectcatalyst.io/funds/10/f10-products-and-integrations/develop-a-dynamic-visual-dashboard-leveraging-global-reporting-initiative-gri-standards-to-comprehensively-measure-report-and-illuminate-the-sustainability-impact-of-cardano-based-projects-fos-fc044" TargetMode="External"/><Relationship Id="rId268" Type="http://schemas.openxmlformats.org/officeDocument/2006/relationships/hyperlink" Target="https://projectcatalyst.io/funds/10/f10-products-and-integrations/energynexus-cardano-as-a-hub-for-energy-blockchains" TargetMode="External"/><Relationship Id="rId389" Type="http://schemas.openxmlformats.org/officeDocument/2006/relationships/hyperlink" Target="https://projectcatalyst.io/funds/10/f10-products-and-integrations/hetzerk-a-protocol-for-decentralized-materials-therapeutics-at-first-discovery-to-bridge-large-industries-like-pharmaceuticals-to-newer-and-better-blockchain-technologies-leveraging-nunet" TargetMode="External"/><Relationship Id="rId6" Type="http://schemas.openxmlformats.org/officeDocument/2006/relationships/hyperlink" Target="https://projectcatalyst.io/funds/10/f10-products-and-integrations/minswap-aiken-v2-audit" TargetMode="External"/><Relationship Id="rId146" Type="http://schemas.openxmlformats.org/officeDocument/2006/relationships/hyperlink" Target="https://projectcatalyst.io/funds/10/f10-products-and-integrations/certificates-for-custom-jewellery" TargetMode="External"/><Relationship Id="rId267" Type="http://schemas.openxmlformats.org/officeDocument/2006/relationships/hyperlink" Target="https://projectcatalyst.io/funds/10/f10-products-and-integrations/open-source-forest-getting-to-the-root-of-the-problem-with-biodiversity-allocation-of-forest-where-its-needed-the-most" TargetMode="External"/><Relationship Id="rId388" Type="http://schemas.openxmlformats.org/officeDocument/2006/relationships/hyperlink" Target="https://projectcatalyst.io/funds/10/f10-products-and-integrations/a-payment-process-with-transparency-to-enable-impact-organisations-receive-payments-and-sell-their-services-ie-carbon-credits" TargetMode="External"/><Relationship Id="rId7" Type="http://schemas.openxmlformats.org/officeDocument/2006/relationships/hyperlink" Target="https://projectcatalyst.io/funds/10/f10-products-and-integrations/minswap-aiken-stableswap-audit-bug-bounty" TargetMode="External"/><Relationship Id="rId145" Type="http://schemas.openxmlformats.org/officeDocument/2006/relationships/hyperlink" Target="https://projectcatalyst.io/funds/10/f10-products-and-integrations/v2target-dual-target-for-ada-holder-maximizing-your-profit-with-the-uniqueness-of-ada-staking-mechanism" TargetMode="External"/><Relationship Id="rId266" Type="http://schemas.openxmlformats.org/officeDocument/2006/relationships/hyperlink" Target="https://projectcatalyst.io/funds/10/f10-products-and-integrations/maternal-mortality-crisis-doulaid-an-app-by-rootsid" TargetMode="External"/><Relationship Id="rId387" Type="http://schemas.openxmlformats.org/officeDocument/2006/relationships/hyperlink" Target="https://projectcatalyst.io/funds/10/f10-products-and-integrations/howey-test" TargetMode="External"/><Relationship Id="rId8" Type="http://schemas.openxmlformats.org/officeDocument/2006/relationships/hyperlink" Target="https://projectcatalyst.io/funds/10/f10-products-and-integrations/mlabs-cardanow-rapid-infrastructure-caching" TargetMode="External"/><Relationship Id="rId144" Type="http://schemas.openxmlformats.org/officeDocument/2006/relationships/hyperlink" Target="https://projectcatalyst.io/funds/10/f10-products-and-integrations/encryptvault-cryptocurrency-wallet-seed-phrase-private-keys-encrypted-qr-code-generator-or-protocol-and-cold-storage-device-system-safely-digitally-store-all-your-crypto-seed-phrases-and-passw-898b9" TargetMode="External"/><Relationship Id="rId265" Type="http://schemas.openxmlformats.org/officeDocument/2006/relationships/hyperlink" Target="https://projectcatalyst.io/funds/10/f10-products-and-integrations/dlt360-blockchain-application-catalogue-for-business-and-industry" TargetMode="External"/><Relationship Id="rId386" Type="http://schemas.openxmlformats.org/officeDocument/2006/relationships/hyperlink" Target="https://projectcatalyst.io/funds/10/f10-products-and-integrations/token-redeemer-smart-blockchain-vouchers-for-social-good-in-uganda" TargetMode="External"/><Relationship Id="rId260" Type="http://schemas.openxmlformats.org/officeDocument/2006/relationships/hyperlink" Target="https://projectcatalyst.io/funds/10/f10-products-and-integrations/web-3-cardano4good-and-sustainability-impact-report-2024" TargetMode="External"/><Relationship Id="rId381" Type="http://schemas.openxmlformats.org/officeDocument/2006/relationships/hyperlink" Target="https://projectcatalyst.io/funds/10/f10-products-and-integrations/blebox-retail-reimagined-for-the-digital-age" TargetMode="External"/><Relationship Id="rId380" Type="http://schemas.openxmlformats.org/officeDocument/2006/relationships/hyperlink" Target="https://projectcatalyst.io/funds/10/f10-products-and-integrations/empowering-communities-social-features-and-forums-integration-in-a-cardano-marketplace" TargetMode="External"/><Relationship Id="rId139" Type="http://schemas.openxmlformats.org/officeDocument/2006/relationships/hyperlink" Target="https://projectcatalyst.io/funds/10/f10-products-and-integrations/property-management-digital-identity-based-smart-contracts-working-prototype-appmintmatrixio" TargetMode="External"/><Relationship Id="rId138" Type="http://schemas.openxmlformats.org/officeDocument/2006/relationships/hyperlink" Target="https://projectcatalyst.io/funds/10/f10-products-and-integrations/contract-explorer" TargetMode="External"/><Relationship Id="rId259" Type="http://schemas.openxmlformats.org/officeDocument/2006/relationships/hyperlink" Target="https://projectcatalyst.io/funds/10/f10-products-and-integrations/decentralized-recruitment-platform-on-cardano" TargetMode="External"/><Relationship Id="rId137" Type="http://schemas.openxmlformats.org/officeDocument/2006/relationships/hyperlink" Target="https://projectcatalyst.io/funds/10/f10-products-and-integrations/fueling-web3-adoption-and-empowering-education-via-a-social-learning-platform" TargetMode="External"/><Relationship Id="rId258" Type="http://schemas.openxmlformats.org/officeDocument/2006/relationships/hyperlink" Target="https://projectcatalyst.io/funds/10/f10-products-and-integrations/turbo-layering-image-and-video" TargetMode="External"/><Relationship Id="rId379" Type="http://schemas.openxmlformats.org/officeDocument/2006/relationships/hyperlink" Target="https://projectcatalyst.io/funds/10/f10-products-and-integrations/wowtalkies-revolutionizing-fan-engagement-on-the-cardano-blockchain" TargetMode="External"/><Relationship Id="rId132" Type="http://schemas.openxmlformats.org/officeDocument/2006/relationships/hyperlink" Target="https://projectcatalyst.io/funds/10/f10-products-and-integrations/measuring-funded-proposal-impacts" TargetMode="External"/><Relationship Id="rId253" Type="http://schemas.openxmlformats.org/officeDocument/2006/relationships/hyperlink" Target="https://projectcatalyst.io/funds/10/f10-products-and-integrations/e-assidano-for-business-management" TargetMode="External"/><Relationship Id="rId374" Type="http://schemas.openxmlformats.org/officeDocument/2006/relationships/hyperlink" Target="https://projectcatalyst.io/funds/10/f10-products-and-integrations/transparent-reviews-and-ratings" TargetMode="External"/><Relationship Id="rId131" Type="http://schemas.openxmlformats.org/officeDocument/2006/relationships/hyperlink" Target="https://projectcatalyst.io/funds/10/f10-products-and-integrations/sustainable-goals-token-research-into-proof-of-impact-token-integration" TargetMode="External"/><Relationship Id="rId252" Type="http://schemas.openxmlformats.org/officeDocument/2006/relationships/hyperlink" Target="https://projectcatalyst.io/funds/10/f10-products-and-integrations/decentralising-market-making-tools" TargetMode="External"/><Relationship Id="rId373" Type="http://schemas.openxmlformats.org/officeDocument/2006/relationships/hyperlink" Target="https://projectcatalyst.io/funds/10/f10-products-and-integrations/stake-to-play-and-play-to-earn-chess-games-on-cardano-blockchain" TargetMode="External"/><Relationship Id="rId130" Type="http://schemas.openxmlformats.org/officeDocument/2006/relationships/hyperlink" Target="https://projectcatalyst.io/funds/10/f10-products-and-integrations/admn-the-copyright-and-trademark-solution-for-cardano" TargetMode="External"/><Relationship Id="rId251" Type="http://schemas.openxmlformats.org/officeDocument/2006/relationships/hyperlink" Target="https://projectcatalyst.io/funds/10/f10-products-and-integrations/legal-research-building-the-foundations-for-projects-on-cardano-in-the-brazilian-legal-context" TargetMode="External"/><Relationship Id="rId372" Type="http://schemas.openxmlformats.org/officeDocument/2006/relationships/hyperlink" Target="https://projectcatalyst.io/funds/10/f10-products-and-integrations/native-token-data-market-aggregator-sustainable-investing-opinion-on-cardano-by-yallacap" TargetMode="External"/><Relationship Id="rId250" Type="http://schemas.openxmlformats.org/officeDocument/2006/relationships/hyperlink" Target="https://projectcatalyst.io/funds/10/f10-products-and-integrations/carbonetz-is-a-us-based-company-focused-on-ascertainingdelivering-data-driven-verified-carbon-credits-to-quality-carbon-registries-worldwide-primary-development-involves-secure-source-up-metho-75ddd" TargetMode="External"/><Relationship Id="rId371" Type="http://schemas.openxmlformats.org/officeDocument/2006/relationships/hyperlink" Target="https://projectcatalyst.io/funds/10/f10-products-and-integrations/fida-risk-transfer-contracts" TargetMode="External"/><Relationship Id="rId136" Type="http://schemas.openxmlformats.org/officeDocument/2006/relationships/hyperlink" Target="https://projectcatalyst.io/funds/10/f10-products-and-integrations/multi-currency-crowd-funding-dapp-empowering-projects-to-raise-funds-in-eth-sol-usd-and-ada-while-facilitating-seamless-receipt-of-ada-contributions" TargetMode="External"/><Relationship Id="rId257" Type="http://schemas.openxmlformats.org/officeDocument/2006/relationships/hyperlink" Target="https://projectcatalyst.io/funds/10/f10-products-and-integrations/migrate-our-full-value-business-valuation-tool-onto-the-cardano-blockchain" TargetMode="External"/><Relationship Id="rId378" Type="http://schemas.openxmlformats.org/officeDocument/2006/relationships/hyperlink" Target="https://projectcatalyst.io/funds/10/f10-products-and-integrations/cosmex-level-2-speed-cardano-native-assets-order-book-exchange" TargetMode="External"/><Relationship Id="rId135" Type="http://schemas.openxmlformats.org/officeDocument/2006/relationships/hyperlink" Target="https://projectcatalyst.io/funds/10/f10-products-and-integrations/mimesa-the-first-restaurant-booking-system-with-blookchain-technology" TargetMode="External"/><Relationship Id="rId256" Type="http://schemas.openxmlformats.org/officeDocument/2006/relationships/hyperlink" Target="https://projectcatalyst.io/funds/10/f10-products-and-integrations/many-blockchain-developers-think-outside-the-box-which-is-fabulous-but-lets-fill-the-box-first-use-currently-available-tech-that-can-give-normal-people-an-on-ramp-tokenized-and-liquid-real-est-6e529" TargetMode="External"/><Relationship Id="rId377" Type="http://schemas.openxmlformats.org/officeDocument/2006/relationships/hyperlink" Target="https://projectcatalyst.io/funds/10/f10-products-and-integrations/unlocking-the-power-of-cnfts-with-charity" TargetMode="External"/><Relationship Id="rId134" Type="http://schemas.openxmlformats.org/officeDocument/2006/relationships/hyperlink" Target="https://projectcatalyst.io/funds/10/f10-products-and-integrations/45b-pragmatik-extracts-open-source-community-built-solution-to-get-accounting-extracts-from-cardano-for-free" TargetMode="External"/><Relationship Id="rId255" Type="http://schemas.openxmlformats.org/officeDocument/2006/relationships/hyperlink" Target="https://projectcatalyst.io/funds/10/f10-products-and-integrations/dcone-crypto-upgrade-v2" TargetMode="External"/><Relationship Id="rId376" Type="http://schemas.openxmlformats.org/officeDocument/2006/relationships/hyperlink" Target="https://projectcatalyst.io/funds/10/f10-products-and-integrations/nft-card-game-ancient-and-medieval-era-great-empires" TargetMode="External"/><Relationship Id="rId133" Type="http://schemas.openxmlformats.org/officeDocument/2006/relationships/hyperlink" Target="https://projectcatalyst.io/funds/10/f10-products-and-integrations/broclan-safe-deployment-support" TargetMode="External"/><Relationship Id="rId254" Type="http://schemas.openxmlformats.org/officeDocument/2006/relationships/hyperlink" Target="https://projectcatalyst.io/funds/10/f10-products-and-integrations/drunken-dragon-game-systems-dev-party-items-and-chain-quests" TargetMode="External"/><Relationship Id="rId375" Type="http://schemas.openxmlformats.org/officeDocument/2006/relationships/hyperlink" Target="https://projectcatalyst.io/funds/10/f10-products-and-integrations/shopify-cardano-integration-for-token-gated-merchandising-and-rewards" TargetMode="External"/><Relationship Id="rId172" Type="http://schemas.openxmlformats.org/officeDocument/2006/relationships/hyperlink" Target="https://projectcatalyst.io/funds/10/f10-products-and-integrations/stargazer-defi-yield-optimizer-for-cardano" TargetMode="External"/><Relationship Id="rId293" Type="http://schemas.openxmlformats.org/officeDocument/2006/relationships/hyperlink" Target="https://projectcatalyst.io/funds/10/f10-products-and-integrations/in-person-mobile-token-verification" TargetMode="External"/><Relationship Id="rId171" Type="http://schemas.openxmlformats.org/officeDocument/2006/relationships/hyperlink" Target="https://projectcatalyst.io/funds/10/f10-products-and-integrations/cardano-simple-explanation-simple-explanation-of-cardanos-technology-through-video-to-vietnamese-people" TargetMode="External"/><Relationship Id="rId292" Type="http://schemas.openxmlformats.org/officeDocument/2006/relationships/hyperlink" Target="https://projectcatalyst.io/funds/10/f10-products-and-integrations/realfi-on-cardano-dapp-democratizing-carbon-credits-with-programable-certifications-cip68-and-smart-contracts" TargetMode="External"/><Relationship Id="rId170" Type="http://schemas.openxmlformats.org/officeDocument/2006/relationships/hyperlink" Target="https://projectcatalyst.io/funds/10/f10-products-and-integrations/delana-the-first-factoring-platform-in-cardano-realfi" TargetMode="External"/><Relationship Id="rId291" Type="http://schemas.openxmlformats.org/officeDocument/2006/relationships/hyperlink" Target="https://projectcatalyst.io/funds/10/f10-products-and-integrations/liquid-x-web3-protocols-for-synthetic-asset-and-structured-financial-product-on-cardano" TargetMode="External"/><Relationship Id="rId290" Type="http://schemas.openxmlformats.org/officeDocument/2006/relationships/hyperlink" Target="https://projectcatalyst.io/funds/10/f10-products-and-integrations/naturopura-a-natural-farming-market-place-and-assistance" TargetMode="External"/><Relationship Id="rId165" Type="http://schemas.openxmlformats.org/officeDocument/2006/relationships/hyperlink" Target="https://projectcatalyst.io/funds/10/f10-products-and-integrations/creating-custom-collectors-portals-for-cardano-projects-to-create-more-value-within-the-cnft-ecosystem-and-more-easily-onboard-new-collectors" TargetMode="External"/><Relationship Id="rId286" Type="http://schemas.openxmlformats.org/officeDocument/2006/relationships/hyperlink" Target="https://projectcatalyst.io/funds/10/f10-products-and-integrations/accellerate-ada-adoption-pay-academic-fees-in-ada-at-isdr-glgoma" TargetMode="External"/><Relationship Id="rId164" Type="http://schemas.openxmlformats.org/officeDocument/2006/relationships/hyperlink" Target="https://projectcatalyst.io/funds/10/f10-products-and-integrations/e2e-encrypted-and-decentralized-web-market-for-real-life-product-listings" TargetMode="External"/><Relationship Id="rId285" Type="http://schemas.openxmlformats.org/officeDocument/2006/relationships/hyperlink" Target="https://projectcatalyst.io/funds/10/f10-products-and-integrations/veterinarydao-ai-assisted-veterinary-triage-service" TargetMode="External"/><Relationship Id="rId163" Type="http://schemas.openxmlformats.org/officeDocument/2006/relationships/hyperlink" Target="https://projectcatalyst.io/funds/10/f10-products-and-integrations/witzil-using-the-cardano-blockchain-to-bring-decentralized-collaborative-change-to-mexican-urban-enviroments" TargetMode="External"/><Relationship Id="rId284" Type="http://schemas.openxmlformats.org/officeDocument/2006/relationships/hyperlink" Target="https://projectcatalyst.io/funds/10/f10-products-and-integrations/adalens-a-next-generation-cardano-powered-ai-camera-with-neuromorphic-intelligence-and-privacy-capabilities" TargetMode="External"/><Relationship Id="rId162" Type="http://schemas.openxmlformats.org/officeDocument/2006/relationships/hyperlink" Target="https://projectcatalyst.io/funds/10/f10-products-and-integrations/ironsky-nft-game-or-cardanos-game-to-build-on-mobile" TargetMode="External"/><Relationship Id="rId283" Type="http://schemas.openxmlformats.org/officeDocument/2006/relationships/hyperlink" Target="https://projectcatalyst.io/funds/10/f10-products-and-integrations/tokenalia-web3-game-aggregator-for-unleashing-the-power-of-cardano-gaming" TargetMode="External"/><Relationship Id="rId169" Type="http://schemas.openxmlformats.org/officeDocument/2006/relationships/hyperlink" Target="https://projectcatalyst.io/funds/10/f10-products-and-integrations/infinitypools-empowering-nft-and-ft-staking-with-an-advanced-rewards-management-and-distribution-platform" TargetMode="External"/><Relationship Id="rId168" Type="http://schemas.openxmlformats.org/officeDocument/2006/relationships/hyperlink" Target="https://projectcatalyst.io/funds/10/f10-products-and-integrations/true-rng-device-powered-by-the-cardano-blockchain" TargetMode="External"/><Relationship Id="rId289" Type="http://schemas.openxmlformats.org/officeDocument/2006/relationships/hyperlink" Target="https://projectcatalyst.io/funds/10/f10-products-and-integrations/web3-monetization-of-web2-media-platforms" TargetMode="External"/><Relationship Id="rId167" Type="http://schemas.openxmlformats.org/officeDocument/2006/relationships/hyperlink" Target="https://projectcatalyst.io/funds/10/f10-products-and-integrations/onboarding-cardanos-next-1-million-web2-users-connect-to-dapps-by-logging-in-with-a-social-account-or-email-address-via-a-non-custodial-plug-n-play-invisible-wallet-solution-for-dapps" TargetMode="External"/><Relationship Id="rId288" Type="http://schemas.openxmlformats.org/officeDocument/2006/relationships/hyperlink" Target="https://projectcatalyst.io/funds/10/f10-products-and-integrations/kwarxs-fracturizing-revolutionize-evolve" TargetMode="External"/><Relationship Id="rId166" Type="http://schemas.openxmlformats.org/officeDocument/2006/relationships/hyperlink" Target="https://projectcatalyst.io/funds/10/f10-products-and-integrations/recheck-vault-online-service-and-sdk-to-encrypt-store-trace-and-share-sensitive-information-powered-by-cardano" TargetMode="External"/><Relationship Id="rId287" Type="http://schemas.openxmlformats.org/officeDocument/2006/relationships/hyperlink" Target="https://projectcatalyst.io/funds/10/f10-products-and-integrations/decentraltunes-empowering-indie-musical-artists-blockchain-and-ai-enhanced-music-platform-with-nft-royalty-sharing-on-cardano-blockchain" TargetMode="External"/><Relationship Id="rId161" Type="http://schemas.openxmlformats.org/officeDocument/2006/relationships/hyperlink" Target="https://projectcatalyst.io/funds/10/f10-products-and-integrations/cur8-unified-platform-for-digital-art-creation-curation-and-exhibition" TargetMode="External"/><Relationship Id="rId282" Type="http://schemas.openxmlformats.org/officeDocument/2006/relationships/hyperlink" Target="https://projectcatalyst.io/funds/10/f10-products-and-integrations/ml-powered-nft-recommendation-api-trained-on-the-nunet-network" TargetMode="External"/><Relationship Id="rId160" Type="http://schemas.openxmlformats.org/officeDocument/2006/relationships/hyperlink" Target="https://projectcatalyst.io/funds/10/f10-products-and-integrations/notiboy-effective-communication-on-web3" TargetMode="External"/><Relationship Id="rId281" Type="http://schemas.openxmlformats.org/officeDocument/2006/relationships/hyperlink" Target="https://projectcatalyst.io/funds/10/f10-products-and-integrations/ekival-empowering-decentralized-non-custodial-peer-to-peer-p2p-crypto-fiat-exchange-for-financial-inclusion" TargetMode="External"/><Relationship Id="rId280" Type="http://schemas.openxmlformats.org/officeDocument/2006/relationships/hyperlink" Target="https://projectcatalyst.io/funds/10/f10-products-and-integrations/cardano-casino-open-source-php-scripts-for-poker-craps-dice" TargetMode="External"/><Relationship Id="rId159" Type="http://schemas.openxmlformats.org/officeDocument/2006/relationships/hyperlink" Target="https://projectcatalyst.io/funds/10/f10-products-and-integrations/nubot-ai-powered-cardano-queries" TargetMode="External"/><Relationship Id="rId154" Type="http://schemas.openxmlformats.org/officeDocument/2006/relationships/hyperlink" Target="https://projectcatalyst.io/funds/10/f10-products-and-integrations/adaaid-the-cardano-charity-hub-digital-giving-real-change" TargetMode="External"/><Relationship Id="rId275" Type="http://schemas.openxmlformats.org/officeDocument/2006/relationships/hyperlink" Target="https://projectcatalyst.io/funds/10/f10-products-and-integrations/ratsdao-i-cardano-native-tokens-vesting-dapp" TargetMode="External"/><Relationship Id="rId396" Type="http://schemas.openxmlformats.org/officeDocument/2006/relationships/hyperlink" Target="https://projectcatalyst.io/funds/10/f10-products-and-integrations/traceability-of-degital-passport" TargetMode="External"/><Relationship Id="rId153" Type="http://schemas.openxmlformats.org/officeDocument/2006/relationships/hyperlink" Target="https://projectcatalyst.io/funds/10/f10-products-and-integrations/automating-royalty-payments-to-student-athletes-with-nfts" TargetMode="External"/><Relationship Id="rId274" Type="http://schemas.openxmlformats.org/officeDocument/2006/relationships/hyperlink" Target="https://projectcatalyst.io/funds/10/f10-products-and-integrations/cinewealth-innovative-revenue-based-financing-a-real-fi-platform-built-on-cardano" TargetMode="External"/><Relationship Id="rId395" Type="http://schemas.openxmlformats.org/officeDocument/2006/relationships/hyperlink" Target="https://projectcatalyst.io/funds/10/f10-products-and-integrations/new-football-ecosystem-bitsphera" TargetMode="External"/><Relationship Id="rId152" Type="http://schemas.openxmlformats.org/officeDocument/2006/relationships/hyperlink" Target="https://projectcatalyst.io/funds/10/f10-products-and-integrations/fetachain-hardware-backed-secure-supply-chain-tracking" TargetMode="External"/><Relationship Id="rId273" Type="http://schemas.openxmlformats.org/officeDocument/2006/relationships/hyperlink" Target="https://projectcatalyst.io/funds/10/f10-products-and-integrations/defi-on-hydra-and-mamba-bynet-protocol-continuity" TargetMode="External"/><Relationship Id="rId394" Type="http://schemas.openxmlformats.org/officeDocument/2006/relationships/hyperlink" Target="https://projectcatalyst.io/funds/10/f10-products-and-integrations/promoting-global-adoption-of-cardano-for-daily-commerce" TargetMode="External"/><Relationship Id="rId151" Type="http://schemas.openxmlformats.org/officeDocument/2006/relationships/hyperlink" Target="https://projectcatalyst.io/funds/10/f10-products-and-integrations/rookiez-decentralized-motorcycle-racing-manager-game-website-and-community-engagement" TargetMode="External"/><Relationship Id="rId272" Type="http://schemas.openxmlformats.org/officeDocument/2006/relationships/hyperlink" Target="https://projectcatalyst.io/funds/10/f10-products-and-integrations/gero-integrated-farm-management-software-powered-by-cardano-upgrading-to-web3-and-creating-a-new-use-case-on-the-cardano-blockchain" TargetMode="External"/><Relationship Id="rId393" Type="http://schemas.openxmlformats.org/officeDocument/2006/relationships/hyperlink" Target="https://projectcatalyst.io/funds/10/f10-products-and-integrations/cardano-techmarket-care-an-eco-friendly-e-waste-management" TargetMode="External"/><Relationship Id="rId158" Type="http://schemas.openxmlformats.org/officeDocument/2006/relationships/hyperlink" Target="https://projectcatalyst.io/funds/10/f10-products-and-integrations/cardano-asset-link-unifying-physical-and-digital-commerce-product-bound-standard-creation-rather-than-native-asset-or-soul-bound" TargetMode="External"/><Relationship Id="rId279" Type="http://schemas.openxmlformats.org/officeDocument/2006/relationships/hyperlink" Target="https://projectcatalyst.io/funds/10/f10-products-and-integrations/directed-decentralized-tutors-marketplace-uber-for-tutoring" TargetMode="External"/><Relationship Id="rId157" Type="http://schemas.openxmlformats.org/officeDocument/2006/relationships/hyperlink" Target="https://projectcatalyst.io/funds/10/f10-products-and-integrations/tradfi-interest-rate-derivatives-on-cardano" TargetMode="External"/><Relationship Id="rId278" Type="http://schemas.openxmlformats.org/officeDocument/2006/relationships/hyperlink" Target="https://projectcatalyst.io/funds/10/f10-products-and-integrations/open-source-yield-optimizer-on-cardano" TargetMode="External"/><Relationship Id="rId399" Type="http://schemas.openxmlformats.org/officeDocument/2006/relationships/hyperlink" Target="https://projectcatalyst.io/funds/10/f10-products-and-integrations/empowering-dreams-the-cardano-comic-revolution" TargetMode="External"/><Relationship Id="rId156" Type="http://schemas.openxmlformats.org/officeDocument/2006/relationships/hyperlink" Target="https://projectcatalyst.io/funds/10/f10-products-and-integrations/transforming-cardano-gaming-wildsnake-studios-collaboration-attracts-renowned-developers-for-widespread-adoption" TargetMode="External"/><Relationship Id="rId277" Type="http://schemas.openxmlformats.org/officeDocument/2006/relationships/hyperlink" Target="https://projectcatalyst.io/funds/10/f10-products-and-integrations/swamplands-a-web25-app-store-that-blends-gaming-business-defi-tradfi-and-nfts" TargetMode="External"/><Relationship Id="rId398" Type="http://schemas.openxmlformats.org/officeDocument/2006/relationships/hyperlink" Target="https://projectcatalyst.io/funds/10/f10-products-and-integrations/camo-the-cardano-alliance-for-military-outreach-unleashing-the-potential-of-cardano-empowering-veterans-with-blockchain-technology" TargetMode="External"/><Relationship Id="rId155" Type="http://schemas.openxmlformats.org/officeDocument/2006/relationships/hyperlink" Target="https://projectcatalyst.io/funds/10/f10-products-and-integrations/ai-lawyer-by-profilauniversity-of-luzern-phase-2-extended-web3-legal-database" TargetMode="External"/><Relationship Id="rId276" Type="http://schemas.openxmlformats.org/officeDocument/2006/relationships/hyperlink" Target="https://projectcatalyst.io/funds/10/f10-products-and-integrations/cardano-based-smart-contracts-plaftorm-for-auctioning-vietnam-state-own-assets" TargetMode="External"/><Relationship Id="rId397" Type="http://schemas.openxmlformats.org/officeDocument/2006/relationships/hyperlink" Target="https://projectcatalyst.io/funds/10/f10-products-and-integrations/cpoker-development" TargetMode="External"/><Relationship Id="rId40" Type="http://schemas.openxmlformats.org/officeDocument/2006/relationships/hyperlink" Target="https://projectcatalyst.io/funds/10/f10-products-and-integrations/drunken-dragon-decentralized-indie-games-marketplace" TargetMode="External"/><Relationship Id="rId42" Type="http://schemas.openxmlformats.org/officeDocument/2006/relationships/hyperlink" Target="https://projectcatalyst.io/funds/10/f10-products-and-integrations/encoins-v2-privacy-protocol-on-cardano-dapp-development-and-integrations" TargetMode="External"/><Relationship Id="rId41" Type="http://schemas.openxmlformats.org/officeDocument/2006/relationships/hyperlink" Target="https://projectcatalyst.io/funds/10/f10-products-and-integrations/1st-options-trading-platform-on-cardano" TargetMode="External"/><Relationship Id="rId44" Type="http://schemas.openxmlformats.org/officeDocument/2006/relationships/hyperlink" Target="https://projectcatalyst.io/funds/10/f10-products-and-integrations/nft-staking-smart-contracts" TargetMode="External"/><Relationship Id="rId43" Type="http://schemas.openxmlformats.org/officeDocument/2006/relationships/hyperlink" Target="https://projectcatalyst.io/funds/10/f10-products-and-integrations/need-cash-a-solution-to-ease-financial-transactions-in-africa" TargetMode="External"/><Relationship Id="rId46" Type="http://schemas.openxmlformats.org/officeDocument/2006/relationships/hyperlink" Target="https://projectcatalyst.io/funds/10/f10-products-and-integrations/optim-finance-vaults-tranche-structures-defi-building-blocks-for-cardano" TargetMode="External"/><Relationship Id="rId45" Type="http://schemas.openxmlformats.org/officeDocument/2006/relationships/hyperlink" Target="https://projectcatalyst.io/funds/10/f10-products-and-integrations/vespr-wallet-advanced-native-token-dashboard-and-token-transactions-filter" TargetMode="External"/><Relationship Id="rId48" Type="http://schemas.openxmlformats.org/officeDocument/2006/relationships/hyperlink" Target="https://projectcatalyst.io/funds/10/f10-products-and-integrations/nunet-running-oss-chatgpt-alternatives-on-decentralized-network-enabling-cheap-and-reliable-open-source-chatbots-alternatives-on-decentralized-hardware-supporting-independence-from-big-tech-so-138e5" TargetMode="External"/><Relationship Id="rId47" Type="http://schemas.openxmlformats.org/officeDocument/2006/relationships/hyperlink" Target="https://projectcatalyst.io/funds/10/f10-products-and-integrations/cyber-awareness-course" TargetMode="External"/><Relationship Id="rId49" Type="http://schemas.openxmlformats.org/officeDocument/2006/relationships/hyperlink" Target="https://projectcatalyst.io/funds/10/f10-products-and-integrations/the-morphium-add-texas-holdem-to-the-morphium-casino" TargetMode="External"/><Relationship Id="rId31" Type="http://schemas.openxmlformats.org/officeDocument/2006/relationships/hyperlink" Target="https://projectcatalyst.io/funds/10/f10-products-and-integrations/atrium-profile-minting-and-customizing-user-account-nft" TargetMode="External"/><Relationship Id="rId30" Type="http://schemas.openxmlformats.org/officeDocument/2006/relationships/hyperlink" Target="https://projectcatalyst.io/funds/10/f10-products-and-integrations/dripdropz-mainstreet-suite-licensing" TargetMode="External"/><Relationship Id="rId33" Type="http://schemas.openxmlformats.org/officeDocument/2006/relationships/hyperlink" Target="https://projectcatalyst.io/funds/10/f10-products-and-integrations/cardano-nft-integration-in-death-race-game-project-hermes" TargetMode="External"/><Relationship Id="rId32" Type="http://schemas.openxmlformats.org/officeDocument/2006/relationships/hyperlink" Target="https://projectcatalyst.io/funds/10/f10-products-and-integrations/paper-wallet-change-receipts-we-have-minimum-viable-products" TargetMode="External"/><Relationship Id="rId35" Type="http://schemas.openxmlformats.org/officeDocument/2006/relationships/hyperlink" Target="https://projectcatalyst.io/funds/10/f10-products-and-integrations/open-source-poap-in-cardano" TargetMode="External"/><Relationship Id="rId34" Type="http://schemas.openxmlformats.org/officeDocument/2006/relationships/hyperlink" Target="https://projectcatalyst.io/funds/10/f10-products-and-integrations/vespr-wallet-security-audit-penetration-test" TargetMode="External"/><Relationship Id="rId37" Type="http://schemas.openxmlformats.org/officeDocument/2006/relationships/hyperlink" Target="https://projectcatalyst.io/funds/10/f10-products-and-integrations/box-lokole-numerique-a-powerful-device-to-promote-and-accelerate-cardanoada-adoption-in-africa-where-there-is-or-no-internet" TargetMode="External"/><Relationship Id="rId36" Type="http://schemas.openxmlformats.org/officeDocument/2006/relationships/hyperlink" Target="https://projectcatalyst.io/funds/10/f10-products-and-integrations/scaling-taptools" TargetMode="External"/><Relationship Id="rId39" Type="http://schemas.openxmlformats.org/officeDocument/2006/relationships/hyperlink" Target="https://projectcatalyst.io/funds/10/f10-products-and-integrations/djed-osiris-stablecoin-on-cardanos-evm-sidechain-milkomeda" TargetMode="External"/><Relationship Id="rId38" Type="http://schemas.openxmlformats.org/officeDocument/2006/relationships/hyperlink" Target="https://projectcatalyst.io/funds/10/f10-products-and-integrations/tekmirio-non-custodial-nft-staking-platform" TargetMode="External"/><Relationship Id="rId20" Type="http://schemas.openxmlformats.org/officeDocument/2006/relationships/hyperlink" Target="https://projectcatalyst.io/funds/10/f10-products-and-integrations/eternl-accessible-cardano-knowledge-base-f10" TargetMode="External"/><Relationship Id="rId22" Type="http://schemas.openxmlformats.org/officeDocument/2006/relationships/hyperlink" Target="https://projectcatalyst.io/funds/10/f10-products-and-integrations/cardano-tax-and-accounting-tool" TargetMode="External"/><Relationship Id="rId21" Type="http://schemas.openxmlformats.org/officeDocument/2006/relationships/hyperlink" Target="https://projectcatalyst.io/funds/10/f10-products-and-integrations/catalyst-explorer-25-accessible-catalyst-data-and-tools" TargetMode="External"/><Relationship Id="rId24" Type="http://schemas.openxmlformats.org/officeDocument/2006/relationships/hyperlink" Target="https://projectcatalyst.io/funds/10/f10-products-and-integrations/dripdropz-open-source-voting-gated-polling" TargetMode="External"/><Relationship Id="rId23" Type="http://schemas.openxmlformats.org/officeDocument/2006/relationships/hyperlink" Target="https://projectcatalyst.io/funds/10/f10-products-and-integrations/dripdropz-open-source-voting-petition-management" TargetMode="External"/><Relationship Id="rId409" Type="http://schemas.openxmlformats.org/officeDocument/2006/relationships/hyperlink" Target="https://projectcatalyst.io/funds/10/f10-products-and-integrations/scrutiny-system-in-blockchain-06f08" TargetMode="External"/><Relationship Id="rId404" Type="http://schemas.openxmlformats.org/officeDocument/2006/relationships/hyperlink" Target="https://projectcatalyst.io/funds/10/f10-products-and-integrations/chain-lobby-a-multi-chain-web-3-social-media-platform-built-for-the-masses-to-connect" TargetMode="External"/><Relationship Id="rId403" Type="http://schemas.openxmlformats.org/officeDocument/2006/relationships/hyperlink" Target="https://projectcatalyst.io/funds/10/f10-products-and-integrations/convert-ipfs-into-cardanoamplifying-storage-potential-with-ipfs" TargetMode="External"/><Relationship Id="rId402" Type="http://schemas.openxmlformats.org/officeDocument/2006/relationships/hyperlink" Target="https://projectcatalyst.io/funds/10/f10-products-and-integrations/educating-and-onboarding-with-live-music-and-entertainment" TargetMode="External"/><Relationship Id="rId401" Type="http://schemas.openxmlformats.org/officeDocument/2006/relationships/hyperlink" Target="https://projectcatalyst.io/funds/10/f10-products-and-integrations/surf-watch-surf-to-earn-loyalty-service" TargetMode="External"/><Relationship Id="rId408" Type="http://schemas.openxmlformats.org/officeDocument/2006/relationships/hyperlink" Target="https://projectcatalyst.io/funds/10/f10-products-and-integrations/mainstream-entertainment-and-cardano-community-event-scheduling-platform" TargetMode="External"/><Relationship Id="rId407" Type="http://schemas.openxmlformats.org/officeDocument/2006/relationships/hyperlink" Target="https://projectcatalyst.io/funds/10/f10-products-and-integrations/helpblocks-borderless-prompt-help-network-your-one-ada-to-refresh-the-world" TargetMode="External"/><Relationship Id="rId406" Type="http://schemas.openxmlformats.org/officeDocument/2006/relationships/hyperlink" Target="https://projectcatalyst.io/funds/10/f10-products-and-integrations/building-cardanos-global-empire-accelerating-reach-on-youtube" TargetMode="External"/><Relationship Id="rId405" Type="http://schemas.openxmlformats.org/officeDocument/2006/relationships/hyperlink" Target="https://projectcatalyst.io/funds/10/f10-products-and-integrations/leafai-lets-you-grow-more-sustainably-and-efficiently-fights-resource-scarcity-while-creating-access-to-economic-identity-and-knowledge-for-small-farmers-all-over-the-world" TargetMode="External"/><Relationship Id="rId26" Type="http://schemas.openxmlformats.org/officeDocument/2006/relationships/hyperlink" Target="https://projectcatalyst.io/funds/10/f10-products-and-integrations/fluidshare-decentralized-uncollateralized-renting-release-audit-open-source" TargetMode="External"/><Relationship Id="rId25" Type="http://schemas.openxmlformats.org/officeDocument/2006/relationships/hyperlink" Target="https://projectcatalyst.io/funds/10/f10-products-and-integrations/liquidity-efficient-dex-models-for-cardano" TargetMode="External"/><Relationship Id="rId28" Type="http://schemas.openxmlformats.org/officeDocument/2006/relationships/hyperlink" Target="https://projectcatalyst.io/funds/10/f10-products-and-integrations/onboarding-education-platform" TargetMode="External"/><Relationship Id="rId27" Type="http://schemas.openxmlformats.org/officeDocument/2006/relationships/hyperlink" Target="https://projectcatalyst.io/funds/10/f10-products-and-integrations/open-source-fiat-and-token-accounting-system-solution" TargetMode="External"/><Relationship Id="rId400" Type="http://schemas.openxmlformats.org/officeDocument/2006/relationships/hyperlink" Target="https://projectcatalyst.io/funds/10/f10-products-and-integrations/amaano-decentralized-chat-and-payments-app" TargetMode="External"/><Relationship Id="rId29" Type="http://schemas.openxmlformats.org/officeDocument/2006/relationships/hyperlink" Target="https://projectcatalyst.io/funds/10/f10-products-and-integrations/cardano-nft-integration-in-fighting-card-game-uppercut" TargetMode="External"/><Relationship Id="rId11" Type="http://schemas.openxmlformats.org/officeDocument/2006/relationships/hyperlink" Target="https://projectcatalyst.io/funds/10/f10-products-and-integrations/message-signing-for-trezor-and-ledger-cip-8-cip30" TargetMode="External"/><Relationship Id="rId10" Type="http://schemas.openxmlformats.org/officeDocument/2006/relationships/hyperlink" Target="https://projectcatalyst.io/funds/10/f10-products-and-integrations/sundaeswap-smart-contract-audit" TargetMode="External"/><Relationship Id="rId13" Type="http://schemas.openxmlformats.org/officeDocument/2006/relationships/hyperlink" Target="https://projectcatalyst.io/funds/10/f10-products-and-integrations/lenfi-v2-aiken-audit-bug-bounty" TargetMode="External"/><Relationship Id="rId12" Type="http://schemas.openxmlformats.org/officeDocument/2006/relationships/hyperlink" Target="https://projectcatalyst.io/funds/10/f10-products-and-integrations/sports-crowdfunding-system-attached-to-funclub-application-based-on-cardano-chain" TargetMode="External"/><Relationship Id="rId15" Type="http://schemas.openxmlformats.org/officeDocument/2006/relationships/hyperlink" Target="https://projectcatalyst.io/funds/10/f10-products-and-integrations/xerberus-risk-ratings-for-all-fungible-assets-on-cardano" TargetMode="External"/><Relationship Id="rId14" Type="http://schemas.openxmlformats.org/officeDocument/2006/relationships/hyperlink" Target="https://projectcatalyst.io/funds/10/f10-products-and-integrations/usdm-fiat-backed-stablecoin-by-mehen-cardanos-premiere-fiat-backed-stablecoin" TargetMode="External"/><Relationship Id="rId17" Type="http://schemas.openxmlformats.org/officeDocument/2006/relationships/hyperlink" Target="https://projectcatalyst.io/funds/10/f10-products-and-integrations/ledger-live-integration-maintenance" TargetMode="External"/><Relationship Id="rId16" Type="http://schemas.openxmlformats.org/officeDocument/2006/relationships/hyperlink" Target="https://projectcatalyst.io/funds/10/f10-products-and-integrations/tor-hidden-service-for-blockfrost" TargetMode="External"/><Relationship Id="rId19" Type="http://schemas.openxmlformats.org/officeDocument/2006/relationships/hyperlink" Target="https://projectcatalyst.io/funds/10/f10-products-and-integrations/cardano-app-for-slack" TargetMode="External"/><Relationship Id="rId18" Type="http://schemas.openxmlformats.org/officeDocument/2006/relationships/hyperlink" Target="https://projectcatalyst.io/funds/10/f10-products-and-integrations/the-handle-marketplace-or-ada-handle" TargetMode="External"/><Relationship Id="rId84" Type="http://schemas.openxmlformats.org/officeDocument/2006/relationships/hyperlink" Target="https://projectcatalyst.io/funds/10/f10-products-and-integrations/cardano-impact-report-2024" TargetMode="External"/><Relationship Id="rId83" Type="http://schemas.openxmlformats.org/officeDocument/2006/relationships/hyperlink" Target="https://projectcatalyst.io/funds/10/f10-products-and-integrations/effective-time-management-and-scheduling-for-the-cardano-ecosystem" TargetMode="External"/><Relationship Id="rId86" Type="http://schemas.openxmlformats.org/officeDocument/2006/relationships/hyperlink" Target="https://projectcatalyst.io/funds/10/f10-products-and-integrations/ai-based-mandarin-newsletter-generator" TargetMode="External"/><Relationship Id="rId85" Type="http://schemas.openxmlformats.org/officeDocument/2006/relationships/hyperlink" Target="https://projectcatalyst.io/funds/10/f10-products-and-integrations/impact2earn-cleantech-chat-bot-with-built-in-social-fi-and-game-fi-elements-cardano-based-turn-in-recycling-e-waste-and-get-a-reward-in-form-of-nfts" TargetMode="External"/><Relationship Id="rId88" Type="http://schemas.openxmlformats.org/officeDocument/2006/relationships/hyperlink" Target="https://projectcatalyst.io/funds/10/f10-products-and-integrations/mobile-application-focused-on-accelerating-the-nfts-adoption-and-knowledge-curve-through-useful-solutions-applicable-in-many-economic-sectors" TargetMode="External"/><Relationship Id="rId87" Type="http://schemas.openxmlformats.org/officeDocument/2006/relationships/hyperlink" Target="https://projectcatalyst.io/funds/10/f10-products-and-integrations/cardano-community-and-ecosystem-hub-on-alphaday" TargetMode="External"/><Relationship Id="rId89" Type="http://schemas.openxmlformats.org/officeDocument/2006/relationships/hyperlink" Target="https://projectcatalyst.io/funds/10/f10-products-and-integrations/minting-nfts-in-l2-of-cardano-milkomeda-implementation" TargetMode="External"/><Relationship Id="rId80" Type="http://schemas.openxmlformats.org/officeDocument/2006/relationships/hyperlink" Target="https://projectcatalyst.io/funds/10/f10-products-and-integrations/fimi-cardano-bible-a-introduction-to-the-financial-operating-system-vietnamese-version" TargetMode="External"/><Relationship Id="rId82" Type="http://schemas.openxmlformats.org/officeDocument/2006/relationships/hyperlink" Target="https://projectcatalyst.io/funds/10/f10-products-and-integrations/masked-nftresearch-on-privacy-data-management-by-nft" TargetMode="External"/><Relationship Id="rId81" Type="http://schemas.openxmlformats.org/officeDocument/2006/relationships/hyperlink" Target="https://projectcatalyst.io/funds/10/f10-products-and-integrations/mayz-protocol-open-source-front-end-development" TargetMode="External"/><Relationship Id="rId73" Type="http://schemas.openxmlformats.org/officeDocument/2006/relationships/hyperlink" Target="https://projectcatalyst.io/funds/10/f10-products-and-integrations/automatic-bookkeeping-and-automatic-yearly-statements-with-smart-contracts" TargetMode="External"/><Relationship Id="rId72" Type="http://schemas.openxmlformats.org/officeDocument/2006/relationships/hyperlink" Target="https://projectcatalyst.io/funds/10/f10-products-and-integrations/treasure-chain" TargetMode="External"/><Relationship Id="rId75" Type="http://schemas.openxmlformats.org/officeDocument/2006/relationships/hyperlink" Target="https://projectcatalyst.io/funds/10/f10-products-and-integrations/wolfram-elevating-cardano-dashboard-with-enhanced-features" TargetMode="External"/><Relationship Id="rId74" Type="http://schemas.openxmlformats.org/officeDocument/2006/relationships/hyperlink" Target="https://projectcatalyst.io/funds/10/f10-products-and-integrations/coinbase-sues-the-sec" TargetMode="External"/><Relationship Id="rId77" Type="http://schemas.openxmlformats.org/officeDocument/2006/relationships/hyperlink" Target="https://projectcatalyst.io/funds/10/f10-products-and-integrations/industrialists-as-ada-holders-in-ghana" TargetMode="External"/><Relationship Id="rId76" Type="http://schemas.openxmlformats.org/officeDocument/2006/relationships/hyperlink" Target="https://projectcatalyst.io/funds/10/f10-products-and-integrations/mobile-money-bridge-and-decentralized-exchange" TargetMode="External"/><Relationship Id="rId79" Type="http://schemas.openxmlformats.org/officeDocument/2006/relationships/hyperlink" Target="https://projectcatalyst.io/funds/10/f10-products-and-integrations/andamio-by-gimbalabs-a-learning-management-system-lms-built-on-cardano-with-skill-tracking-treasury-management-and-smart-contract-capabilities" TargetMode="External"/><Relationship Id="rId78" Type="http://schemas.openxmlformats.org/officeDocument/2006/relationships/hyperlink" Target="https://projectcatalyst.io/funds/10/f10-products-and-integrations/adaquest-mobile-tournaments" TargetMode="External"/><Relationship Id="rId71" Type="http://schemas.openxmlformats.org/officeDocument/2006/relationships/hyperlink" Target="https://projectcatalyst.io/funds/10/f10-products-and-integrations/cryptocurrency-lawmakers" TargetMode="External"/><Relationship Id="rId70" Type="http://schemas.openxmlformats.org/officeDocument/2006/relationships/hyperlink" Target="https://projectcatalyst.io/funds/10/f10-products-and-integrations/cardanosub-wordpress-content-subscription-powered-by-cardano-blockchain" TargetMode="External"/><Relationship Id="rId62" Type="http://schemas.openxmlformats.org/officeDocument/2006/relationships/hyperlink" Target="https://projectcatalyst.io/funds/10/f10-products-and-integrations/pond-pooled-incubator-with-smart-contract-loans" TargetMode="External"/><Relationship Id="rId61" Type="http://schemas.openxmlformats.org/officeDocument/2006/relationships/hyperlink" Target="https://projectcatalyst.io/funds/10/f10-products-and-integrations/better-cardano-blockchain-insights-dc3d7" TargetMode="External"/><Relationship Id="rId64" Type="http://schemas.openxmlformats.org/officeDocument/2006/relationships/hyperlink" Target="https://projectcatalyst.io/funds/10/f10-products-and-integrations/fluidtokens-on-milkomeda-platform-audit-open-source" TargetMode="External"/><Relationship Id="rId63" Type="http://schemas.openxmlformats.org/officeDocument/2006/relationships/hyperlink" Target="https://projectcatalyst.io/funds/10/f10-products-and-integrations/cardano-in-spanish-2" TargetMode="External"/><Relationship Id="rId66" Type="http://schemas.openxmlformats.org/officeDocument/2006/relationships/hyperlink" Target="https://projectcatalyst.io/funds/10/f10-products-and-integrations/adiuvat-find-your-place-fb1b6" TargetMode="External"/><Relationship Id="rId65" Type="http://schemas.openxmlformats.org/officeDocument/2006/relationships/hyperlink" Target="https://projectcatalyst.io/funds/10/f10-products-and-integrations/wolfram-shaun-cumby-digital-asset-disclosure-framework-dadf-part-ii-decentralizing-business" TargetMode="External"/><Relationship Id="rId68" Type="http://schemas.openxmlformats.org/officeDocument/2006/relationships/hyperlink" Target="https://projectcatalyst.io/funds/10/f10-products-and-integrations/onboarding-app-introducing-investorsartists-to-the-cardano-ecosystem" TargetMode="External"/><Relationship Id="rId67" Type="http://schemas.openxmlformats.org/officeDocument/2006/relationships/hyperlink" Target="https://projectcatalyst.io/funds/10/f10-products-and-integrations/plats-a-cardano-event-platform" TargetMode="External"/><Relationship Id="rId60" Type="http://schemas.openxmlformats.org/officeDocument/2006/relationships/hyperlink" Target="https://projectcatalyst.io/funds/10/f10-products-and-integrations/a-perpetual-dex-on-milkomeda-usable-directly-from-cardano-open-leveraged-positions-in-a-dapp-while-needing-only-your-cardano-wallet" TargetMode="External"/><Relationship Id="rId69" Type="http://schemas.openxmlformats.org/officeDocument/2006/relationships/hyperlink" Target="https://projectcatalyst.io/funds/10/f10-products-and-integrations/adosia-marketplace-feature-addition" TargetMode="External"/><Relationship Id="rId51" Type="http://schemas.openxmlformats.org/officeDocument/2006/relationships/hyperlink" Target="https://projectcatalyst.io/funds/10/f10-products-and-integrations/p2p-defi-protocols" TargetMode="External"/><Relationship Id="rId50" Type="http://schemas.openxmlformats.org/officeDocument/2006/relationships/hyperlink" Target="https://projectcatalyst.io/funds/10/f10-products-and-integrations/dune-analytics-for-cardano-explore-visualize-and-discover-trends-in-defi-markets" TargetMode="External"/><Relationship Id="rId53" Type="http://schemas.openxmlformats.org/officeDocument/2006/relationships/hyperlink" Target="https://projectcatalyst.io/funds/10/f10-products-and-integrations/drunken-dragon-decentralized-fantasy-franchise-comic-volume-3-and-4-development" TargetMode="External"/><Relationship Id="rId52" Type="http://schemas.openxmlformats.org/officeDocument/2006/relationships/hyperlink" Target="https://projectcatalyst.io/funds/10/f10-products-and-integrations/shinkai-visor-cardano-indexer-integration-vector-db" TargetMode="External"/><Relationship Id="rId55" Type="http://schemas.openxmlformats.org/officeDocument/2006/relationships/hyperlink" Target="https://projectcatalyst.io/funds/10/f10-products-and-integrations/bot-eliminator-powered-by-proofspace-and-atala-prism" TargetMode="External"/><Relationship Id="rId54" Type="http://schemas.openxmlformats.org/officeDocument/2006/relationships/hyperlink" Target="https://projectcatalyst.io/funds/10/f10-products-and-integrations/newm-music-rights-marketplace-app-mobile-integration" TargetMode="External"/><Relationship Id="rId57" Type="http://schemas.openxmlformats.org/officeDocument/2006/relationships/hyperlink" Target="https://projectcatalyst.io/funds/10/f10-products-and-integrations/charli3-oracles-free-accessible-data-feeds-and-dao-implementation" TargetMode="External"/><Relationship Id="rId56" Type="http://schemas.openxmlformats.org/officeDocument/2006/relationships/hyperlink" Target="https://projectcatalyst.io/funds/10/f10-products-and-integrations/newm-music-streaming-app-mobile-integration" TargetMode="External"/><Relationship Id="rId59" Type="http://schemas.openxmlformats.org/officeDocument/2006/relationships/hyperlink" Target="https://projectcatalyst.io/funds/10/f10-products-and-integrations/a-web-based-survival-game-that-gives-nft-project-creators-the-ability-to-bring-gaming-utility-to-their-communities" TargetMode="External"/><Relationship Id="rId58" Type="http://schemas.openxmlformats.org/officeDocument/2006/relationships/hyperlink" Target="https://projectcatalyst.io/funds/10/f10-products-and-integrations/cardano-calendar-mobile-app-for-ios-and-android" TargetMode="External"/><Relationship Id="rId107" Type="http://schemas.openxmlformats.org/officeDocument/2006/relationships/hyperlink" Target="https://projectcatalyst.io/funds/10/f10-products-and-integrations/enabling-unreal-engine-game-developers-to-incorporate-cardano-play-to-earn-and-nft-sales-monetising-their-games-with-a-simple-no-coding-required-plugin-buttons-and-displays-with-customizable-g-a3936" TargetMode="External"/><Relationship Id="rId228" Type="http://schemas.openxmlformats.org/officeDocument/2006/relationships/hyperlink" Target="https://projectcatalyst.io/funds/10/f10-products-and-integrations/adaquest-mobile-snake-pit" TargetMode="External"/><Relationship Id="rId349" Type="http://schemas.openxmlformats.org/officeDocument/2006/relationships/hyperlink" Target="https://projectcatalyst.io/funds/10/f10-products-and-integrations/flutterbuzzerz-battle-phase-1-the-crystalline-cavernz-is-a-fun-engaging-cardano-blockchain-game-featuring-collectable-game-asset-nfts-free-to-play-play-to-earn" TargetMode="External"/><Relationship Id="rId106" Type="http://schemas.openxmlformats.org/officeDocument/2006/relationships/hyperlink" Target="https://projectcatalyst.io/funds/10/f10-products-and-integrations/cardano-ubuntu-informal-business-registry-and-accounting-dapp-a-blockchain-based-solution-for-informal-businesses-in-africa" TargetMode="External"/><Relationship Id="rId227" Type="http://schemas.openxmlformats.org/officeDocument/2006/relationships/hyperlink" Target="https://projectcatalyst.io/funds/10/f10-products-and-integrations/katiopa-nfart-nfcraft-marketplace-f9d9c" TargetMode="External"/><Relationship Id="rId348" Type="http://schemas.openxmlformats.org/officeDocument/2006/relationships/hyperlink" Target="https://projectcatalyst.io/funds/10/f10-products-and-integrations/dlt360-cardaban-a-blockchain-based-open-use-industrial-kanban-system" TargetMode="External"/><Relationship Id="rId105" Type="http://schemas.openxmlformats.org/officeDocument/2006/relationships/hyperlink" Target="https://projectcatalyst.io/funds/10/f10-products-and-integrations/secret-book-for-travelers-to-encounter-life-enriching-wisdom-co-creating-new-signposts-to-elevate-quality-of-travel-together-with-successors-of-local-cultures" TargetMode="External"/><Relationship Id="rId226" Type="http://schemas.openxmlformats.org/officeDocument/2006/relationships/hyperlink" Target="https://projectcatalyst.io/funds/10/f10-products-and-integrations/agrotechnology-cardano-empowering-food-security-and-sovereignty-with-tokenization-real-time-traceability-sovereign-identity-quality-certificates-nfts-iot-sensors-ai-data-science-precision-farm-3f805" TargetMode="External"/><Relationship Id="rId347" Type="http://schemas.openxmlformats.org/officeDocument/2006/relationships/hyperlink" Target="https://projectcatalyst.io/funds/10/f10-products-and-integrations/cryptostream-empowering-indie-video-creators-tip-vote-and-fund-via-cardano-blockchain" TargetMode="External"/><Relationship Id="rId104" Type="http://schemas.openxmlformats.org/officeDocument/2006/relationships/hyperlink" Target="https://projectcatalyst.io/funds/10/f10-products-and-integrations/sisu-network-bridge-a-secure-and-user-friendly-bridge-for-seamless-cross-chain-asset-transfers-on-cardano" TargetMode="External"/><Relationship Id="rId225" Type="http://schemas.openxmlformats.org/officeDocument/2006/relationships/hyperlink" Target="https://projectcatalyst.io/funds/10/f10-products-and-integrations/expertchain-connect-with-experts-easily-by-11-calls-using-ada" TargetMode="External"/><Relationship Id="rId346" Type="http://schemas.openxmlformats.org/officeDocument/2006/relationships/hyperlink" Target="https://projectcatalyst.io/funds/10/f10-products-and-integrations/cardano-powered-funding-and-talent-marketplace-for-students" TargetMode="External"/><Relationship Id="rId467" Type="http://schemas.openxmlformats.org/officeDocument/2006/relationships/drawing" Target="../drawings/drawing3.xml"/><Relationship Id="rId109" Type="http://schemas.openxmlformats.org/officeDocument/2006/relationships/hyperlink" Target="https://projectcatalyst.io/funds/10/f10-products-and-integrations/coffee-dao" TargetMode="External"/><Relationship Id="rId108" Type="http://schemas.openxmlformats.org/officeDocument/2006/relationships/hyperlink" Target="https://projectcatalyst.io/funds/10/f10-products-and-integrations/crci-a-first-principles-approach-to-defi-fundamental-analysis" TargetMode="External"/><Relationship Id="rId229" Type="http://schemas.openxmlformats.org/officeDocument/2006/relationships/hyperlink" Target="https://projectcatalyst.io/funds/10/f10-products-and-integrations/mayz-protocol-open-orders" TargetMode="External"/><Relationship Id="rId220" Type="http://schemas.openxmlformats.org/officeDocument/2006/relationships/hyperlink" Target="https://projectcatalyst.io/funds/10/f10-products-and-integrations/cardano-millions-a-competitive-and-transparent-lottery-for-everyone" TargetMode="External"/><Relationship Id="rId341" Type="http://schemas.openxmlformats.org/officeDocument/2006/relationships/hyperlink" Target="https://projectcatalyst.io/funds/10/f10-products-and-integrations/nfbooks-a-pan-african-focus-nft-library-proposing-a-unique-and-fun-reading-experience" TargetMode="External"/><Relationship Id="rId462" Type="http://schemas.openxmlformats.org/officeDocument/2006/relationships/hyperlink" Target="https://projectcatalyst.io/funds/10/f10-products-and-integrations/car-wallet-device" TargetMode="External"/><Relationship Id="rId340" Type="http://schemas.openxmlformats.org/officeDocument/2006/relationships/hyperlink" Target="https://projectcatalyst.io/funds/10/f10-products-and-integrations/space-ape-club-video-game-funding-for-updates-and-expansion" TargetMode="External"/><Relationship Id="rId461" Type="http://schemas.openxmlformats.org/officeDocument/2006/relationships/hyperlink" Target="https://projectcatalyst.io/funds/10/f10-products-and-integrations/taxi-booking-platform" TargetMode="External"/><Relationship Id="rId460" Type="http://schemas.openxmlformats.org/officeDocument/2006/relationships/hyperlink" Target="https://projectcatalyst.io/funds/10/f10-products-and-integrations/crm-quote-to-cash-blockchain-enhancement-with-cardano" TargetMode="External"/><Relationship Id="rId103" Type="http://schemas.openxmlformats.org/officeDocument/2006/relationships/hyperlink" Target="https://projectcatalyst.io/funds/10/f10-products-and-integrations/transforming-frustration-into-art-virtual-smash-house-for-mental-well-being-and-blockchain-onboarding" TargetMode="External"/><Relationship Id="rId224" Type="http://schemas.openxmlformats.org/officeDocument/2006/relationships/hyperlink" Target="https://projectcatalyst.io/funds/10/f10-products-and-integrations/tristopia-climate-clash" TargetMode="External"/><Relationship Id="rId345" Type="http://schemas.openxmlformats.org/officeDocument/2006/relationships/hyperlink" Target="https://projectcatalyst.io/funds/10/f10-products-and-integrations/cardania-educative-board-game-c7a7b" TargetMode="External"/><Relationship Id="rId466" Type="http://schemas.openxmlformats.org/officeDocument/2006/relationships/hyperlink" Target="https://projectcatalyst.io/funds/10/f10-products-and-integrations/ride-hailing-uber-like-platform" TargetMode="External"/><Relationship Id="rId102" Type="http://schemas.openxmlformats.org/officeDocument/2006/relationships/hyperlink" Target="https://projectcatalyst.io/funds/10/f10-products-and-integrations/to-advise-our-community-about-cryptocurrency-scams" TargetMode="External"/><Relationship Id="rId223" Type="http://schemas.openxmlformats.org/officeDocument/2006/relationships/hyperlink" Target="https://projectcatalyst.io/funds/10/f10-products-and-integrations/rythmeet-a-complete-p2p-music-platform-for-networking" TargetMode="External"/><Relationship Id="rId344" Type="http://schemas.openxmlformats.org/officeDocument/2006/relationships/hyperlink" Target="https://projectcatalyst.io/funds/10/f10-products-and-integrations/xforge-building-the-ultimate-mint-platform-for-cardano-native-assets-allowing-creators-to-set-up-sales-pages-with-ease" TargetMode="External"/><Relationship Id="rId465" Type="http://schemas.openxmlformats.org/officeDocument/2006/relationships/hyperlink" Target="https://projectcatalyst.io/funds/10/f10-products-and-integrations/car-sharing-platform" TargetMode="External"/><Relationship Id="rId101" Type="http://schemas.openxmlformats.org/officeDocument/2006/relationships/hyperlink" Target="https://projectcatalyst.io/funds/10/f10-products-and-integrations/birth-chart-nfts-on-cardano" TargetMode="External"/><Relationship Id="rId222" Type="http://schemas.openxmlformats.org/officeDocument/2006/relationships/hyperlink" Target="https://projectcatalyst.io/funds/10/f10-products-and-integrations/cardano-native-script-editor-and-multisig-wallet" TargetMode="External"/><Relationship Id="rId343" Type="http://schemas.openxmlformats.org/officeDocument/2006/relationships/hyperlink" Target="https://projectcatalyst.io/funds/10/f10-products-and-integrations/psyworkshop-a-project-to-onboard-psychologists-and-their-clients-into-cardano-ecosystem" TargetMode="External"/><Relationship Id="rId464" Type="http://schemas.openxmlformats.org/officeDocument/2006/relationships/hyperlink" Target="https://projectcatalyst.io/funds/10/f10-products-and-integrations/fleet-management-platform" TargetMode="External"/><Relationship Id="rId100" Type="http://schemas.openxmlformats.org/officeDocument/2006/relationships/hyperlink" Target="https://projectcatalyst.io/funds/10/f10-products-and-integrations/scradabblexyz-the-ada-word-puzzle-game" TargetMode="External"/><Relationship Id="rId221" Type="http://schemas.openxmlformats.org/officeDocument/2006/relationships/hyperlink" Target="https://projectcatalyst.io/funds/10/f10-products-and-integrations/nuauth-secure-and-decentralized-verification-platform-for-digital-content-authenticity" TargetMode="External"/><Relationship Id="rId342" Type="http://schemas.openxmlformats.org/officeDocument/2006/relationships/hyperlink" Target="https://projectcatalyst.io/funds/10/f10-products-and-integrations/adacrow-decentralized-and-p2p-escrow-app" TargetMode="External"/><Relationship Id="rId463" Type="http://schemas.openxmlformats.org/officeDocument/2006/relationships/hyperlink" Target="https://projectcatalyst.io/funds/10/f10-products-and-integrations/blockchain-mobility-as-a-service-platform-bmaas" TargetMode="External"/><Relationship Id="rId217" Type="http://schemas.openxmlformats.org/officeDocument/2006/relationships/hyperlink" Target="https://projectcatalyst.io/funds/10/f10-products-and-integrations/singular-mobile-centric-defi-app-5f747" TargetMode="External"/><Relationship Id="rId338" Type="http://schemas.openxmlformats.org/officeDocument/2006/relationships/hyperlink" Target="https://projectcatalyst.io/funds/10/f10-products-and-integrations/adabetio-orsports-betting-cardano-build-mobileapp" TargetMode="External"/><Relationship Id="rId459" Type="http://schemas.openxmlformats.org/officeDocument/2006/relationships/hyperlink" Target="https://projectcatalyst.io/funds/10/f10-products-and-integrations/cardano-enabled-document-generation-and-e-signature-in-salesforce" TargetMode="External"/><Relationship Id="rId216" Type="http://schemas.openxmlformats.org/officeDocument/2006/relationships/hyperlink" Target="https://projectcatalyst.io/funds/10/f10-products-and-integrations/goodanomap-google-maps-companion" TargetMode="External"/><Relationship Id="rId337" Type="http://schemas.openxmlformats.org/officeDocument/2006/relationships/hyperlink" Target="https://projectcatalyst.io/funds/10/f10-products-and-integrations/open-world-lunar-exploration-massive-multiplayer-online-game-in-carda-station-metaverse" TargetMode="External"/><Relationship Id="rId458" Type="http://schemas.openxmlformats.org/officeDocument/2006/relationships/hyperlink" Target="https://projectcatalyst.io/funds/10/f10-products-and-integrations/salesforce-cardano-wallet-integration-blockchain-enabled-crm-solution" TargetMode="External"/><Relationship Id="rId215" Type="http://schemas.openxmlformats.org/officeDocument/2006/relationships/hyperlink" Target="https://projectcatalyst.io/funds/10/f10-products-and-integrations/realfiinfo-mobile-apps" TargetMode="External"/><Relationship Id="rId336" Type="http://schemas.openxmlformats.org/officeDocument/2006/relationships/hyperlink" Target="https://projectcatalyst.io/funds/10/f10-products-and-integrations/mav100-creating-a-point-of-sale-user-interface-utilizing-hydra-that-supports-ada-transactions-to-be-used-by-local-businesses-and-event-venues-a-collaboration-by-sundae-labs-yepple-labs-and-mav-a7241" TargetMode="External"/><Relationship Id="rId457" Type="http://schemas.openxmlformats.org/officeDocument/2006/relationships/hyperlink" Target="https://projectcatalyst.io/funds/10/f10-products-and-integrations/streamed-interactive-ugc-platform-for-game-content-driving-utility-and-value" TargetMode="External"/><Relationship Id="rId214" Type="http://schemas.openxmlformats.org/officeDocument/2006/relationships/hyperlink" Target="https://projectcatalyst.io/funds/10/f10-products-and-integrations/cercle-x-innovating-waste-management-practices-with-cardano" TargetMode="External"/><Relationship Id="rId335" Type="http://schemas.openxmlformats.org/officeDocument/2006/relationships/hyperlink" Target="https://projectcatalyst.io/funds/10/f10-products-and-integrations/carbonno-verifiable-carbon-platform-a3da3" TargetMode="External"/><Relationship Id="rId456" Type="http://schemas.openxmlformats.org/officeDocument/2006/relationships/hyperlink" Target="https://projectcatalyst.io/funds/10/f10-products-and-integrations/ai-and-blockchain-for-efficient-pharmacy-management" TargetMode="External"/><Relationship Id="rId219" Type="http://schemas.openxmlformats.org/officeDocument/2006/relationships/hyperlink" Target="https://projectcatalyst.io/funds/10/f10-products-and-integrations/vault3-the-web3-data-gating-service-use-native-tokens-and-wallets-as-keys-to-unlock-confidential-data" TargetMode="External"/><Relationship Id="rId218" Type="http://schemas.openxmlformats.org/officeDocument/2006/relationships/hyperlink" Target="https://projectcatalyst.io/funds/10/f10-products-and-integrations/nftpass-event-management-solution" TargetMode="External"/><Relationship Id="rId339" Type="http://schemas.openxmlformats.org/officeDocument/2006/relationships/hyperlink" Target="https://projectcatalyst.io/funds/10/f10-products-and-integrations/integration-of-blockchain-technology-for-enhanced-collaboration-and-security-and-revolutionizing-the-architectural-design-process" TargetMode="External"/><Relationship Id="rId330" Type="http://schemas.openxmlformats.org/officeDocument/2006/relationships/hyperlink" Target="https://projectcatalyst.io/funds/10/f10-products-and-integrations/payments-for-payloads-creator-monetization" TargetMode="External"/><Relationship Id="rId451" Type="http://schemas.openxmlformats.org/officeDocument/2006/relationships/hyperlink" Target="https://projectcatalyst.io/funds/10/f10-products-and-integrations/user-friendly-plug-and-play-evm-node-for-streamlined-cardano-ecosystem-interactions" TargetMode="External"/><Relationship Id="rId450" Type="http://schemas.openxmlformats.org/officeDocument/2006/relationships/hyperlink" Target="https://projectcatalyst.io/funds/10/f10-products-and-integrations/real-world-asset-tokenization-innovative-approach-to-fractionalizing-commercial-real-estate-ownership-making-it-possible-for-individual-investors-to-own-multi-million-dollar-investment-opportu-34cf9" TargetMode="External"/><Relationship Id="rId213" Type="http://schemas.openxmlformats.org/officeDocument/2006/relationships/hyperlink" Target="https://projectcatalyst.io/funds/10/f10-products-and-integrations/conserving-gorillas-through-nft-sales-a-campaign-for-wildlife-preservation" TargetMode="External"/><Relationship Id="rId334" Type="http://schemas.openxmlformats.org/officeDocument/2006/relationships/hyperlink" Target="https://projectcatalyst.io/funds/10/f10-products-and-integrations/empowering-financial-literacy-through-an-interactive-cardano-dapp-game-educate-engage-and-earn-ada" TargetMode="External"/><Relationship Id="rId455" Type="http://schemas.openxmlformats.org/officeDocument/2006/relationships/hyperlink" Target="https://projectcatalyst.io/funds/10/f10-products-and-integrations/development-of-a-video-game-leveraging-stakepools-for-its-players-competitors" TargetMode="External"/><Relationship Id="rId212" Type="http://schemas.openxmlformats.org/officeDocument/2006/relationships/hyperlink" Target="https://projectcatalyst.io/funds/10/f10-products-and-integrations/learn-cardano-task-and-transaction-validation-functions-like-zealy-or-galxe" TargetMode="External"/><Relationship Id="rId333" Type="http://schemas.openxmlformats.org/officeDocument/2006/relationships/hyperlink" Target="https://projectcatalyst.io/funds/10/f10-products-and-integrations/cardano-nft-integrated-adult-games-and-adult-games-marketplace" TargetMode="External"/><Relationship Id="rId454" Type="http://schemas.openxmlformats.org/officeDocument/2006/relationships/hyperlink" Target="https://projectcatalyst.io/funds/10/f10-products-and-integrations/token-based-loyalty-program-for-pharmacies" TargetMode="External"/><Relationship Id="rId211" Type="http://schemas.openxmlformats.org/officeDocument/2006/relationships/hyperlink" Target="https://projectcatalyst.io/funds/10/f10-products-and-integrations/the-cardanoverse-metaverse-3d-world-created-in-fortnite-well-continue-development-on-unreal-engine-of-published-central-city-and-build-multiple-island-hubs-for-continents-specific-activities-a-75283" TargetMode="External"/><Relationship Id="rId332" Type="http://schemas.openxmlformats.org/officeDocument/2006/relationships/hyperlink" Target="https://projectcatalyst.io/funds/10/f10-products-and-integrations/cardano-quizzes" TargetMode="External"/><Relationship Id="rId453" Type="http://schemas.openxmlformats.org/officeDocument/2006/relationships/hyperlink" Target="https://projectcatalyst.io/funds/10/f10-products-and-integrations/first-ever-real-estate-oracle" TargetMode="External"/><Relationship Id="rId210" Type="http://schemas.openxmlformats.org/officeDocument/2006/relationships/hyperlink" Target="https://projectcatalyst.io/funds/10/f10-products-and-integrations/harmonyai-a-privacy-centric-mental-health-chatbot-advancing-artificial-intelligence-on-cardano" TargetMode="External"/><Relationship Id="rId331" Type="http://schemas.openxmlformats.org/officeDocument/2006/relationships/hyperlink" Target="https://projectcatalyst.io/funds/10/f10-products-and-integrations/merits-of-a-proposed-idea-for-cardano" TargetMode="External"/><Relationship Id="rId452" Type="http://schemas.openxmlformats.org/officeDocument/2006/relationships/hyperlink" Target="https://projectcatalyst.io/funds/10/f10-products-and-integrations/flooftopia" TargetMode="External"/><Relationship Id="rId370" Type="http://schemas.openxmlformats.org/officeDocument/2006/relationships/hyperlink" Target="https://projectcatalyst.io/funds/10/f10-products-and-integrations/c2vn-researching-and-manufacturing-a-point-of-care-real-time-lamp-prototype-with-iot-and-blockchain-integration-for-rapid-disease-analysis" TargetMode="External"/><Relationship Id="rId129" Type="http://schemas.openxmlformats.org/officeDocument/2006/relationships/hyperlink" Target="https://projectcatalyst.io/funds/10/f10-products-and-integrations/cardano-calendar-web-3-integrations-and-feature-development" TargetMode="External"/><Relationship Id="rId128" Type="http://schemas.openxmlformats.org/officeDocument/2006/relationships/hyperlink" Target="https://projectcatalyst.io/funds/10/f10-products-and-integrations/nucast-nudynamic-ticketing-a-revolutionary-cardano-based-events-ticketing-solution" TargetMode="External"/><Relationship Id="rId249" Type="http://schemas.openxmlformats.org/officeDocument/2006/relationships/hyperlink" Target="https://projectcatalyst.io/funds/10/f10-products-and-integrations/deforestation-control-in-kalehe" TargetMode="External"/><Relationship Id="rId127" Type="http://schemas.openxmlformats.org/officeDocument/2006/relationships/hyperlink" Target="https://projectcatalyst.io/funds/10/f10-products-and-integrations/reitcircles-ai-land-registry-parser-pipeline" TargetMode="External"/><Relationship Id="rId248" Type="http://schemas.openxmlformats.org/officeDocument/2006/relationships/hyperlink" Target="https://projectcatalyst.io/funds/10/f10-products-and-integrations/inclusive-growth-and-engagement-gamifying-the-marketplace-for-a-sustainable-cardano-ecosystem" TargetMode="External"/><Relationship Id="rId369" Type="http://schemas.openxmlformats.org/officeDocument/2006/relationships/hyperlink" Target="https://projectcatalyst.io/funds/10/f10-products-and-integrations/ideascale-sucks-lets-replace-it" TargetMode="External"/><Relationship Id="rId126" Type="http://schemas.openxmlformats.org/officeDocument/2006/relationships/hyperlink" Target="https://projectcatalyst.io/funds/10/f10-products-and-integrations/adahandle-integration-for-nftpass" TargetMode="External"/><Relationship Id="rId247" Type="http://schemas.openxmlformats.org/officeDocument/2006/relationships/hyperlink" Target="https://projectcatalyst.io/funds/10/f10-products-and-integrations/integrating-ada-into-multichain-crowdfunding-platform-charity-impact" TargetMode="External"/><Relationship Id="rId368" Type="http://schemas.openxmlformats.org/officeDocument/2006/relationships/hyperlink" Target="https://projectcatalyst.io/funds/10/f10-products-and-integrations/web3-marketing-campaigns-and-growth-powerful-platform" TargetMode="External"/><Relationship Id="rId121" Type="http://schemas.openxmlformats.org/officeDocument/2006/relationships/hyperlink" Target="https://projectcatalyst.io/funds/10/f10-products-and-integrations/kottochain-digitizing-and-nftizing-antiques-on-cardano-to-revive-and-enhance-the-vanishing-heritage" TargetMode="External"/><Relationship Id="rId242" Type="http://schemas.openxmlformats.org/officeDocument/2006/relationships/hyperlink" Target="https://projectcatalyst.io/funds/10/f10-products-and-integrations/cardano-artist-incubation-nurturing-talent-and-sustainable-growth-in-digital-art" TargetMode="External"/><Relationship Id="rId363" Type="http://schemas.openxmlformats.org/officeDocument/2006/relationships/hyperlink" Target="https://projectcatalyst.io/funds/10/f10-products-and-integrations/empowering-content-creators-with-cardano-a-decentralized-platform-for-fair-compensation" TargetMode="External"/><Relationship Id="rId120" Type="http://schemas.openxmlformats.org/officeDocument/2006/relationships/hyperlink" Target="https://projectcatalyst.io/funds/10/f10-products-and-integrations/liquidity-4-virtual-assets-l4va-building-the-1st-amm-for-nfts-enabling-users-to-instantly-sell-for-the-floor-price-on-cardano" TargetMode="External"/><Relationship Id="rId241" Type="http://schemas.openxmlformats.org/officeDocument/2006/relationships/hyperlink" Target="https://projectcatalyst.io/funds/10/f10-products-and-integrations/development-of-digital-badge-and-supporting-general-purpose-wallet" TargetMode="External"/><Relationship Id="rId362" Type="http://schemas.openxmlformats.org/officeDocument/2006/relationships/hyperlink" Target="https://projectcatalyst.io/funds/10/f10-products-and-integrations/elixir-of-life-a-decentralized-tech-driven-algae-cultivation-enterprise" TargetMode="External"/><Relationship Id="rId240" Type="http://schemas.openxmlformats.org/officeDocument/2006/relationships/hyperlink" Target="https://projectcatalyst.io/funds/10/f10-products-and-integrations/mav100-creating-the-core-of-a-community-world-mobile-network-in-schools" TargetMode="External"/><Relationship Id="rId361" Type="http://schemas.openxmlformats.org/officeDocument/2006/relationships/hyperlink" Target="https://projectcatalyst.io/funds/10/f10-products-and-integrations/ada-cashback-buy-online-5000-top-stores-and-earn-dollarada-crypto-rewards" TargetMode="External"/><Relationship Id="rId360" Type="http://schemas.openxmlformats.org/officeDocument/2006/relationships/hyperlink" Target="https://projectcatalyst.io/funds/10/f10-products-and-integrations/nucast-reinventing-video-rentals-with-a-smart-contract-based-content-rental-platform" TargetMode="External"/><Relationship Id="rId125" Type="http://schemas.openxmlformats.org/officeDocument/2006/relationships/hyperlink" Target="https://projectcatalyst.io/funds/10/f10-products-and-integrations/reitcircles-decentralized-marketplace-for-verification-for-real-estate-globally-backend-development-for-this" TargetMode="External"/><Relationship Id="rId246" Type="http://schemas.openxmlformats.org/officeDocument/2006/relationships/hyperlink" Target="https://projectcatalyst.io/funds/10/f10-products-and-integrations/ada-express" TargetMode="External"/><Relationship Id="rId367" Type="http://schemas.openxmlformats.org/officeDocument/2006/relationships/hyperlink" Target="https://projectcatalyst.io/funds/10/f10-products-and-integrations/shopifywix-style-nft-marketplace-running-on-cardano-ready-made-customizable-nft-marketplace-for-collection-creators-specific-niche-industry-or-real-world-utility-businesses" TargetMode="External"/><Relationship Id="rId124" Type="http://schemas.openxmlformats.org/officeDocument/2006/relationships/hyperlink" Target="https://projectcatalyst.io/funds/10/f10-products-and-integrations/reitcircles-a-decentralized-verification-marketplace-for-real-estate-uiux-frontend-implementation" TargetMode="External"/><Relationship Id="rId245" Type="http://schemas.openxmlformats.org/officeDocument/2006/relationships/hyperlink" Target="https://projectcatalyst.io/funds/10/f10-products-and-integrations/influxe-nft-hub-for-streamers-and-influencers-on-cardano" TargetMode="External"/><Relationship Id="rId366" Type="http://schemas.openxmlformats.org/officeDocument/2006/relationships/hyperlink" Target="https://projectcatalyst.io/funds/10/f10-products-and-integrations/catalyst4carbon-a-gamified-mobile-app-encouraging-reduction-of-personal-carbon-footprints-through-the-cardano-ecosystem" TargetMode="External"/><Relationship Id="rId123" Type="http://schemas.openxmlformats.org/officeDocument/2006/relationships/hyperlink" Target="https://projectcatalyst.io/funds/10/f10-products-and-integrations/demu-jukebox-music-player-or-phase-2-cash-app-spotify" TargetMode="External"/><Relationship Id="rId244" Type="http://schemas.openxmlformats.org/officeDocument/2006/relationships/hyperlink" Target="https://projectcatalyst.io/funds/10/f10-products-and-integrations/ratsdao-i-staking-platform-front-end" TargetMode="External"/><Relationship Id="rId365" Type="http://schemas.openxmlformats.org/officeDocument/2006/relationships/hyperlink" Target="https://projectcatalyst.io/funds/10/f10-products-and-integrations/production-of-young-computer-professionals" TargetMode="External"/><Relationship Id="rId122" Type="http://schemas.openxmlformats.org/officeDocument/2006/relationships/hyperlink" Target="https://projectcatalyst.io/funds/10/f10-products-and-integrations/doon-network-web3-publishing-platform-for-independent-journalism" TargetMode="External"/><Relationship Id="rId243" Type="http://schemas.openxmlformats.org/officeDocument/2006/relationships/hyperlink" Target="https://projectcatalyst.io/funds/10/f10-products-and-integrations/ratsdao-i-staking-platform-improvement" TargetMode="External"/><Relationship Id="rId364" Type="http://schemas.openxmlformats.org/officeDocument/2006/relationships/hyperlink" Target="https://projectcatalyst.io/funds/10/f10-products-and-integrations/citaldoc-health-token-ai-multilingual-continuation-of-the-successfully-completed-project-at-fund8-help2health" TargetMode="External"/><Relationship Id="rId95" Type="http://schemas.openxmlformats.org/officeDocument/2006/relationships/hyperlink" Target="https://projectcatalyst.io/funds/10/f10-products-and-integrations/quidli-rewards-discord-app-for-the-cardano-catalyst-community" TargetMode="External"/><Relationship Id="rId94" Type="http://schemas.openxmlformats.org/officeDocument/2006/relationships/hyperlink" Target="https://projectcatalyst.io/funds/10/f10-products-and-integrations/creating-sustainable-change-increasing-awareness-and-promoting-environmentally-friendly-habits-in-our-communities" TargetMode="External"/><Relationship Id="rId97" Type="http://schemas.openxmlformats.org/officeDocument/2006/relationships/hyperlink" Target="https://projectcatalyst.io/funds/10/f10-products-and-integrations/rim-remarkable-internet-moments" TargetMode="External"/><Relationship Id="rId96" Type="http://schemas.openxmlformats.org/officeDocument/2006/relationships/hyperlink" Target="https://projectcatalyst.io/funds/10/f10-products-and-integrations/urban-farmer-education-series" TargetMode="External"/><Relationship Id="rId99" Type="http://schemas.openxmlformats.org/officeDocument/2006/relationships/hyperlink" Target="https://projectcatalyst.io/funds/10/f10-products-and-integrations/web-3-work-marketplace-to-connect-freelancer-to-business-on-cardano" TargetMode="External"/><Relationship Id="rId98" Type="http://schemas.openxmlformats.org/officeDocument/2006/relationships/hyperlink" Target="https://projectcatalyst.io/funds/10/f10-products-and-integrations/gain-knowledge-obtain-incentives" TargetMode="External"/><Relationship Id="rId91" Type="http://schemas.openxmlformats.org/officeDocument/2006/relationships/hyperlink" Target="https://projectcatalyst.io/funds/10/f10-products-and-integrations/nft-marketplace-for-wellness-services-direct-connections-between-providers-and-clients" TargetMode="External"/><Relationship Id="rId90" Type="http://schemas.openxmlformats.org/officeDocument/2006/relationships/hyperlink" Target="https://projectcatalyst.io/funds/10/f10-products-and-integrations/cardano-vietnam-news" TargetMode="External"/><Relationship Id="rId93" Type="http://schemas.openxmlformats.org/officeDocument/2006/relationships/hyperlink" Target="https://projectcatalyst.io/funds/10/f10-products-and-integrations/digital-heritage-metaverse-an-inmersive-e-commerce-web-30-platform" TargetMode="External"/><Relationship Id="rId92" Type="http://schemas.openxmlformats.org/officeDocument/2006/relationships/hyperlink" Target="https://projectcatalyst.io/funds/10/f10-products-and-integrations/online-makerspace-b099b" TargetMode="External"/><Relationship Id="rId118" Type="http://schemas.openxmlformats.org/officeDocument/2006/relationships/hyperlink" Target="https://projectcatalyst.io/funds/10/f10-products-and-integrations/unreal-engine-cardano-api-sdk-development" TargetMode="External"/><Relationship Id="rId239" Type="http://schemas.openxmlformats.org/officeDocument/2006/relationships/hyperlink" Target="https://projectcatalyst.io/funds/10/f10-products-and-integrations/unleashing-cardanos-gaming-revolution-for-mass-adoption-and-blockchain-powered-entertainment" TargetMode="External"/><Relationship Id="rId117" Type="http://schemas.openxmlformats.org/officeDocument/2006/relationships/hyperlink" Target="https://projectcatalyst.io/funds/10/f10-products-and-integrations/automate-and-scale-cardano-developer-education-with-gimbalabs-andamio-platform-and-wada-academy" TargetMode="External"/><Relationship Id="rId238" Type="http://schemas.openxmlformats.org/officeDocument/2006/relationships/hyperlink" Target="https://projectcatalyst.io/funds/10/f10-products-and-integrations/venster-on-chain-generative-art-and-open-publishing" TargetMode="External"/><Relationship Id="rId359" Type="http://schemas.openxmlformats.org/officeDocument/2006/relationships/hyperlink" Target="https://projectcatalyst.io/funds/10/f10-products-and-integrations/coldlaser-nft-launch-funding-journey-step-1" TargetMode="External"/><Relationship Id="rId116" Type="http://schemas.openxmlformats.org/officeDocument/2006/relationships/hyperlink" Target="https://projectcatalyst.io/funds/10/f10-products-and-integrations/cardanos-decentralized-exchange-marketplace-for-bonds-securities-and-financial-products" TargetMode="External"/><Relationship Id="rId237" Type="http://schemas.openxmlformats.org/officeDocument/2006/relationships/hyperlink" Target="https://projectcatalyst.io/funds/10/f10-products-and-integrations/seamless-ethereum-to-cardano-conversion-and-api-integration-for-enhanced-onboarding" TargetMode="External"/><Relationship Id="rId358" Type="http://schemas.openxmlformats.org/officeDocument/2006/relationships/hyperlink" Target="https://projectcatalyst.io/funds/10/f10-products-and-integrations/hungry-haste-decentralized-and-open-source-food-pickup-and-delivery-service" TargetMode="External"/><Relationship Id="rId115" Type="http://schemas.openxmlformats.org/officeDocument/2006/relationships/hyperlink" Target="https://projectcatalyst.io/funds/10/f10-products-and-integrations/docufi3d-a-decentralized-platform-for-web3-ssi-credential-based-digital-document-signing-and-verification" TargetMode="External"/><Relationship Id="rId236" Type="http://schemas.openxmlformats.org/officeDocument/2006/relationships/hyperlink" Target="https://projectcatalyst.io/funds/10/f10-products-and-integrations/profiler-v20-advanced-investigation-and-tracking-tool-for-cardano" TargetMode="External"/><Relationship Id="rId357" Type="http://schemas.openxmlformats.org/officeDocument/2006/relationships/hyperlink" Target="https://projectcatalyst.io/funds/10/f10-products-and-integrations/ai-powered-dashboard-that-will-tailor-an-ad-campaign-to-your-budget-and-needs-and-deploy-it-with-real-time-analytics-you-can-track-the-success-of-your-campaigns-and-make-adjustments-on-the-fly" TargetMode="External"/><Relationship Id="rId119" Type="http://schemas.openxmlformats.org/officeDocument/2006/relationships/hyperlink" Target="https://projectcatalyst.io/funds/10/f10-products-and-integrations/harnessing-the-collective-intelligence-of-the-community-to-improve-plutus-pioneers-program" TargetMode="External"/><Relationship Id="rId110" Type="http://schemas.openxmlformats.org/officeDocument/2006/relationships/hyperlink" Target="https://projectcatalyst.io/funds/10/f10-products-and-integrations/decentralized-index-funds-native-assets-on-cardano" TargetMode="External"/><Relationship Id="rId231" Type="http://schemas.openxmlformats.org/officeDocument/2006/relationships/hyperlink" Target="https://projectcatalyst.io/funds/10/f10-products-and-integrations/the-first-online-learning-platform-on-cardano-in-asia" TargetMode="External"/><Relationship Id="rId352" Type="http://schemas.openxmlformats.org/officeDocument/2006/relationships/hyperlink" Target="https://projectcatalyst.io/funds/10/f10-products-and-integrations/mobiledex-decentralized-exchange-with-ghanaian-mobile-money-payment-options" TargetMode="External"/><Relationship Id="rId230" Type="http://schemas.openxmlformats.org/officeDocument/2006/relationships/hyperlink" Target="https://projectcatalyst.io/funds/10/f10-products-and-integrations/smart-contract-for-cardano-invoice-system" TargetMode="External"/><Relationship Id="rId351" Type="http://schemas.openxmlformats.org/officeDocument/2006/relationships/hyperlink" Target="https://projectcatalyst.io/funds/10/f10-products-and-integrations/nztwork-net-zero-token-network-revolutionizing-carbon-credit-creation" TargetMode="External"/><Relationship Id="rId350" Type="http://schemas.openxmlformats.org/officeDocument/2006/relationships/hyperlink" Target="https://projectcatalyst.io/funds/10/f10-products-and-integrations/sustainable-high-molecular-weight-inhibitors-phaseolamins-for-regulation-of-glycemia-in-diabetes-and-metabolic-syndrome-powered-by-catalyst-and-cardano" TargetMode="External"/><Relationship Id="rId114" Type="http://schemas.openxmlformats.org/officeDocument/2006/relationships/hyperlink" Target="https://projectcatalyst.io/funds/10/f10-products-and-integrations/nunet-bioinformatics-simulations-with-decentralized-computing-enabling-cheap-and-reliable-simulations-on-decentralized-hardware-for-bioinformatics-via-frameworks-bioinformatics-is-essential-fo-f3c37" TargetMode="External"/><Relationship Id="rId235" Type="http://schemas.openxmlformats.org/officeDocument/2006/relationships/hyperlink" Target="https://projectcatalyst.io/funds/10/f10-products-and-integrations/decentralizing-the-music-industry-empowering-artists-through-nfts-ai-enhanced-creation-and-decentralized-crowdfunding" TargetMode="External"/><Relationship Id="rId356" Type="http://schemas.openxmlformats.org/officeDocument/2006/relationships/hyperlink" Target="https://projectcatalyst.io/funds/10/f10-products-and-integrations/pawspaceio-empowering-pet-owners-with-blockchain-technology-for-enhanced-pet-care" TargetMode="External"/><Relationship Id="rId113" Type="http://schemas.openxmlformats.org/officeDocument/2006/relationships/hyperlink" Target="https://projectcatalyst.io/funds/10/f10-products-and-integrations/the-cardano-terminal-provides-real-time-news-research-analysis-and-communication-tools-bloomberg-for-cardano-ecosystem" TargetMode="External"/><Relationship Id="rId234" Type="http://schemas.openxmlformats.org/officeDocument/2006/relationships/hyperlink" Target="https://projectcatalyst.io/funds/10/f10-products-and-integrations/open-source-minting-platform-for-fts-and-nfts-with-payment-gateway-and-wallet-integration" TargetMode="External"/><Relationship Id="rId355" Type="http://schemas.openxmlformats.org/officeDocument/2006/relationships/hyperlink" Target="https://projectcatalyst.io/funds/10/f10-products-and-integrations/adaquest-dungeon-crawler-early-access" TargetMode="External"/><Relationship Id="rId112" Type="http://schemas.openxmlformats.org/officeDocument/2006/relationships/hyperlink" Target="https://projectcatalyst.io/funds/10/f10-products-and-integrations/realization-of-carbon-minus-coffee-that-the-more-you-drink-the-more-you-contribute-to-carbon-reduction" TargetMode="External"/><Relationship Id="rId233" Type="http://schemas.openxmlformats.org/officeDocument/2006/relationships/hyperlink" Target="https://projectcatalyst.io/funds/10/f10-products-and-integrations/erdos-platform-an-airbnb-competitor" TargetMode="External"/><Relationship Id="rId354" Type="http://schemas.openxmlformats.org/officeDocument/2006/relationships/hyperlink" Target="https://projectcatalyst.io/funds/10/f10-products-and-integrations/skybrain-neurotech-personalizing-experiences-with-neurotech-and-blockchain" TargetMode="External"/><Relationship Id="rId111" Type="http://schemas.openxmlformats.org/officeDocument/2006/relationships/hyperlink" Target="https://projectcatalyst.io/funds/10/f10-products-and-integrations/catalyst-central-tools-and-resources-for-cardano-governance" TargetMode="External"/><Relationship Id="rId232" Type="http://schemas.openxmlformats.org/officeDocument/2006/relationships/hyperlink" Target="https://projectcatalyst.io/funds/10/f10-products-and-integrations/trustlevelio-cardano-integration" TargetMode="External"/><Relationship Id="rId353" Type="http://schemas.openxmlformats.org/officeDocument/2006/relationships/hyperlink" Target="https://projectcatalyst.io/funds/10/f10-products-and-integrations/development-of-an-application-for-reliable-exchange-process-registration" TargetMode="External"/><Relationship Id="rId305" Type="http://schemas.openxmlformats.org/officeDocument/2006/relationships/hyperlink" Target="https://projectcatalyst.io/funds/10/f10-products-and-integrations/hike2nft-nft-hiking-scavenger-hunt" TargetMode="External"/><Relationship Id="rId426" Type="http://schemas.openxmlformats.org/officeDocument/2006/relationships/hyperlink" Target="https://projectcatalyst.io/funds/10/f10-products-and-integrations/muzikixyz-bringing-african-community-to-a-music-nft-platform-marketplace-and-music-nfts-platform" TargetMode="External"/><Relationship Id="rId304" Type="http://schemas.openxmlformats.org/officeDocument/2006/relationships/hyperlink" Target="https://projectcatalyst.io/funds/10/f10-products-and-integrations/splash-ignites-social-growth-for-cardano-builders-uniting-communities-across-chains-to-discover-collaborate-and-thrive" TargetMode="External"/><Relationship Id="rId425" Type="http://schemas.openxmlformats.org/officeDocument/2006/relationships/hyperlink" Target="https://projectcatalyst.io/funds/10/f10-products-and-integrations/mithr-pop-rewarding-planet-care-for-latam-and-our-planet" TargetMode="External"/><Relationship Id="rId303" Type="http://schemas.openxmlformats.org/officeDocument/2006/relationships/hyperlink" Target="https://projectcatalyst.io/funds/10/f10-products-and-integrations/pip-proof-of-impact-platform" TargetMode="External"/><Relationship Id="rId424" Type="http://schemas.openxmlformats.org/officeDocument/2006/relationships/hyperlink" Target="https://projectcatalyst.io/funds/10/f10-products-and-integrations/link-in-bio-tool-for-web3-creators-all-in-one-link-for-web3-builders-and-blockchain-projects" TargetMode="External"/><Relationship Id="rId302" Type="http://schemas.openxmlformats.org/officeDocument/2006/relationships/hyperlink" Target="https://projectcatalyst.io/funds/10/f10-products-and-integrations/adding-more-utility-driven-use-cases-to-the-cardano-community-and-the-nft-product-ecosystem-at-large" TargetMode="External"/><Relationship Id="rId423" Type="http://schemas.openxmlformats.org/officeDocument/2006/relationships/hyperlink" Target="https://projectcatalyst.io/funds/10/f10-products-and-integrations/2b3d-stormriders-action-sports-nftplay-to-earn-game-on-cardano-pre-production-phase" TargetMode="External"/><Relationship Id="rId309" Type="http://schemas.openxmlformats.org/officeDocument/2006/relationships/hyperlink" Target="https://projectcatalyst.io/funds/10/f10-products-and-integrations/afrocharts-web3-integration" TargetMode="External"/><Relationship Id="rId308" Type="http://schemas.openxmlformats.org/officeDocument/2006/relationships/hyperlink" Target="https://projectcatalyst.io/funds/10/f10-products-and-integrations/selldone-commerce-sdk-to-bridge-cardano-and-real-commerce-with-comprehensive-regulatory-compliance" TargetMode="External"/><Relationship Id="rId429" Type="http://schemas.openxmlformats.org/officeDocument/2006/relationships/hyperlink" Target="https://projectcatalyst.io/funds/10/f10-products-and-integrations/empowering-dancers-building-a-cardano-based-nft-platform-for-choreographed-videos" TargetMode="External"/><Relationship Id="rId307" Type="http://schemas.openxmlformats.org/officeDocument/2006/relationships/hyperlink" Target="https://projectcatalyst.io/funds/10/f10-products-and-integrations/digital-cv-listing-globally-verifiable-certifications" TargetMode="External"/><Relationship Id="rId428" Type="http://schemas.openxmlformats.org/officeDocument/2006/relationships/hyperlink" Target="https://projectcatalyst.io/funds/10/f10-products-and-integrations/integrating-cardano-on-rovimoney-simplest-mega-fun-daily-use-crypto-wallet-for-masses-think-metamaskgpaysocial-gaming-in-1-wallet" TargetMode="External"/><Relationship Id="rId306" Type="http://schemas.openxmlformats.org/officeDocument/2006/relationships/hyperlink" Target="https://projectcatalyst.io/funds/10/f10-products-and-integrations/oracle-for-agriculture-integrating-satellite-imagery-with-cardano" TargetMode="External"/><Relationship Id="rId427" Type="http://schemas.openxmlformats.org/officeDocument/2006/relationships/hyperlink" Target="https://projectcatalyst.io/funds/10/f10-products-and-integrations/free-world-art-ai-powered-art-app-and-marketplace" TargetMode="External"/><Relationship Id="rId301" Type="http://schemas.openxmlformats.org/officeDocument/2006/relationships/hyperlink" Target="https://projectcatalyst.io/funds/10/f10-products-and-integrations/artcardano-sustainable-digital-art-curation-and-exhibition-for-cardanos-ecosystem" TargetMode="External"/><Relationship Id="rId422" Type="http://schemas.openxmlformats.org/officeDocument/2006/relationships/hyperlink" Target="https://projectcatalyst.io/funds/10/f10-products-and-integrations/accelerating-business-adoption-and-revolutionizing-traditional-digital-commerce-seamless-cardano-integration-with-adobe-commerce-opensource-magento-2" TargetMode="External"/><Relationship Id="rId300" Type="http://schemas.openxmlformats.org/officeDocument/2006/relationships/hyperlink" Target="https://projectcatalyst.io/funds/10/f10-products-and-integrations/currency-detector-app-for-visually-impaired" TargetMode="External"/><Relationship Id="rId421" Type="http://schemas.openxmlformats.org/officeDocument/2006/relationships/hyperlink" Target="https://projectcatalyst.io/funds/10/f10-products-and-integrations/defi-and-nft-first-light-wallet-by-the-ape-society" TargetMode="External"/><Relationship Id="rId420" Type="http://schemas.openxmlformats.org/officeDocument/2006/relationships/hyperlink" Target="https://projectcatalyst.io/funds/10/f10-products-and-integrations/ampd-a-crypto-crowdfunding-and-subscription-based-platform-to-support-creators" TargetMode="External"/><Relationship Id="rId415" Type="http://schemas.openxmlformats.org/officeDocument/2006/relationships/hyperlink" Target="https://projectcatalyst.io/funds/10/f10-products-and-integrations/from-trash-to-treasure-telling-stories-of-impact-on-openlittermap" TargetMode="External"/><Relationship Id="rId414" Type="http://schemas.openxmlformats.org/officeDocument/2006/relationships/hyperlink" Target="https://projectcatalyst.io/funds/10/f10-products-and-integrations/uctalentio-cardano-web3-talent-platform-where-users-build-profile-grow-network-own-future" TargetMode="External"/><Relationship Id="rId413" Type="http://schemas.openxmlformats.org/officeDocument/2006/relationships/hyperlink" Target="https://projectcatalyst.io/funds/10/f10-products-and-integrations/decentralized-blockchain-alliance-fostering-native-assets-innovation-on-cardano" TargetMode="External"/><Relationship Id="rId412" Type="http://schemas.openxmlformats.org/officeDocument/2006/relationships/hyperlink" Target="https://projectcatalyst.io/funds/10/f10-products-and-integrations/soundrig-innovative-music-experience-platform-empowering-global-music-and-disadvantaged-communities" TargetMode="External"/><Relationship Id="rId419" Type="http://schemas.openxmlformats.org/officeDocument/2006/relationships/hyperlink" Target="https://projectcatalyst.io/funds/10/f10-products-and-integrations/consenz-community-discussions-integrations-and-notifications" TargetMode="External"/><Relationship Id="rId418" Type="http://schemas.openxmlformats.org/officeDocument/2006/relationships/hyperlink" Target="https://projectcatalyst.io/funds/10/f10-products-and-integrations/fida-ai-risk-contract-modelling-and-evaluation" TargetMode="External"/><Relationship Id="rId417" Type="http://schemas.openxmlformats.org/officeDocument/2006/relationships/hyperlink" Target="https://projectcatalyst.io/funds/10/f10-products-and-integrations/sports-engagement-platform-bridge-to-cardano-adoption" TargetMode="External"/><Relationship Id="rId416" Type="http://schemas.openxmlformats.org/officeDocument/2006/relationships/hyperlink" Target="https://projectcatalyst.io/funds/10/f10-products-and-integrations/appymarket-local-shopping-crypto-powered-local-marketplace-to-collectively-leave-fiat-behind" TargetMode="External"/><Relationship Id="rId411" Type="http://schemas.openxmlformats.org/officeDocument/2006/relationships/hyperlink" Target="https://projectcatalyst.io/funds/10/f10-products-and-integrations/mycelium-foundation-micro-forest-management-with-a-non-profit-environmental-and-tech-foundation" TargetMode="External"/><Relationship Id="rId410" Type="http://schemas.openxmlformats.org/officeDocument/2006/relationships/hyperlink" Target="https://projectcatalyst.io/funds/10/f10-products-and-integrations/spaciom-creating-stronger-connections-through-3d-interaction-and-digital-ownership" TargetMode="External"/><Relationship Id="rId206" Type="http://schemas.openxmlformats.org/officeDocument/2006/relationships/hyperlink" Target="https://projectcatalyst.io/funds/10/f10-products-and-integrations/ada-payments-in-africa" TargetMode="External"/><Relationship Id="rId327" Type="http://schemas.openxmlformats.org/officeDocument/2006/relationships/hyperlink" Target="https://projectcatalyst.io/funds/10/f10-products-and-integrations/best-bud-empowering-animal-welfare-and-conservation-through-technology" TargetMode="External"/><Relationship Id="rId448" Type="http://schemas.openxmlformats.org/officeDocument/2006/relationships/hyperlink" Target="https://projectcatalyst.io/funds/10/f10-products-and-integrations/pathform-refi-nature-plastics-circular-economy-wellbeing-and-mindset-shifts" TargetMode="External"/><Relationship Id="rId205" Type="http://schemas.openxmlformats.org/officeDocument/2006/relationships/hyperlink" Target="https://projectcatalyst.io/funds/10/f10-products-and-integrations/chainmaille-wallet-multi-sig-multi-chain-seedphrase-recovery" TargetMode="External"/><Relationship Id="rId326" Type="http://schemas.openxmlformats.org/officeDocument/2006/relationships/hyperlink" Target="https://projectcatalyst.io/funds/10/f10-products-and-integrations/unleash-creativity-in-player-built-multiverse" TargetMode="External"/><Relationship Id="rId447" Type="http://schemas.openxmlformats.org/officeDocument/2006/relationships/hyperlink" Target="https://projectcatalyst.io/funds/10/f10-products-and-integrations/fighting-child-hunger-and-malnutrition-with-enviromentally-friendly-plant-based-proteins-powered-by-sustainable-science-and-cardano" TargetMode="External"/><Relationship Id="rId204" Type="http://schemas.openxmlformats.org/officeDocument/2006/relationships/hyperlink" Target="https://projectcatalyst.io/funds/10/f10-products-and-integrations/fimi-translate-the-video-about-cardano-with-voice-in-vietnamese" TargetMode="External"/><Relationship Id="rId325" Type="http://schemas.openxmlformats.org/officeDocument/2006/relationships/hyperlink" Target="https://projectcatalyst.io/funds/10/f10-products-and-integrations/tipmedaddy-a-creator-tipping-platform" TargetMode="External"/><Relationship Id="rId446" Type="http://schemas.openxmlformats.org/officeDocument/2006/relationships/hyperlink" Target="https://projectcatalyst.io/funds/10/f10-products-and-integrations/state-of-mind-as-a-service-somaas" TargetMode="External"/><Relationship Id="rId203" Type="http://schemas.openxmlformats.org/officeDocument/2006/relationships/hyperlink" Target="https://projectcatalyst.io/funds/10/f10-products-and-integrations/vyavaspa-cultivate-collaborate-and-conquer-in-a-blockchain-powered-farming-adventure" TargetMode="External"/><Relationship Id="rId324" Type="http://schemas.openxmlformats.org/officeDocument/2006/relationships/hyperlink" Target="https://projectcatalyst.io/funds/10/f10-products-and-integrations/creating-the-worlds-first-decentralised-digital-field-boundary-identity-for-smallholder-farmers-in-kenya-and-tanzania-oracle-using-super-high-resolution-satellite-data-at-1-meter-resolution" TargetMode="External"/><Relationship Id="rId445" Type="http://schemas.openxmlformats.org/officeDocument/2006/relationships/hyperlink" Target="https://projectcatalyst.io/funds/10/f10-products-and-integrations/biometrics-for-automotivesport" TargetMode="External"/><Relationship Id="rId209" Type="http://schemas.openxmlformats.org/officeDocument/2006/relationships/hyperlink" Target="https://projectcatalyst.io/funds/10/f10-products-and-integrations/token-reward-system-inside-adam-app" TargetMode="External"/><Relationship Id="rId208" Type="http://schemas.openxmlformats.org/officeDocument/2006/relationships/hyperlink" Target="https://projectcatalyst.io/funds/10/f10-products-and-integrations/airbnb-rental-property-management-and-sharing-platform" TargetMode="External"/><Relationship Id="rId329" Type="http://schemas.openxmlformats.org/officeDocument/2006/relationships/hyperlink" Target="https://projectcatalyst.io/funds/10/f10-products-and-integrations/fyiclothing-translating-nft-ip-into-tangible-fashion-statements" TargetMode="External"/><Relationship Id="rId207" Type="http://schemas.openxmlformats.org/officeDocument/2006/relationships/hyperlink" Target="https://projectcatalyst.io/funds/10/f10-products-and-integrations/decentralized-seed-phrase-manager" TargetMode="External"/><Relationship Id="rId328" Type="http://schemas.openxmlformats.org/officeDocument/2006/relationships/hyperlink" Target="https://projectcatalyst.io/funds/10/f10-products-and-integrations/collectibles-exchange-an-innovative-dex-for-nfts-a-swapping-service-for-non-fungible-cardano-native-assets" TargetMode="External"/><Relationship Id="rId449" Type="http://schemas.openxmlformats.org/officeDocument/2006/relationships/hyperlink" Target="https://projectcatalyst.io/funds/10/f10-products-and-integrations/make-cardano-software-easier-to-use-by-integrating-codaeaio" TargetMode="External"/><Relationship Id="rId440" Type="http://schemas.openxmlformats.org/officeDocument/2006/relationships/hyperlink" Target="https://projectcatalyst.io/funds/10/f10-products-and-integrations/bringing-rovi-network-a-proven-platform-14m-transactions-on-chain-already-on-a-l2-to-cardano-ecosystem-web3-mass-distribution-infrastructureplatforms-cryptofying-existing-daily-life-habit-of-m-7331d" TargetMode="External"/><Relationship Id="rId202" Type="http://schemas.openxmlformats.org/officeDocument/2006/relationships/hyperlink" Target="https://projectcatalyst.io/funds/10/f10-products-and-integrations/nucast-live-streaming-protocol-revolutionizes-the-streaming-space" TargetMode="External"/><Relationship Id="rId323" Type="http://schemas.openxmlformats.org/officeDocument/2006/relationships/hyperlink" Target="https://projectcatalyst.io/funds/10/f10-products-and-integrations/infinity-wallet-and-web3-browser-a-one-stop-ecosystem-for-all-a-users-crypto-payment-defi-nft-and-web3-needs" TargetMode="External"/><Relationship Id="rId444" Type="http://schemas.openxmlformats.org/officeDocument/2006/relationships/hyperlink" Target="https://projectcatalyst.io/funds/10/f10-products-and-integrations/pos-capital-venture-capital-approach-for-the-catalyst-fund-to-nurturing-growth-in-the-cardano-ecosystem-in-an-ongoing-manner-innovation-is-not-happening-once-a-year" TargetMode="External"/><Relationship Id="rId201" Type="http://schemas.openxmlformats.org/officeDocument/2006/relationships/hyperlink" Target="https://projectcatalyst.io/funds/10/f10-products-and-integrations/deltadefi-decentralized-financial-option-protocol-on-cardano-with-eutxo-native-efficient-order-book-model" TargetMode="External"/><Relationship Id="rId322" Type="http://schemas.openxmlformats.org/officeDocument/2006/relationships/hyperlink" Target="https://projectcatalyst.io/funds/10/f10-products-and-integrations/predictify-a-unique-no-loss-method-for-participation-in-predictions-markets" TargetMode="External"/><Relationship Id="rId443" Type="http://schemas.openxmlformats.org/officeDocument/2006/relationships/hyperlink" Target="https://projectcatalyst.io/funds/10/f10-products-and-integrations/low-molecular-weight-inhibitors-procyanidins-and-polyphenols-as-sustainable-nutraceutics-for-blood-glucose-regulation-in-diabetes-mellitus-and-metabolic-syndrome-powered-by-cardano-and-catalys-77597" TargetMode="External"/><Relationship Id="rId200" Type="http://schemas.openxmlformats.org/officeDocument/2006/relationships/hyperlink" Target="https://projectcatalyst.io/funds/10/f10-products-and-integrations/building-an-artist-auction-platform-cardano" TargetMode="External"/><Relationship Id="rId321" Type="http://schemas.openxmlformats.org/officeDocument/2006/relationships/hyperlink" Target="https://projectcatalyst.io/funds/10/f10-products-and-integrations/cardano-marketplace-listing-contract" TargetMode="External"/><Relationship Id="rId442" Type="http://schemas.openxmlformats.org/officeDocument/2006/relationships/hyperlink" Target="https://projectcatalyst.io/funds/10/f10-products-and-integrations/biometric-crypto-wallet" TargetMode="External"/><Relationship Id="rId320" Type="http://schemas.openxmlformats.org/officeDocument/2006/relationships/hyperlink" Target="https://projectcatalyst.io/funds/10/f10-products-and-integrations/karbonmap-scalable-authenticated-traceable-carbon-credit-and-payment-distribution-on-cardano" TargetMode="External"/><Relationship Id="rId441" Type="http://schemas.openxmlformats.org/officeDocument/2006/relationships/hyperlink" Target="https://projectcatalyst.io/funds/10/f10-products-and-integrations/neuralprint-eeg-and-biometrics-randd" TargetMode="External"/><Relationship Id="rId316" Type="http://schemas.openxmlformats.org/officeDocument/2006/relationships/hyperlink" Target="https://projectcatalyst.io/funds/10/f10-products-and-integrations/ratsdao-i-smartcollections" TargetMode="External"/><Relationship Id="rId437" Type="http://schemas.openxmlformats.org/officeDocument/2006/relationships/hyperlink" Target="https://projectcatalyst.io/funds/10/f10-products-and-integrations/adoption-retention-and-loss-prevention-ruggableme" TargetMode="External"/><Relationship Id="rId315" Type="http://schemas.openxmlformats.org/officeDocument/2006/relationships/hyperlink" Target="https://projectcatalyst.io/funds/10/f10-products-and-integrations/cardano-forest-blocktreeasia-foster-trust-and-trackability-in-reforestation" TargetMode="External"/><Relationship Id="rId436" Type="http://schemas.openxmlformats.org/officeDocument/2006/relationships/hyperlink" Target="https://projectcatalyst.io/funds/10/f10-products-and-integrations/mindtradeai-biometric-insight-for-crypto-trading" TargetMode="External"/><Relationship Id="rId314" Type="http://schemas.openxmlformats.org/officeDocument/2006/relationships/hyperlink" Target="https://projectcatalyst.io/funds/10/f10-products-and-integrations/syncland-metaverse-and-video-game-music-licensing" TargetMode="External"/><Relationship Id="rId435" Type="http://schemas.openxmlformats.org/officeDocument/2006/relationships/hyperlink" Target="https://projectcatalyst.io/funds/10/f10-products-and-integrations/adalystic-active-investment-tool" TargetMode="External"/><Relationship Id="rId313" Type="http://schemas.openxmlformats.org/officeDocument/2006/relationships/hyperlink" Target="https://projectcatalyst.io/funds/10/f10-products-and-integrations/rational-management-of-plastic-waste-in-nyiragongo-territory" TargetMode="External"/><Relationship Id="rId434" Type="http://schemas.openxmlformats.org/officeDocument/2006/relationships/hyperlink" Target="https://projectcatalyst.io/funds/10/f10-products-and-integrations/chadscore-degen-metrics-on-cardano" TargetMode="External"/><Relationship Id="rId319" Type="http://schemas.openxmlformats.org/officeDocument/2006/relationships/hyperlink" Target="https://projectcatalyst.io/funds/10/f10-products-and-integrations/100-videos-and-interviews-with-cardano-ecosystem-projects-founders-and-builders-keeping-up-with-the-cardano-show" TargetMode="External"/><Relationship Id="rId318" Type="http://schemas.openxmlformats.org/officeDocument/2006/relationships/hyperlink" Target="https://projectcatalyst.io/funds/10/f10-products-and-integrations/decentralized-prediction-market-on-cardano-gaming" TargetMode="External"/><Relationship Id="rId439" Type="http://schemas.openxmlformats.org/officeDocument/2006/relationships/hyperlink" Target="https://projectcatalyst.io/funds/10/f10-products-and-integrations/brain-biometrics-based-crypto-tokenomic-architecture" TargetMode="External"/><Relationship Id="rId317" Type="http://schemas.openxmlformats.org/officeDocument/2006/relationships/hyperlink" Target="https://projectcatalyst.io/funds/10/f10-products-and-integrations/proposal-for-a-superapp-metaverse-and-network-state-a-digital-governance-model-along-with-a-comprehensive-platform-for-social-interactions-and-useful-online-activities-decentralized" TargetMode="External"/><Relationship Id="rId438" Type="http://schemas.openxmlformats.org/officeDocument/2006/relationships/hyperlink" Target="https://projectcatalyst.io/funds/10/f10-products-and-integrations/octowars-online-trading-card-game-core-card-combat-system" TargetMode="External"/><Relationship Id="rId312" Type="http://schemas.openxmlformats.org/officeDocument/2006/relationships/hyperlink" Target="https://projectcatalyst.io/funds/10/f10-products-and-integrations/project-catalyst-as-main-stage-sponsorship-for-rare-evo-202425" TargetMode="External"/><Relationship Id="rId433" Type="http://schemas.openxmlformats.org/officeDocument/2006/relationships/hyperlink" Target="https://projectcatalyst.io/funds/10/f10-products-and-integrations/cardano-tv-24hs-live-corporate-tv-ada-digital-signage-integrated-with-openai-and-news-feed-content" TargetMode="External"/><Relationship Id="rId311" Type="http://schemas.openxmlformats.org/officeDocument/2006/relationships/hyperlink" Target="https://projectcatalyst.io/funds/10/f10-products-and-integrations/token-gated-cardano-beauty-and-wellness-products-learn2earn-incentive-structure-and-initiative-to-onboard-educate-and-improve-well-being-in-web3" TargetMode="External"/><Relationship Id="rId432" Type="http://schemas.openxmlformats.org/officeDocument/2006/relationships/hyperlink" Target="https://projectcatalyst.io/funds/10/f10-products-and-integrations/using-low-cost-hsms-eg-yubikeys-for-easier-and-safer-self-custody" TargetMode="External"/><Relationship Id="rId310" Type="http://schemas.openxmlformats.org/officeDocument/2006/relationships/hyperlink" Target="https://projectcatalyst.io/funds/10/f10-products-and-integrations/hsd-health-screening-database-mvp" TargetMode="External"/><Relationship Id="rId431" Type="http://schemas.openxmlformats.org/officeDocument/2006/relationships/hyperlink" Target="https://projectcatalyst.io/funds/10/f10-products-and-integrations/green-healthy-house-ghh-dapp-revolutionizing-the-web3-metaverse-with-sustainable-trading-community-engagement-and-decentralization" TargetMode="External"/><Relationship Id="rId430" Type="http://schemas.openxmlformats.org/officeDocument/2006/relationships/hyperlink" Target="https://projectcatalyst.io/funds/10/f10-products-and-integrations/next-gen-nft-metaverse-with-incentivizing-reward-system-and-a-real-impact-on-sustainability-for-planet-earth-through-partnering-companies-making-green-choices-easy-to-sort-out-and-hard-to-resi-bae5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rojectcatalyst.io/funds/10/f10-osde-open-source-dev-ecosystem/dolos-a-step-closer-to-a-rust-node-phase-1-validations" TargetMode="External"/><Relationship Id="rId2" Type="http://schemas.openxmlformats.org/officeDocument/2006/relationships/hyperlink" Target="https://projectcatalyst.io/funds/10/f10-osde-open-source-dev-ecosystem/mlabs-enhancing-and-evolving-the-plutus-simple-model-psm-test-library" TargetMode="External"/><Relationship Id="rId3" Type="http://schemas.openxmlformats.org/officeDocument/2006/relationships/hyperlink" Target="https://projectcatalyst.io/funds/10/f10-osde-open-source-dev-ecosystem/mlabs-streamlining-cardano-deployment-with-enhanced-nixos-modules" TargetMode="External"/><Relationship Id="rId4" Type="http://schemas.openxmlformats.org/officeDocument/2006/relationships/hyperlink" Target="https://projectcatalyst.io/funds/10/f10-osde-open-source-dev-ecosystem/mlabs-purus-purescript-to-plutus-core-compiler" TargetMode="External"/><Relationship Id="rId9" Type="http://schemas.openxmlformats.org/officeDocument/2006/relationships/hyperlink" Target="https://projectcatalyst.io/funds/10/f10-osde-open-source-dev-ecosystem/meshjs-sdk-operations-supporting-open-source-library-development-developer-resources-and-builder-community" TargetMode="External"/><Relationship Id="rId5" Type="http://schemas.openxmlformats.org/officeDocument/2006/relationships/hyperlink" Target="https://projectcatalyst.io/funds/10/f10-osde-open-source-dev-ecosystem/mithril-open-source-contributor" TargetMode="External"/><Relationship Id="rId6" Type="http://schemas.openxmlformats.org/officeDocument/2006/relationships/hyperlink" Target="https://projectcatalyst.io/funds/10/f10-osde-open-source-dev-ecosystem/anastasia-labs-the-trifecta-of-data-structures-merkle-trees-tries-and-linked-lists-for-cutting-edge-contracts" TargetMode="External"/><Relationship Id="rId7" Type="http://schemas.openxmlformats.org/officeDocument/2006/relationships/hyperlink" Target="https://projectcatalyst.io/funds/10/f10-osde-open-source-dev-ecosystem/anastasia-labs-smart-beacons-router-nfts" TargetMode="External"/><Relationship Id="rId8" Type="http://schemas.openxmlformats.org/officeDocument/2006/relationships/hyperlink" Target="https://projectcatalyst.io/funds/10/f10-osde-open-source-dev-ecosystem/cip-68-royalty-standard-and-developer-resources" TargetMode="External"/><Relationship Id="rId40" Type="http://schemas.openxmlformats.org/officeDocument/2006/relationships/hyperlink" Target="https://projectcatalyst.io/funds/10/f10-osde-open-source-dev-ecosystem/adopt-legal-framework-for-dispute-resolution" TargetMode="External"/><Relationship Id="rId42" Type="http://schemas.openxmlformats.org/officeDocument/2006/relationships/hyperlink" Target="https://projectcatalyst.io/funds/10/f10-osde-open-source-dev-ecosystem/buildingoncardanodev-v2" TargetMode="External"/><Relationship Id="rId41" Type="http://schemas.openxmlformats.org/officeDocument/2006/relationships/hyperlink" Target="https://projectcatalyst.io/funds/10/f10-osde-open-source-dev-ecosystem/rootsid-production-ready-gleif-witness-on-cardano" TargetMode="External"/><Relationship Id="rId44" Type="http://schemas.openxmlformats.org/officeDocument/2006/relationships/hyperlink" Target="https://projectcatalyst.io/funds/10/f10-osde-open-source-dev-ecosystem/consenz-community-consensus-measurement-and-optimization" TargetMode="External"/><Relationship Id="rId43" Type="http://schemas.openxmlformats.org/officeDocument/2006/relationships/hyperlink" Target="https://projectcatalyst.io/funds/10/f10-osde-open-source-dev-ecosystem/impact-measurement-system-for-rating-cardano-native-tokens-with-esg-sdg-iris-and-unique-digital-assets-standards" TargetMode="External"/><Relationship Id="rId46" Type="http://schemas.openxmlformats.org/officeDocument/2006/relationships/hyperlink" Target="https://projectcatalyst.io/funds/10/f10-osde-open-source-dev-ecosystem/expand-pypedreams-anti-scam-community-protection-tool" TargetMode="External"/><Relationship Id="rId45" Type="http://schemas.openxmlformats.org/officeDocument/2006/relationships/hyperlink" Target="https://projectcatalyst.io/funds/10/f10-osde-open-source-dev-ecosystem/open-source-film3-launchpad-world-class-films-free-premier-recyclable-template-for-cardano-onboarding" TargetMode="External"/><Relationship Id="rId48" Type="http://schemas.openxmlformats.org/officeDocument/2006/relationships/hyperlink" Target="https://projectcatalyst.io/funds/10/f10-osde-open-source-dev-ecosystem/whitelabel-voting-template" TargetMode="External"/><Relationship Id="rId47" Type="http://schemas.openxmlformats.org/officeDocument/2006/relationships/hyperlink" Target="https://projectcatalyst.io/funds/10/f10-osde-open-source-dev-ecosystem/orcfax-ipfs-storage-attestations-for-permanentum" TargetMode="External"/><Relationship Id="rId49" Type="http://schemas.openxmlformats.org/officeDocument/2006/relationships/hyperlink" Target="https://projectcatalyst.io/funds/10/f10-osde-open-source-dev-ecosystem/guardian-wallet" TargetMode="External"/><Relationship Id="rId31" Type="http://schemas.openxmlformats.org/officeDocument/2006/relationships/hyperlink" Target="https://projectcatalyst.io/funds/10/f10-osde-open-source-dev-ecosystem/the-swarm-after-townhall-discover-the-power-of-community" TargetMode="External"/><Relationship Id="rId30" Type="http://schemas.openxmlformats.org/officeDocument/2006/relationships/hyperlink" Target="https://projectcatalyst.io/funds/10/f10-osde-open-source-dev-ecosystem/rewrite-it-in-zig-ouroboros-mini-protocols" TargetMode="External"/><Relationship Id="rId33" Type="http://schemas.openxmlformats.org/officeDocument/2006/relationships/hyperlink" Target="https://projectcatalyst.io/funds/10/f10-osde-open-source-dev-ecosystem/react-component-decentralized-wallet" TargetMode="External"/><Relationship Id="rId32" Type="http://schemas.openxmlformats.org/officeDocument/2006/relationships/hyperlink" Target="https://projectcatalyst.io/funds/10/f10-osde-open-source-dev-ecosystem/hands-on-training-on-cardano-cli-and-the-eutxo-model" TargetMode="External"/><Relationship Id="rId35" Type="http://schemas.openxmlformats.org/officeDocument/2006/relationships/hyperlink" Target="https://projectcatalyst.io/funds/10/f10-osde-open-source-dev-ecosystem/block-bounty-protocol-and-api-specification-with-js-code-examples" TargetMode="External"/><Relationship Id="rId34" Type="http://schemas.openxmlformats.org/officeDocument/2006/relationships/hyperlink" Target="https://projectcatalyst.io/funds/10/f10-osde-open-source-dev-ecosystem/open-source-smart-contract-library" TargetMode="External"/><Relationship Id="rId37" Type="http://schemas.openxmlformats.org/officeDocument/2006/relationships/hyperlink" Target="https://projectcatalyst.io/funds/10/f10-osde-open-source-dev-ecosystem/cardanopress-the-missing-documentation" TargetMode="External"/><Relationship Id="rId36" Type="http://schemas.openxmlformats.org/officeDocument/2006/relationships/hyperlink" Target="https://projectcatalyst.io/funds/10/f10-osde-open-source-dev-ecosystem/andamio-platform-open-source-educational-revolution" TargetMode="External"/><Relationship Id="rId39" Type="http://schemas.openxmlformats.org/officeDocument/2006/relationships/hyperlink" Target="https://projectcatalyst.io/funds/10/f10-osde-open-source-dev-ecosystem/studentreaderio-20-identity-oracles-and-smart-contracts-with-atala-prism-and-aiken" TargetMode="External"/><Relationship Id="rId38" Type="http://schemas.openxmlformats.org/officeDocument/2006/relationships/hyperlink" Target="https://projectcatalyst.io/funds/10/f10-osde-open-source-dev-ecosystem/treasury-system-knowledge-resources-web-3-association-sponsorship-2023" TargetMode="External"/><Relationship Id="rId20" Type="http://schemas.openxmlformats.org/officeDocument/2006/relationships/hyperlink" Target="https://projectcatalyst.io/funds/10/f10-osde-open-source-dev-ecosystem/adastatnet-open-source-cardano-blockchain-explorer" TargetMode="External"/><Relationship Id="rId22" Type="http://schemas.openxmlformats.org/officeDocument/2006/relationships/hyperlink" Target="https://projectcatalyst.io/funds/10/f10-osde-open-source-dev-ecosystem/support-stateful-nfts-dynamic-nfts-for-gaming-in-nft-marketplaces" TargetMode="External"/><Relationship Id="rId21" Type="http://schemas.openxmlformats.org/officeDocument/2006/relationships/hyperlink" Target="https://projectcatalyst.io/funds/10/f10-osde-open-source-dev-ecosystem/rewrite-it-in-zig-cardano-ledger" TargetMode="External"/><Relationship Id="rId24" Type="http://schemas.openxmlformats.org/officeDocument/2006/relationships/hyperlink" Target="https://projectcatalyst.io/funds/10/f10-osde-open-source-dev-ecosystem/cross-dex-order-aggregator-trades-seamlessly-across-dexes-and-liquidity-pools-on-cardano" TargetMode="External"/><Relationship Id="rId23" Type="http://schemas.openxmlformats.org/officeDocument/2006/relationships/hyperlink" Target="https://projectcatalyst.io/funds/10/f10-osde-open-source-dev-ecosystem/scatdao-open-source-audit-and-social-media-platform" TargetMode="External"/><Relationship Id="rId26" Type="http://schemas.openxmlformats.org/officeDocument/2006/relationships/hyperlink" Target="https://projectcatalyst.io/funds/10/f10-osde-open-source-dev-ecosystem/encoins-v2-privacy-protocol-on-cardano-smart-contract-and-backend-development" TargetMode="External"/><Relationship Id="rId25" Type="http://schemas.openxmlformats.org/officeDocument/2006/relationships/hyperlink" Target="https://projectcatalyst.io/funds/10/f10-osde-open-source-dev-ecosystem/opshin-bug-bountys-squashing-bugs-in-python-smart-contracts" TargetMode="External"/><Relationship Id="rId28" Type="http://schemas.openxmlformats.org/officeDocument/2006/relationships/hyperlink" Target="https://projectcatalyst.io/funds/10/f10-osde-open-source-dev-ecosystem/unfrackit-extra-edition" TargetMode="External"/><Relationship Id="rId27" Type="http://schemas.openxmlformats.org/officeDocument/2006/relationships/hyperlink" Target="https://projectcatalyst.io/funds/10/f10-osde-open-source-dev-ecosystem/socious-nft-based-gift-cards" TargetMode="External"/><Relationship Id="rId29" Type="http://schemas.openxmlformats.org/officeDocument/2006/relationships/hyperlink" Target="https://projectcatalyst.io/funds/10/f10-osde-open-source-dev-ecosystem/nunet-dids-for-components-in-nunet-ecosystem-nunet-will-provide-a-mechanism-for-providers-consumers-services-and-hardware-devices-to-uniquely-identify-themselves-using-dids-and-securely-attach-8fe1e" TargetMode="External"/><Relationship Id="rId11" Type="http://schemas.openxmlformats.org/officeDocument/2006/relationships/hyperlink" Target="https://projectcatalyst.io/funds/10/f10-osde-open-source-dev-ecosystem/newm-community-proof-of-human-poh-system-enhance-security-for-smart-contracts" TargetMode="External"/><Relationship Id="rId10" Type="http://schemas.openxmlformats.org/officeDocument/2006/relationships/hyperlink" Target="https://projectcatalyst.io/funds/10/f10-osde-open-source-dev-ecosystem/crystal-sdk-for-blockfrost-api" TargetMode="External"/><Relationship Id="rId13" Type="http://schemas.openxmlformats.org/officeDocument/2006/relationships/hyperlink" Target="https://projectcatalyst.io/funds/10/f10-osde-open-source-dev-ecosystem/upgrade-cardano-wallet-js-for-babbage" TargetMode="External"/><Relationship Id="rId12" Type="http://schemas.openxmlformats.org/officeDocument/2006/relationships/hyperlink" Target="https://projectcatalyst.io/funds/10/f10-osde-open-source-dev-ecosystem/pallas-open-source-maintainer" TargetMode="External"/><Relationship Id="rId15" Type="http://schemas.openxmlformats.org/officeDocument/2006/relationships/hyperlink" Target="https://projectcatalyst.io/funds/10/f10-osde-open-source-dev-ecosystem/opshin-education-free-educational-videos-about-python-smart-contracts" TargetMode="External"/><Relationship Id="rId14" Type="http://schemas.openxmlformats.org/officeDocument/2006/relationships/hyperlink" Target="https://projectcatalyst.io/funds/10/f10-osde-open-source-dev-ecosystem/gatekeeper-reports-multi-event-support-and-uxui-refinement" TargetMode="External"/><Relationship Id="rId17" Type="http://schemas.openxmlformats.org/officeDocument/2006/relationships/hyperlink" Target="https://projectcatalyst.io/funds/10/f10-osde-open-source-dev-ecosystem/expanding-the-cardano-c-sdk-libcardano" TargetMode="External"/><Relationship Id="rId16" Type="http://schemas.openxmlformats.org/officeDocument/2006/relationships/hyperlink" Target="https://projectcatalyst.io/funds/10/f10-osde-open-source-dev-ecosystem/ogmios-clients-in-python-and-c" TargetMode="External"/><Relationship Id="rId19" Type="http://schemas.openxmlformats.org/officeDocument/2006/relationships/hyperlink" Target="https://projectcatalyst.io/funds/10/f10-osde-open-source-dev-ecosystem/market-making-and-high-frequency-trading-on-cardano" TargetMode="External"/><Relationship Id="rId18" Type="http://schemas.openxmlformats.org/officeDocument/2006/relationships/hyperlink" Target="https://projectcatalyst.io/funds/10/f10-osde-open-source-dev-ecosystem/smart-contract-vulnerabilities-game-capture-the-flag-ctf" TargetMode="External"/><Relationship Id="rId84" Type="http://schemas.openxmlformats.org/officeDocument/2006/relationships/hyperlink" Target="https://projectcatalyst.io/funds/10/f10-osde-open-source-dev-ecosystem/expand-key-crypt-library-key-management-server-application" TargetMode="External"/><Relationship Id="rId83" Type="http://schemas.openxmlformats.org/officeDocument/2006/relationships/hyperlink" Target="https://projectcatalyst.io/funds/10/f10-osde-open-source-dev-ecosystem/adagarmscom" TargetMode="External"/><Relationship Id="rId86" Type="http://schemas.openxmlformats.org/officeDocument/2006/relationships/hyperlink" Target="https://projectcatalyst.io/funds/10/f10-osde-open-source-dev-ecosystem/cardano-centers-development-of-worldwide-franchise-model-and-open-source-management-platform" TargetMode="External"/><Relationship Id="rId85" Type="http://schemas.openxmlformats.org/officeDocument/2006/relationships/hyperlink" Target="https://projectcatalyst.io/funds/10/f10-osde-open-source-dev-ecosystem/enigmi-an-advanced-open-source-net-solution-delivering-an-enterprise-level-platform-for-the-minting-burning-and-real-time-trading-of-nfts-facilitating-online-multiplayer-engagement-gamificatio-d36df" TargetMode="External"/><Relationship Id="rId88" Type="http://schemas.openxmlformats.org/officeDocument/2006/relationships/hyperlink" Target="https://projectcatalyst.io/funds/10/f10-osde-open-source-dev-ecosystem/on-demand-crypto-dictionary-for-busy-people" TargetMode="External"/><Relationship Id="rId87" Type="http://schemas.openxmlformats.org/officeDocument/2006/relationships/hyperlink" Target="https://projectcatalyst.io/funds/10/f10-osde-open-source-dev-ecosystem/val-u-swap" TargetMode="External"/><Relationship Id="rId89" Type="http://schemas.openxmlformats.org/officeDocument/2006/relationships/hyperlink" Target="https://projectcatalyst.io/funds/10/f10-osde-open-source-dev-ecosystem/preserving-heritage-with-cardano-a-decentralized-cultural-knowledge-solution" TargetMode="External"/><Relationship Id="rId80" Type="http://schemas.openxmlformats.org/officeDocument/2006/relationships/hyperlink" Target="https://projectcatalyst.io/funds/10/f10-osde-open-source-dev-ecosystem/enabling-multi-marketplace-nft-listings-a-new-open-standard-for-cardano" TargetMode="External"/><Relationship Id="rId82" Type="http://schemas.openxmlformats.org/officeDocument/2006/relationships/hyperlink" Target="https://projectcatalyst.io/funds/10/f10-osde-open-source-dev-ecosystem/unified-end-to-end-marketplace-transaction-library" TargetMode="External"/><Relationship Id="rId81" Type="http://schemas.openxmlformats.org/officeDocument/2006/relationships/hyperlink" Target="https://projectcatalyst.io/funds/10/f10-osde-open-source-dev-ecosystem/sequential-squares-open-source-decentralized-music-publishing-tools-built-for-adao" TargetMode="External"/><Relationship Id="rId73" Type="http://schemas.openxmlformats.org/officeDocument/2006/relationships/hyperlink" Target="https://projectcatalyst.io/funds/10/f10-osde-open-source-dev-ecosystem/eprescription-medical-app" TargetMode="External"/><Relationship Id="rId72" Type="http://schemas.openxmlformats.org/officeDocument/2006/relationships/hyperlink" Target="https://projectcatalyst.io/funds/10/f10-osde-open-source-dev-ecosystem/rfid-integration-for-wallets-and-tokens-nftpass" TargetMode="External"/><Relationship Id="rId75" Type="http://schemas.openxmlformats.org/officeDocument/2006/relationships/hyperlink" Target="https://projectcatalyst.io/funds/10/f10-osde-open-source-dev-ecosystem/create-cardano-app-simplifying-onboarding-to-cardano-and-expediting-delivery-of-dapps-with-an-open-source-modular-web3-dapp-builder" TargetMode="External"/><Relationship Id="rId74" Type="http://schemas.openxmlformats.org/officeDocument/2006/relationships/hyperlink" Target="https://projectcatalyst.io/funds/10/f10-osde-open-source-dev-ecosystem/open-sourced-farm-land-verification-evaluation-tokenization-fractional-nft-framework-to-support-transitioning-to-regenerative-agriculture" TargetMode="External"/><Relationship Id="rId77" Type="http://schemas.openxmlformats.org/officeDocument/2006/relationships/hyperlink" Target="https://projectcatalyst.io/funds/10/f10-osde-open-source-dev-ecosystem/cardanobiio-streaming-api" TargetMode="External"/><Relationship Id="rId76" Type="http://schemas.openxmlformats.org/officeDocument/2006/relationships/hyperlink" Target="https://projectcatalyst.io/funds/10/f10-osde-open-source-dev-ecosystem/extending-cent-basic-smart-contracts-repository-1-click-deployment-and-open-source" TargetMode="External"/><Relationship Id="rId79" Type="http://schemas.openxmlformats.org/officeDocument/2006/relationships/hyperlink" Target="https://projectcatalyst.io/funds/10/f10-osde-open-source-dev-ecosystem/aligning-incentives-through-novel-social-value-token-models" TargetMode="External"/><Relationship Id="rId78" Type="http://schemas.openxmlformats.org/officeDocument/2006/relationships/hyperlink" Target="https://projectcatalyst.io/funds/10/f10-osde-open-source-dev-ecosystem/localized-resource-directory-improved-adoption-in-the-west-african-african-sub-region" TargetMode="External"/><Relationship Id="rId71" Type="http://schemas.openxmlformats.org/officeDocument/2006/relationships/hyperlink" Target="https://projectcatalyst.io/funds/10/f10-osde-open-source-dev-ecosystem/hands-on-education-for-developers-to-speed-up-opensource-tooling-on-cardano-ecosystem" TargetMode="External"/><Relationship Id="rId70" Type="http://schemas.openxmlformats.org/officeDocument/2006/relationships/hyperlink" Target="https://projectcatalyst.io/funds/10/f10-osde-open-source-dev-ecosystem/community-governance-oversight-cgo-parameters-platform" TargetMode="External"/><Relationship Id="rId62" Type="http://schemas.openxmlformats.org/officeDocument/2006/relationships/hyperlink" Target="https://projectcatalyst.io/funds/10/f10-osde-open-source-dev-ecosystem/smartdb-utxo-data-base-abstraction" TargetMode="External"/><Relationship Id="rId61" Type="http://schemas.openxmlformats.org/officeDocument/2006/relationships/hyperlink" Target="https://projectcatalyst.io/funds/10/f10-osde-open-source-dev-ecosystem/open-source-universal-wallet-connector-library" TargetMode="External"/><Relationship Id="rId64" Type="http://schemas.openxmlformats.org/officeDocument/2006/relationships/hyperlink" Target="https://projectcatalyst.io/funds/10/f10-osde-open-source-dev-ecosystem/open-source-distributed-key-signing-sdk-for-cardano-wallet" TargetMode="External"/><Relationship Id="rId63" Type="http://schemas.openxmlformats.org/officeDocument/2006/relationships/hyperlink" Target="https://projectcatalyst.io/funds/10/f10-osde-open-source-dev-ecosystem/cardanos-headless-community-events-hub" TargetMode="External"/><Relationship Id="rId66" Type="http://schemas.openxmlformats.org/officeDocument/2006/relationships/hyperlink" Target="https://projectcatalyst.io/funds/10/f10-osde-open-source-dev-ecosystem/dex-order-book-pattern-bynetdex-going-open-source-frontend-backend-onchain-offchain" TargetMode="External"/><Relationship Id="rId65" Type="http://schemas.openxmlformats.org/officeDocument/2006/relationships/hyperlink" Target="https://projectcatalyst.io/funds/10/f10-osde-open-source-dev-ecosystem/mini-proposal-workshops-f71a9" TargetMode="External"/><Relationship Id="rId68" Type="http://schemas.openxmlformats.org/officeDocument/2006/relationships/hyperlink" Target="https://projectcatalyst.io/funds/10/f10-osde-open-source-dev-ecosystem/metadata-ondemand" TargetMode="External"/><Relationship Id="rId67" Type="http://schemas.openxmlformats.org/officeDocument/2006/relationships/hyperlink" Target="https://projectcatalyst.io/funds/10/f10-osde-open-source-dev-ecosystem/enhancing-data-collection-for-impact-measurement-through-automation-and-academic-collaborations" TargetMode="External"/><Relationship Id="rId60" Type="http://schemas.openxmlformats.org/officeDocument/2006/relationships/hyperlink" Target="https://projectcatalyst.io/funds/10/f10-osde-open-source-dev-ecosystem/cardano-on-bigquery-scalably-querying-cardanos-authenticated-blockchain-data-on-bigquery" TargetMode="External"/><Relationship Id="rId69" Type="http://schemas.openxmlformats.org/officeDocument/2006/relationships/hyperlink" Target="https://projectcatalyst.io/funds/10/f10-osde-open-source-dev-ecosystem/directed-crowdfunding-and-milestone-based-smart-contract-primitive-and-audit" TargetMode="External"/><Relationship Id="rId51" Type="http://schemas.openxmlformats.org/officeDocument/2006/relationships/hyperlink" Target="https://projectcatalyst.io/funds/10/f10-osde-open-source-dev-ecosystem/charli3-oracles-multi-dex-sdk-a-pythonic-gateway-to-decentralized-exchanges-on-cardano" TargetMode="External"/><Relationship Id="rId50" Type="http://schemas.openxmlformats.org/officeDocument/2006/relationships/hyperlink" Target="https://projectcatalyst.io/funds/10/f10-osde-open-source-dev-ecosystem/cardano4science-a-platform-to-decentralize-scientific-publishing-with-nfts" TargetMode="External"/><Relationship Id="rId53" Type="http://schemas.openxmlformats.org/officeDocument/2006/relationships/hyperlink" Target="https://projectcatalyst.io/funds/10/f10-osde-open-source-dev-ecosystem/gimbalabs-chapter-indonesia-in-collab-with-gadjah-mada-university-ugm" TargetMode="External"/><Relationship Id="rId52" Type="http://schemas.openxmlformats.org/officeDocument/2006/relationships/hyperlink" Target="https://projectcatalyst.io/funds/10/f10-osde-open-source-dev-ecosystem/daogenai-open-source-self-sovereign-social-graph-sssg-sdk-for-person-centered-social-networking" TargetMode="External"/><Relationship Id="rId55" Type="http://schemas.openxmlformats.org/officeDocument/2006/relationships/hyperlink" Target="https://projectcatalyst.io/funds/10/f10-osde-open-source-dev-ecosystem/catalyst-monthly-fund-more-fund-more-chance-for-proposals-get-funded-reduce-the-workload-for-catalyst-voter-vote-proposals-easier-and-more-accurate" TargetMode="External"/><Relationship Id="rId54" Type="http://schemas.openxmlformats.org/officeDocument/2006/relationships/hyperlink" Target="https://projectcatalyst.io/funds/10/f10-osde-open-source-dev-ecosystem/iagon-as-a-storage-backend-for-permanentum" TargetMode="External"/><Relationship Id="rId57" Type="http://schemas.openxmlformats.org/officeDocument/2006/relationships/hyperlink" Target="https://projectcatalyst.io/funds/10/f10-osde-open-source-dev-ecosystem/c2vn-opshin-pioneer-program-for-non-native-english-communities-developers" TargetMode="External"/><Relationship Id="rId56" Type="http://schemas.openxmlformats.org/officeDocument/2006/relationships/hyperlink" Target="https://projectcatalyst.io/funds/10/f10-osde-open-source-dev-ecosystem/pay-with-credit-card-on-cardano" TargetMode="External"/><Relationship Id="rId59" Type="http://schemas.openxmlformats.org/officeDocument/2006/relationships/hyperlink" Target="https://projectcatalyst.io/funds/10/f10-osde-open-source-dev-ecosystem/blucrypt-privacy-first-cardano-based-instant-messaging-dapp" TargetMode="External"/><Relationship Id="rId58" Type="http://schemas.openxmlformats.org/officeDocument/2006/relationships/hyperlink" Target="https://projectcatalyst.io/funds/10/f10-osde-open-source-dev-ecosystem/cardano-node-pre-built-aws-machine-image-ami" TargetMode="External"/><Relationship Id="rId107" Type="http://schemas.openxmlformats.org/officeDocument/2006/relationships/hyperlink" Target="https://projectcatalyst.io/funds/10/f10-osde-open-source-dev-ecosystem/dlt360-providing-project-catalyst-with-actionable-regulatory-guidelines-and-seminars-for-staying-clear-of-legal-trouble" TargetMode="External"/><Relationship Id="rId106" Type="http://schemas.openxmlformats.org/officeDocument/2006/relationships/hyperlink" Target="https://projectcatalyst.io/funds/10/f10-osde-open-source-dev-ecosystem/innovation-fund-research-nodes-and-connections" TargetMode="External"/><Relationship Id="rId105" Type="http://schemas.openxmlformats.org/officeDocument/2006/relationships/hyperlink" Target="https://projectcatalyst.io/funds/10/f10-osde-open-source-dev-ecosystem/cardano-resource-hub" TargetMode="External"/><Relationship Id="rId104" Type="http://schemas.openxmlformats.org/officeDocument/2006/relationships/hyperlink" Target="https://projectcatalyst.io/funds/10/f10-osde-open-source-dev-ecosystem/cip68-nft-project-minting-and-management-tools" TargetMode="External"/><Relationship Id="rId109" Type="http://schemas.openxmlformats.org/officeDocument/2006/relationships/hyperlink" Target="https://projectcatalyst.io/funds/10/f10-osde-open-source-dev-ecosystem/ethic-code-for-catalyst" TargetMode="External"/><Relationship Id="rId108" Type="http://schemas.openxmlformats.org/officeDocument/2006/relationships/hyperlink" Target="https://projectcatalyst.io/funds/10/f10-osde-open-source-dev-ecosystem/opensource-branding-and-marketing-toolkit-for-cardano-projects" TargetMode="External"/><Relationship Id="rId103" Type="http://schemas.openxmlformats.org/officeDocument/2006/relationships/hyperlink" Target="https://projectcatalyst.io/funds/10/f10-osde-open-source-dev-ecosystem/empowering-individuals-a-decentralized-data-governance-marketplace-for-personal-data-ownership-and-control-on-cardano-blockchain" TargetMode="External"/><Relationship Id="rId102" Type="http://schemas.openxmlformats.org/officeDocument/2006/relationships/hyperlink" Target="https://projectcatalyst.io/funds/10/f10-osde-open-source-dev-ecosystem/potential-robot-an-optimized-developer-experience" TargetMode="External"/><Relationship Id="rId101" Type="http://schemas.openxmlformats.org/officeDocument/2006/relationships/hyperlink" Target="https://projectcatalyst.io/funds/10/f10-osde-open-source-dev-ecosystem/reusable-marketplace-for-any-digital-asset" TargetMode="External"/><Relationship Id="rId100" Type="http://schemas.openxmlformats.org/officeDocument/2006/relationships/hyperlink" Target="https://projectcatalyst.io/funds/10/f10-osde-open-source-dev-ecosystem/open-source-strategy" TargetMode="External"/><Relationship Id="rId95" Type="http://schemas.openxmlformats.org/officeDocument/2006/relationships/hyperlink" Target="https://projectcatalyst.io/funds/10/f10-osde-open-source-dev-ecosystem/open-source-nft-swap-infrastructure-1-click-deployment-templates-phase-2" TargetMode="External"/><Relationship Id="rId94" Type="http://schemas.openxmlformats.org/officeDocument/2006/relationships/hyperlink" Target="https://projectcatalyst.io/funds/10/f10-osde-open-source-dev-ecosystem/summit-dubai-tv-interviews" TargetMode="External"/><Relationship Id="rId97" Type="http://schemas.openxmlformats.org/officeDocument/2006/relationships/hyperlink" Target="https://projectcatalyst.io/funds/10/f10-osde-open-source-dev-ecosystem/sponsored-learning-program-for-next-generation-smart-contract-architecture-with-stellar-contracts" TargetMode="External"/><Relationship Id="rId96" Type="http://schemas.openxmlformats.org/officeDocument/2006/relationships/hyperlink" Target="https://projectcatalyst.io/funds/10/f10-osde-open-source-dev-ecosystem/blockhome-cardano-sustainable-modular-housing-eco-habitat-revolution-powered-by-energiasocial" TargetMode="External"/><Relationship Id="rId99" Type="http://schemas.openxmlformats.org/officeDocument/2006/relationships/hyperlink" Target="https://projectcatalyst.io/funds/10/f10-osde-open-source-dev-ecosystem/formando-osd-en-ecosistema-cardano-forming-osd-in-cardano-ecosystem" TargetMode="External"/><Relationship Id="rId98" Type="http://schemas.openxmlformats.org/officeDocument/2006/relationships/hyperlink" Target="https://projectcatalyst.io/funds/10/f10-osde-open-source-dev-ecosystem/supplyledger-decentralized-supply-chain-governance-protocol-empowering-transparent-and-efficient-supply-chains" TargetMode="External"/><Relationship Id="rId91" Type="http://schemas.openxmlformats.org/officeDocument/2006/relationships/hyperlink" Target="https://projectcatalyst.io/funds/10/f10-osde-open-source-dev-ecosystem/exploring-multilingual-engagement-frameworks-in-decentralized-blockchain-communities-a-case-study-of-the-cardano-catalyst-community" TargetMode="External"/><Relationship Id="rId90" Type="http://schemas.openxmlformats.org/officeDocument/2006/relationships/hyperlink" Target="https://projectcatalyst.io/funds/10/f10-osde-open-source-dev-ecosystem/inkuba-unlocking-the-full-potential-of-french-speaking-african-youth-through-blockchain-and-innovation" TargetMode="External"/><Relationship Id="rId93" Type="http://schemas.openxmlformats.org/officeDocument/2006/relationships/hyperlink" Target="https://projectcatalyst.io/funds/10/f10-osde-open-source-dev-ecosystem/token-engineering-on-cardano-step-by-step-tutorials-to-design-economic-mechanisms" TargetMode="External"/><Relationship Id="rId92" Type="http://schemas.openxmlformats.org/officeDocument/2006/relationships/hyperlink" Target="https://projectcatalyst.io/funds/10/f10-osde-open-source-dev-ecosystem/blockchain-explorer-iframe-service" TargetMode="External"/><Relationship Id="rId118" Type="http://schemas.openxmlformats.org/officeDocument/2006/relationships/hyperlink" Target="https://projectcatalyst.io/funds/10/f10-osde-open-source-dev-ecosystem/open-source-mobility-and-transportation-wallet" TargetMode="External"/><Relationship Id="rId117" Type="http://schemas.openxmlformats.org/officeDocument/2006/relationships/hyperlink" Target="https://projectcatalyst.io/funds/10/f10-osde-open-source-dev-ecosystem/open-source-car-connect" TargetMode="External"/><Relationship Id="rId116" Type="http://schemas.openxmlformats.org/officeDocument/2006/relationships/hyperlink" Target="https://projectcatalyst.io/funds/10/f10-osde-open-source-dev-ecosystem/researchledger-transforming-research-and-development-through-decentralization" TargetMode="External"/><Relationship Id="rId115" Type="http://schemas.openxmlformats.org/officeDocument/2006/relationships/hyperlink" Target="https://projectcatalyst.io/funds/10/f10-osde-open-source-dev-ecosystem/dhood-the-future-of-secure-and-inclusive-communication" TargetMode="External"/><Relationship Id="rId119" Type="http://schemas.openxmlformats.org/officeDocument/2006/relationships/drawing" Target="../drawings/drawing4.xml"/><Relationship Id="rId110" Type="http://schemas.openxmlformats.org/officeDocument/2006/relationships/hyperlink" Target="https://projectcatalyst.io/funds/10/f10-osde-open-source-dev-ecosystem/knowledgeledger-an-opensource-decentralized-learning-and-development-protocol-empowering-learning-in-the-digital-era" TargetMode="External"/><Relationship Id="rId114" Type="http://schemas.openxmlformats.org/officeDocument/2006/relationships/hyperlink" Target="https://projectcatalyst.io/funds/10/f10-osde-open-source-dev-ecosystem/harnessing-ai-the-internet-web3-and-blockchain-to-power-innovation-in-kwame-ntow-ghana-a-pilot-project" TargetMode="External"/><Relationship Id="rId113" Type="http://schemas.openxmlformats.org/officeDocument/2006/relationships/hyperlink" Target="https://projectcatalyst.io/funds/10/f10-osde-open-source-dev-ecosystem/c2vn-marlowe-everyone-can-code-smart-contract" TargetMode="External"/><Relationship Id="rId112" Type="http://schemas.openxmlformats.org/officeDocument/2006/relationships/hyperlink" Target="https://projectcatalyst.io/funds/10/f10-osde-open-source-dev-ecosystem/cardano-phd-lab-pioneering-blockchain-research-for-the-future" TargetMode="External"/><Relationship Id="rId111" Type="http://schemas.openxmlformats.org/officeDocument/2006/relationships/hyperlink" Target="https://projectcatalyst.io/funds/10/f10-osde-open-source-dev-ecosystem/mobile-wallet-non-custodial-bynet-wallet-going-open-source-reactnative-frontend-backend-offchain-oncha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projectcatalyst.io/funds/10/f10-spo-tools-and-community-projects/open-source-pooltoolio-and-sustain-for-1-year" TargetMode="External"/><Relationship Id="rId2" Type="http://schemas.openxmlformats.org/officeDocument/2006/relationships/hyperlink" Target="https://projectcatalyst.io/funds/10/f10-spo-tools-and-community-projects/poolpm-visual-explorer-open-source-improved-reboot-towards-a-sustainable-community-innovation-platform" TargetMode="External"/><Relationship Id="rId3" Type="http://schemas.openxmlformats.org/officeDocument/2006/relationships/hyperlink" Target="https://projectcatalyst.io/funds/10/f10-spo-tools-and-community-projects/powering-onchain-game-functionality-using-cardano-stakepools" TargetMode="External"/><Relationship Id="rId4" Type="http://schemas.openxmlformats.org/officeDocument/2006/relationships/hyperlink" Target="https://projectcatalyst.io/funds/10/f10-spo-tools-and-community-projects/spo-japan-guild-continued-operation-of-the-japanese-spo-community" TargetMode="External"/><Relationship Id="rId9" Type="http://schemas.openxmlformats.org/officeDocument/2006/relationships/hyperlink" Target="https://projectcatalyst.io/funds/10/f10-spo-tools-and-community-projects/koios-spo-tools-development-cntools-gliveview-topologyupdater" TargetMode="External"/><Relationship Id="rId5" Type="http://schemas.openxmlformats.org/officeDocument/2006/relationships/hyperlink" Target="https://projectcatalyst.io/funds/10/f10-spo-tools-and-community-projects/mlabs-spo-anywhere-easy-stake-pool-deployment-with-nixos" TargetMode="External"/><Relationship Id="rId6" Type="http://schemas.openxmlformats.org/officeDocument/2006/relationships/hyperlink" Target="https://projectcatalyst.io/funds/10/f10-spo-tools-and-community-projects/blocklog-linked-leader-status-and-epoch-leader-notification-service-multilingual-support-and-maintenance" TargetMode="External"/><Relationship Id="rId7" Type="http://schemas.openxmlformats.org/officeDocument/2006/relationships/hyperlink" Target="https://projectcatalyst.io/funds/10/f10-spo-tools-and-community-projects/sjg-tools-v2-stake-pool-setup-and-operation-tui-tool-in-japanese" TargetMode="External"/><Relationship Id="rId8" Type="http://schemas.openxmlformats.org/officeDocument/2006/relationships/hyperlink" Target="https://projectcatalyst.io/funds/10/f10-spo-tools-and-community-projects/stakepooloperator-scripts-spo-scripts-new-features-updates" TargetMode="External"/><Relationship Id="rId40" Type="http://schemas.openxmlformats.org/officeDocument/2006/relationships/hyperlink" Target="https://projectcatalyst.io/funds/10/f10-spo-tools-and-community-projects/spouse-open-and-self-hosted-spo-security-evaluation-tool" TargetMode="External"/><Relationship Id="rId42" Type="http://schemas.openxmlformats.org/officeDocument/2006/relationships/hyperlink" Target="https://projectcatalyst.io/funds/10/f10-spo-tools-and-community-projects/45b-spo-spotter-delegation-suggester-based-on-open-source-interchangeable-algorithms-to-rank-stake-pools" TargetMode="External"/><Relationship Id="rId41" Type="http://schemas.openxmlformats.org/officeDocument/2006/relationships/hyperlink" Target="https://projectcatalyst.io/funds/10/f10-spo-tools-and-community-projects/cardano-vietnam-spo-association" TargetMode="External"/><Relationship Id="rId44" Type="http://schemas.openxmlformats.org/officeDocument/2006/relationships/hyperlink" Target="https://projectcatalyst.io/funds/10/f10-spo-tools-and-community-projects/community-education-initiative-strengthening-cardano-through-knowledge" TargetMode="External"/><Relationship Id="rId43" Type="http://schemas.openxmlformats.org/officeDocument/2006/relationships/hyperlink" Target="https://projectcatalyst.io/funds/10/f10-spo-tools-and-community-projects/cardano-xcard-digital-business-card-exclusively-for-cardano-fans" TargetMode="External"/><Relationship Id="rId46" Type="http://schemas.openxmlformats.org/officeDocument/2006/relationships/hyperlink" Target="https://projectcatalyst.io/funds/10/f10-spo-tools-and-community-projects/asia-stakepool-alliance-84804" TargetMode="External"/><Relationship Id="rId45" Type="http://schemas.openxmlformats.org/officeDocument/2006/relationships/hyperlink" Target="https://projectcatalyst.io/funds/10/f10-spo-tools-and-community-projects/spos-awareness-and-education-in-the-french-speaking-community-of-cardano-with-edustake" TargetMode="External"/><Relationship Id="rId48" Type="http://schemas.openxmlformats.org/officeDocument/2006/relationships/hyperlink" Target="https://projectcatalyst.io/funds/10/f10-spo-tools-and-community-projects/basic-smart-contracts-for-spo-campaigns-and-events-1-click-deployment-and-open-source" TargetMode="External"/><Relationship Id="rId47" Type="http://schemas.openxmlformats.org/officeDocument/2006/relationships/hyperlink" Target="https://projectcatalyst.io/funds/10/f10-spo-tools-and-community-projects/impact-spos-accountable-and-verified" TargetMode="External"/><Relationship Id="rId49" Type="http://schemas.openxmlformats.org/officeDocument/2006/relationships/hyperlink" Target="https://projectcatalyst.io/funds/10/f10-spo-tools-and-community-projects/community-outreach-program-on-cardano-blockchain-technology-education-in-nigeria" TargetMode="External"/><Relationship Id="rId31" Type="http://schemas.openxmlformats.org/officeDocument/2006/relationships/hyperlink" Target="https://projectcatalyst.io/funds/10/f10-spo-tools-and-community-projects/turbo-powered-dubai-cardano-community-social-meet-ups" TargetMode="External"/><Relationship Id="rId30" Type="http://schemas.openxmlformats.org/officeDocument/2006/relationships/hyperlink" Target="https://projectcatalyst.io/funds/10/f10-spo-tools-and-community-projects/wieczorowa-pora-spaces-podcasts-and-yt-focused-on-cardano-community-and-spos" TargetMode="External"/><Relationship Id="rId33" Type="http://schemas.openxmlformats.org/officeDocument/2006/relationships/hyperlink" Target="https://projectcatalyst.io/funds/10/f10-spo-tools-and-community-projects/pre-summit-dubai-im-on-a-boat-memorable-event" TargetMode="External"/><Relationship Id="rId32" Type="http://schemas.openxmlformats.org/officeDocument/2006/relationships/hyperlink" Target="https://projectcatalyst.io/funds/10/f10-spo-tools-and-community-projects/public-list-of-spo-groups-jsoncsv" TargetMode="External"/><Relationship Id="rId35" Type="http://schemas.openxmlformats.org/officeDocument/2006/relationships/hyperlink" Target="https://projectcatalyst.io/funds/10/f10-spo-tools-and-community-projects/easy-onboarding-of-ada-holders-to-spos" TargetMode="External"/><Relationship Id="rId34" Type="http://schemas.openxmlformats.org/officeDocument/2006/relationships/hyperlink" Target="https://projectcatalyst.io/funds/10/f10-spo-tools-and-community-projects/cardano-spo-club-for-non-english-speaker" TargetMode="External"/><Relationship Id="rId37" Type="http://schemas.openxmlformats.org/officeDocument/2006/relationships/hyperlink" Target="https://projectcatalyst.io/funds/10/f10-spo-tools-and-community-projects/facilitating-spo-travel-and-media-production-at-high-value-blockchain-events-worldwide" TargetMode="External"/><Relationship Id="rId36" Type="http://schemas.openxmlformats.org/officeDocument/2006/relationships/hyperlink" Target="https://projectcatalyst.io/funds/10/f10-spo-tools-and-community-projects/stakepool-uptime-monitoring-and-health-check-portal" TargetMode="External"/><Relationship Id="rId39" Type="http://schemas.openxmlformats.org/officeDocument/2006/relationships/hyperlink" Target="https://projectcatalyst.io/funds/10/f10-spo-tools-and-community-projects/hazelnetio-social-connectivity-for-stakepool-operators-delegators-and-communities" TargetMode="External"/><Relationship Id="rId38" Type="http://schemas.openxmlformats.org/officeDocument/2006/relationships/hyperlink" Target="https://projectcatalyst.io/funds/10/f10-spo-tools-and-community-projects/cardano-node-management-tool" TargetMode="External"/><Relationship Id="rId20" Type="http://schemas.openxmlformats.org/officeDocument/2006/relationships/hyperlink" Target="https://projectcatalyst.io/funds/10/f10-spo-tools-and-community-projects/spo-community-polling-platform" TargetMode="External"/><Relationship Id="rId22" Type="http://schemas.openxmlformats.org/officeDocument/2006/relationships/hyperlink" Target="https://projectcatalyst.io/funds/10/f10-spo-tools-and-community-projects/cardano-media" TargetMode="External"/><Relationship Id="rId21" Type="http://schemas.openxmlformats.org/officeDocument/2006/relationships/hyperlink" Target="https://projectcatalyst.io/funds/10/f10-spo-tools-and-community-projects/empowering-cardano-ecosystem-by-the-communication-protocol-bridging-the-global-and-local-cardano-ecosystems" TargetMode="External"/><Relationship Id="rId24" Type="http://schemas.openxmlformats.org/officeDocument/2006/relationships/hyperlink" Target="https://projectcatalyst.io/funds/10/f10-spo-tools-and-community-projects/spo-campaign-in-communities" TargetMode="External"/><Relationship Id="rId23" Type="http://schemas.openxmlformats.org/officeDocument/2006/relationships/hyperlink" Target="https://projectcatalyst.io/funds/10/f10-spo-tools-and-community-projects/onboard-ethereum-users-cardano-and-ethereum-consensus-mechanism-comparison-educational-resources-in-spanish" TargetMode="External"/><Relationship Id="rId26" Type="http://schemas.openxmlformats.org/officeDocument/2006/relationships/hyperlink" Target="https://projectcatalyst.io/funds/10/f10-spo-tools-and-community-projects/cardano-community-meetup-series" TargetMode="External"/><Relationship Id="rId25" Type="http://schemas.openxmlformats.org/officeDocument/2006/relationships/hyperlink" Target="https://projectcatalyst.io/funds/10/f10-spo-tools-and-community-projects/ccc-cardano-conquers-copenhagen" TargetMode="External"/><Relationship Id="rId28" Type="http://schemas.openxmlformats.org/officeDocument/2006/relationships/hyperlink" Target="https://projectcatalyst.io/funds/10/f10-spo-tools-and-community-projects/pop-up-cafe-a-place-for-the-community-to-meet-the-community" TargetMode="External"/><Relationship Id="rId27" Type="http://schemas.openxmlformats.org/officeDocument/2006/relationships/hyperlink" Target="https://projectcatalyst.io/funds/10/f10-spo-tools-and-community-projects/packaging-cardano-node-for-guix-a-functional-package-manger" TargetMode="External"/><Relationship Id="rId29" Type="http://schemas.openxmlformats.org/officeDocument/2006/relationships/hyperlink" Target="https://projectcatalyst.io/funds/10/f10-spo-tools-and-community-projects/empowering-collaborative-stake-pools-with-automated-reward-distribution" TargetMode="External"/><Relationship Id="rId11" Type="http://schemas.openxmlformats.org/officeDocument/2006/relationships/hyperlink" Target="https://projectcatalyst.io/funds/10/f10-spo-tools-and-community-projects/new-spo-revenue-streams-for-securing-bridge-infrastructure" TargetMode="External"/><Relationship Id="rId10" Type="http://schemas.openxmlformats.org/officeDocument/2006/relationships/hyperlink" Target="https://projectcatalyst.io/funds/10/f10-spo-tools-and-community-projects/decentralized-demeterrun-federated-frontend-hosting-new-revenue-stream-for-spos" TargetMode="External"/><Relationship Id="rId13" Type="http://schemas.openxmlformats.org/officeDocument/2006/relationships/hyperlink" Target="https://projectcatalyst.io/funds/10/f10-spo-tools-and-community-projects/pool-monitoring-statistics-portal" TargetMode="External"/><Relationship Id="rId12" Type="http://schemas.openxmlformats.org/officeDocument/2006/relationships/hyperlink" Target="https://projectcatalyst.io/funds/10/f10-spo-tools-and-community-projects/customizable-staking-baskets-platform-incentivizing-cardanos-decentralization" TargetMode="External"/><Relationship Id="rId15" Type="http://schemas.openxmlformats.org/officeDocument/2006/relationships/hyperlink" Target="https://projectcatalyst.io/funds/10/f10-spo-tools-and-community-projects/stakepool-metadata-hosting-service" TargetMode="External"/><Relationship Id="rId14" Type="http://schemas.openxmlformats.org/officeDocument/2006/relationships/hyperlink" Target="https://projectcatalyst.io/funds/10/f10-spo-tools-and-community-projects/cardano-explorer-improvements-cexplorerio" TargetMode="External"/><Relationship Id="rId17" Type="http://schemas.openxmlformats.org/officeDocument/2006/relationships/hyperlink" Target="https://projectcatalyst.io/funds/10/f10-spo-tools-and-community-projects/catalyst-turbo-community-catalyst-infrastructure-experiments" TargetMode="External"/><Relationship Id="rId16" Type="http://schemas.openxmlformats.org/officeDocument/2006/relationships/hyperlink" Target="https://projectcatalyst.io/funds/10/f10-spo-tools-and-community-projects/cardano-mempool-explorer" TargetMode="External"/><Relationship Id="rId19" Type="http://schemas.openxmlformats.org/officeDocument/2006/relationships/hyperlink" Target="https://projectcatalyst.io/funds/10/f10-spo-tools-and-community-projects/optim-spo-bonds-a-new-market-driven-method-to-bootstrap-pools" TargetMode="External"/><Relationship Id="rId18" Type="http://schemas.openxmlformats.org/officeDocument/2006/relationships/hyperlink" Target="https://projectcatalyst.io/funds/10/f10-spo-tools-and-community-projects/optimmaestro-ispo-integration-and-education-initiative" TargetMode="External"/><Relationship Id="rId84" Type="http://schemas.openxmlformats.org/officeDocument/2006/relationships/hyperlink" Target="https://projectcatalyst.io/funds/10/f10-spo-tools-and-community-projects/development-in-paviaio-metaverse-3d-animation-lets-further-blurr-the-lines-of-the-metaverse-and-reality-we-are-continually-pushing-the-boundries-of-what-can-and-cannot-be-done-while-working-ev-75ab9" TargetMode="External"/><Relationship Id="rId83" Type="http://schemas.openxmlformats.org/officeDocument/2006/relationships/hyperlink" Target="https://projectcatalyst.io/funds/10/f10-spo-tools-and-community-projects/delegation-gate-login-for-popular-web-frameworks" TargetMode="External"/><Relationship Id="rId86" Type="http://schemas.openxmlformats.org/officeDocument/2006/relationships/hyperlink" Target="https://projectcatalyst.io/funds/10/f10-spo-tools-and-community-projects/spo-relay-node-security-vulnerability-assessment-of-relay-node-security" TargetMode="External"/><Relationship Id="rId85" Type="http://schemas.openxmlformats.org/officeDocument/2006/relationships/hyperlink" Target="https://projectcatalyst.io/funds/10/f10-spo-tools-and-community-projects/delegator-loyalty-contract-at-stakepool-reward-address" TargetMode="External"/><Relationship Id="rId88" Type="http://schemas.openxmlformats.org/officeDocument/2006/relationships/drawing" Target="../drawings/drawing5.xml"/><Relationship Id="rId87" Type="http://schemas.openxmlformats.org/officeDocument/2006/relationships/hyperlink" Target="https://projectcatalyst.io/funds/10/f10-spo-tools-and-community-projects/sapa-no-more-educating-nigerian-creatives-about-spo-and-project-catalyst-through-web3-accelerator-and-music-festival-in-lagos-nigeria" TargetMode="External"/><Relationship Id="rId80" Type="http://schemas.openxmlformats.org/officeDocument/2006/relationships/hyperlink" Target="https://projectcatalyst.io/funds/10/f10-spo-tools-and-community-projects/cardano-lounge-by-brazilpool-a-cardano-dedicated-coworking-and-events-venue-in-sao-paulo" TargetMode="External"/><Relationship Id="rId82" Type="http://schemas.openxmlformats.org/officeDocument/2006/relationships/hyperlink" Target="https://projectcatalyst.io/funds/10/f10-spo-tools-and-community-projects/africa-stakepool-alliance-97e06" TargetMode="External"/><Relationship Id="rId81" Type="http://schemas.openxmlformats.org/officeDocument/2006/relationships/hyperlink" Target="https://projectcatalyst.io/funds/10/f10-spo-tools-and-community-projects/the-path-to-minting-more-blocks-in-africa-for-a-more-resilient-cardano-protocol" TargetMode="External"/><Relationship Id="rId73" Type="http://schemas.openxmlformats.org/officeDocument/2006/relationships/hyperlink" Target="https://projectcatalyst.io/funds/10/f10-spo-tools-and-community-projects/harmonie-nft-galerie-physical-gallery-and-digital-signage-solutions-in-shopping-malls-for-cardano-nfts-artists-advertisements-and-more" TargetMode="External"/><Relationship Id="rId72" Type="http://schemas.openxmlformats.org/officeDocument/2006/relationships/hyperlink" Target="https://projectcatalyst.io/funds/10/f10-spo-tools-and-community-projects/mav100-opening-access-of-the-cardano-blockchain-to-students-through-our-stake-pool-incubator-program" TargetMode="External"/><Relationship Id="rId75" Type="http://schemas.openxmlformats.org/officeDocument/2006/relationships/hyperlink" Target="https://projectcatalyst.io/funds/10/f10-spo-tools-and-community-projects/unistake-open-source-staking-subscription-model-empowering-community-through-decentralized-monetization" TargetMode="External"/><Relationship Id="rId74" Type="http://schemas.openxmlformats.org/officeDocument/2006/relationships/hyperlink" Target="https://projectcatalyst.io/funds/10/f10-spo-tools-and-community-projects/cardascanio-a-community-funded-stake-pool-vulnerability-scanning-service" TargetMode="External"/><Relationship Id="rId77" Type="http://schemas.openxmlformats.org/officeDocument/2006/relationships/hyperlink" Target="https://projectcatalyst.io/funds/10/f10-spo-tools-and-community-projects/cardanos-exhibition-at-6-blockchain-events-in-6-countries-in-latin-america-powered-by-community-brazil-argentina-mexico-colombia-venezuela-and-uruguay-latam" TargetMode="External"/><Relationship Id="rId76" Type="http://schemas.openxmlformats.org/officeDocument/2006/relationships/hyperlink" Target="https://projectcatalyst.io/funds/10/f10-spo-tools-and-community-projects/kalyxio-the-leveraged-dcfd-contracts-platform-on-cardano" TargetMode="External"/><Relationship Id="rId79" Type="http://schemas.openxmlformats.org/officeDocument/2006/relationships/hyperlink" Target="https://projectcatalyst.io/funds/10/f10-spo-tools-and-community-projects/fund-raising-with-spo-model-platform-for-artist-and-anyone" TargetMode="External"/><Relationship Id="rId78" Type="http://schemas.openxmlformats.org/officeDocument/2006/relationships/hyperlink" Target="https://projectcatalyst.io/funds/10/f10-spo-tools-and-community-projects/spo-pool-backup-and-disaster-recovery" TargetMode="External"/><Relationship Id="rId71" Type="http://schemas.openxmlformats.org/officeDocument/2006/relationships/hyperlink" Target="https://projectcatalyst.io/funds/10/f10-spo-tools-and-community-projects/spo-interview-channel-spos-voice-need-to-be-heard" TargetMode="External"/><Relationship Id="rId70" Type="http://schemas.openxmlformats.org/officeDocument/2006/relationships/hyperlink" Target="https://projectcatalyst.io/funds/10/f10-spo-tools-and-community-projects/cardano-stake-pool-owner-behavior-academic-research" TargetMode="External"/><Relationship Id="rId62" Type="http://schemas.openxmlformats.org/officeDocument/2006/relationships/hyperlink" Target="https://projectcatalyst.io/funds/10/f10-spo-tools-and-community-projects/adalink-affiliate-network-for-spo-growth" TargetMode="External"/><Relationship Id="rId61" Type="http://schemas.openxmlformats.org/officeDocument/2006/relationships/hyperlink" Target="https://projectcatalyst.io/funds/10/f10-spo-tools-and-community-projects/spopatronsio-a-spo-patrons-management-portal" TargetMode="External"/><Relationship Id="rId64" Type="http://schemas.openxmlformats.org/officeDocument/2006/relationships/hyperlink" Target="https://projectcatalyst.io/funds/10/f10-spo-tools-and-community-projects/ispo-center-aggregator-reviews-tech-and-marketing-support-in-running-ispos" TargetMode="External"/><Relationship Id="rId63" Type="http://schemas.openxmlformats.org/officeDocument/2006/relationships/hyperlink" Target="https://projectcatalyst.io/funds/10/f10-spo-tools-and-community-projects/aldea-nft-marketplace-v2" TargetMode="External"/><Relationship Id="rId66" Type="http://schemas.openxmlformats.org/officeDocument/2006/relationships/hyperlink" Target="https://projectcatalyst.io/funds/10/f10-spo-tools-and-community-projects/impact-measurement-of-spos-b87a9" TargetMode="External"/><Relationship Id="rId65" Type="http://schemas.openxmlformats.org/officeDocument/2006/relationships/hyperlink" Target="https://projectcatalyst.io/funds/10/f10-spo-tools-and-community-projects/enabling-caribbean-creativity-building-the-creator-economy-with-cardano" TargetMode="External"/><Relationship Id="rId68" Type="http://schemas.openxmlformats.org/officeDocument/2006/relationships/hyperlink" Target="https://projectcatalyst.io/funds/10/f10-spo-tools-and-community-projects/tadastake-a-distribution-platform-a5d50" TargetMode="External"/><Relationship Id="rId67" Type="http://schemas.openxmlformats.org/officeDocument/2006/relationships/hyperlink" Target="https://projectcatalyst.io/funds/10/f10-spo-tools-and-community-projects/catalystcon-2023-or-spo-spotlight" TargetMode="External"/><Relationship Id="rId60" Type="http://schemas.openxmlformats.org/officeDocument/2006/relationships/hyperlink" Target="https://projectcatalyst.io/funds/10/f10-spo-tools-and-community-projects/delegate-polling-and-voting-mechanisms-for-spos" TargetMode="External"/><Relationship Id="rId69" Type="http://schemas.openxmlformats.org/officeDocument/2006/relationships/hyperlink" Target="https://projectcatalyst.io/funds/10/f10-spo-tools-and-community-projects/cardano-network-mixers-bridging-spos-with-high-net-worth-entrepreneurs" TargetMode="External"/><Relationship Id="rId51" Type="http://schemas.openxmlformats.org/officeDocument/2006/relationships/hyperlink" Target="https://projectcatalyst.io/funds/10/f10-spo-tools-and-community-projects/cardano-guide-a-one-stop-guide-ce80b" TargetMode="External"/><Relationship Id="rId50" Type="http://schemas.openxmlformats.org/officeDocument/2006/relationships/hyperlink" Target="https://projectcatalyst.io/funds/10/f10-spo-tools-and-community-projects/africa-stakepool-academy-or-securing-the-network" TargetMode="External"/><Relationship Id="rId53" Type="http://schemas.openxmlformats.org/officeDocument/2006/relationships/hyperlink" Target="https://projectcatalyst.io/funds/10/f10-spo-tools-and-community-projects/risk-monitor-for-spos" TargetMode="External"/><Relationship Id="rId52" Type="http://schemas.openxmlformats.org/officeDocument/2006/relationships/hyperlink" Target="https://projectcatalyst.io/funds/10/f10-spo-tools-and-community-projects/central-information-hub-with-crowdsourced-onboarding-and-education-with-an-open-source-robust-freelance-platform-designed-for-spo-community-engagement" TargetMode="External"/><Relationship Id="rId55" Type="http://schemas.openxmlformats.org/officeDocument/2006/relationships/hyperlink" Target="https://projectcatalyst.io/funds/10/f10-spo-tools-and-community-projects/cardano-over-coffee-brewing-success-for-the-cardano-community-by-empowering-spos-and-builders" TargetMode="External"/><Relationship Id="rId54" Type="http://schemas.openxmlformats.org/officeDocument/2006/relationships/hyperlink" Target="https://projectcatalyst.io/funds/10/f10-spo-tools-and-community-projects/auto-stake-pool-setup-pocket-pool" TargetMode="External"/><Relationship Id="rId57" Type="http://schemas.openxmlformats.org/officeDocument/2006/relationships/hyperlink" Target="https://projectcatalyst.io/funds/10/f10-spo-tools-and-community-projects/spos-spanish-community-workshops-webinars-events-and-networking-fostering-the-development-and-evolution-of-the-ecosystem-with-personalized-support-and-education-to-operators-and-developers" TargetMode="External"/><Relationship Id="rId56" Type="http://schemas.openxmlformats.org/officeDocument/2006/relationships/hyperlink" Target="https://projectcatalyst.io/funds/10/f10-spo-tools-and-community-projects/spo-4-life" TargetMode="External"/><Relationship Id="rId59" Type="http://schemas.openxmlformats.org/officeDocument/2006/relationships/hyperlink" Target="https://projectcatalyst.io/funds/10/f10-spo-tools-and-community-projects/spo-online-business-academy" TargetMode="External"/><Relationship Id="rId58" Type="http://schemas.openxmlformats.org/officeDocument/2006/relationships/hyperlink" Target="https://projectcatalyst.io/funds/10/f10-spo-tools-and-community-projects/subbitxyz-featherweight-channels-for-pay-as-you-go-subscriptions-and-first-plugin-with-dandel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rojectcatalyst.io/funds/10/f10-developer-ecosystem-the-evolution/provide-multiple-templates-on-how-to-write-apps-and-games-for-the-cardano-ecosystem-using-paima" TargetMode="External"/><Relationship Id="rId2" Type="http://schemas.openxmlformats.org/officeDocument/2006/relationships/hyperlink" Target="https://projectcatalyst.io/funds/10/f10-developer-ecosystem-the-evolution/mlabs-cardano-transaction-library-evolution" TargetMode="External"/><Relationship Id="rId3" Type="http://schemas.openxmlformats.org/officeDocument/2006/relationships/hyperlink" Target="https://projectcatalyst.io/funds/10/f10-developer-ecosystem-the-evolution/mlabs-cardano-onchain-languages-benchmark" TargetMode="External"/><Relationship Id="rId4" Type="http://schemas.openxmlformats.org/officeDocument/2006/relationships/hyperlink" Target="https://projectcatalyst.io/funds/10/f10-developer-ecosystem-the-evolution/mlabs-lambdabuffers-was-cardano-dapp-schemas-code-generation-backends-for-rust-javascript-and-aiken" TargetMode="External"/><Relationship Id="rId9" Type="http://schemas.openxmlformats.org/officeDocument/2006/relationships/hyperlink" Target="https://projectcatalyst.io/funds/10/f10-developer-ecosystem-the-evolution/exhibit-largest-blockchain-expojpcardano-is-hardly-recognized-in-japan-therefore-we-will-exhibit-at-one-of-the-largest-trade-shows-to-raise-awareness-and-encourage-developers-to-enter-the-mark-83976" TargetMode="External"/><Relationship Id="rId143" Type="http://schemas.openxmlformats.org/officeDocument/2006/relationships/hyperlink" Target="https://projectcatalyst.io/funds/10/f10-developer-ecosystem-the-evolution/pharmachain-a-dedicated-sidechain-for-pharmaceutical-applications-on-cardano" TargetMode="External"/><Relationship Id="rId142" Type="http://schemas.openxmlformats.org/officeDocument/2006/relationships/hyperlink" Target="https://projectcatalyst.io/funds/10/f10-developer-ecosystem-the-evolution/camp-cardano" TargetMode="External"/><Relationship Id="rId141" Type="http://schemas.openxmlformats.org/officeDocument/2006/relationships/hyperlink" Target="https://projectcatalyst.io/funds/10/f10-developer-ecosystem-the-evolution/genesis-web-30engineers-excellence-space" TargetMode="External"/><Relationship Id="rId140" Type="http://schemas.openxmlformats.org/officeDocument/2006/relationships/hyperlink" Target="https://projectcatalyst.io/funds/10/f10-developer-ecosystem-the-evolution/professional-directory-platform-of-blockchain-and-web3-investors-founders-venture-capitalists-angel-investors-accelerators-launchpads-and-open-innovation-investor-network-community" TargetMode="External"/><Relationship Id="rId5" Type="http://schemas.openxmlformats.org/officeDocument/2006/relationships/hyperlink" Target="https://projectcatalyst.io/funds/10/f10-developer-ecosystem-the-evolution/mlabs-browser-based-wallet-for-developers-and-testers" TargetMode="External"/><Relationship Id="rId6" Type="http://schemas.openxmlformats.org/officeDocument/2006/relationships/hyperlink" Target="https://projectcatalyst.io/funds/10/f10-developer-ecosystem-the-evolution/mlabs-cardano-game-engine-wallet-godot-integration" TargetMode="External"/><Relationship Id="rId146" Type="http://schemas.openxmlformats.org/officeDocument/2006/relationships/drawing" Target="../drawings/drawing6.xml"/><Relationship Id="rId7" Type="http://schemas.openxmlformats.org/officeDocument/2006/relationships/hyperlink" Target="https://projectcatalyst.io/funds/10/f10-developer-ecosystem-the-evolution/scrolls-develop-and-deploy-custom-graphql-chain-indexes" TargetMode="External"/><Relationship Id="rId145" Type="http://schemas.openxmlformats.org/officeDocument/2006/relationships/hyperlink" Target="https://projectcatalyst.io/funds/10/f10-developer-ecosystem-the-evolution/mobility-and-transportation-sidechain" TargetMode="External"/><Relationship Id="rId8" Type="http://schemas.openxmlformats.org/officeDocument/2006/relationships/hyperlink" Target="https://projectcatalyst.io/funds/10/f10-developer-ecosystem-the-evolution/crypto-magazine-published-by-japanese-polular-publisher-futaba-sha" TargetMode="External"/><Relationship Id="rId144" Type="http://schemas.openxmlformats.org/officeDocument/2006/relationships/hyperlink" Target="https://projectcatalyst.io/funds/10/f10-developer-ecosystem-the-evolution/crm-sidechain-empowering-decentralized-business-transactions-on-cardano" TargetMode="External"/><Relationship Id="rId139" Type="http://schemas.openxmlformats.org/officeDocument/2006/relationships/hyperlink" Target="https://projectcatalyst.io/funds/10/f10-developer-ecosystem-the-evolution/training-refugees-in-refugee-camps-coding-techniques-blockchain-and-plutus-pbl" TargetMode="External"/><Relationship Id="rId138" Type="http://schemas.openxmlformats.org/officeDocument/2006/relationships/hyperlink" Target="https://projectcatalyst.io/funds/10/f10-developer-ecosystem-the-evolution/women-the-real-drivers-and-implementers-of-defi-realfi-solutions-and-strategies-in-the-local-context-of-africa-lets-put-them-at-the-front-stage" TargetMode="External"/><Relationship Id="rId137" Type="http://schemas.openxmlformats.org/officeDocument/2006/relationships/hyperlink" Target="https://projectcatalyst.io/funds/10/f10-developer-ecosystem-the-evolution/if-you-build-it-they-will-come-just-build-things-people-need-or-want-like-authenticated-cvs-or-awards-or-authenticated-participation" TargetMode="External"/><Relationship Id="rId132" Type="http://schemas.openxmlformats.org/officeDocument/2006/relationships/hyperlink" Target="https://projectcatalyst.io/funds/10/f10-developer-ecosystem-the-evolution/make-earning-ada-easier-for-developers" TargetMode="External"/><Relationship Id="rId131" Type="http://schemas.openxmlformats.org/officeDocument/2006/relationships/hyperlink" Target="https://projectcatalyst.io/funds/10/f10-developer-ecosystem-the-evolution/cips-for-a-sustainable-future-funding-community-driven-proposals-aligned-with-sdgs" TargetMode="External"/><Relationship Id="rId130" Type="http://schemas.openxmlformats.org/officeDocument/2006/relationships/hyperlink" Target="https://projectcatalyst.io/funds/10/f10-developer-ecosystem-the-evolution/dlt360-cardalabs-integrator-empowering-cardanos-market-reach-by-integrating-specialized-architects-business-analysts-and-devops-for-optimal-results" TargetMode="External"/><Relationship Id="rId136" Type="http://schemas.openxmlformats.org/officeDocument/2006/relationships/hyperlink" Target="https://projectcatalyst.io/funds/10/f10-developer-ecosystem-the-evolution/c2vn-cardano-coffee-lounge-in-universities-p2" TargetMode="External"/><Relationship Id="rId135" Type="http://schemas.openxmlformats.org/officeDocument/2006/relationships/hyperlink" Target="https://projectcatalyst.io/funds/10/f10-developer-ecosystem-the-evolution/indiehub-x-fluxusnetwork" TargetMode="External"/><Relationship Id="rId134" Type="http://schemas.openxmlformats.org/officeDocument/2006/relationships/hyperlink" Target="https://projectcatalyst.io/funds/10/f10-developer-ecosystem-the-evolution/cardano-devhub-democratizing-tech-education-and-bridging-the-skills-to-employment-gap" TargetMode="External"/><Relationship Id="rId133" Type="http://schemas.openxmlformats.org/officeDocument/2006/relationships/hyperlink" Target="https://projectcatalyst.io/funds/10/f10-developer-ecosystem-the-evolution/greenpulse-cardano-carbon-footprint-calculator-measure-act-make-an-impact-powered-by-energiasocial" TargetMode="External"/><Relationship Id="rId40" Type="http://schemas.openxmlformats.org/officeDocument/2006/relationships/hyperlink" Target="https://projectcatalyst.io/funds/10/f10-developer-ecosystem-the-evolution/cardano-events-in-ukraine-20-cities-with-the-goal-to-invite-more-devs-to-the-ecosystem" TargetMode="External"/><Relationship Id="rId42" Type="http://schemas.openxmlformats.org/officeDocument/2006/relationships/hyperlink" Target="https://projectcatalyst.io/funds/10/f10-developer-ecosystem-the-evolution/a-complete-end-to-end-example-for-dapp-development-with-lucid-aiken" TargetMode="External"/><Relationship Id="rId41" Type="http://schemas.openxmlformats.org/officeDocument/2006/relationships/hyperlink" Target="https://projectcatalyst.io/funds/10/f10-developer-ecosystem-the-evolution/cardano-smart-contracts-with-helios-2nd-edition" TargetMode="External"/><Relationship Id="rId44" Type="http://schemas.openxmlformats.org/officeDocument/2006/relationships/hyperlink" Target="https://projectcatalyst.io/funds/10/f10-developer-ecosystem-the-evolution/daogenai-building-open-source-ai-agent-infrastructure-stimulating-new-methods-of-developer-and-general-education" TargetMode="External"/><Relationship Id="rId43" Type="http://schemas.openxmlformats.org/officeDocument/2006/relationships/hyperlink" Target="https://projectcatalyst.io/funds/10/f10-developer-ecosystem-the-evolution/translation-localization-and-implementation-of-the-gimbalabs-plutus-project-based-learning-program" TargetMode="External"/><Relationship Id="rId46" Type="http://schemas.openxmlformats.org/officeDocument/2006/relationships/hyperlink" Target="https://projectcatalyst.io/funds/10/f10-developer-ecosystem-the-evolution/nunet-decentralized-gpu-splitting-on-software-level-splitting-large-scale-compute-work-into-small-containers-optimized-for-deployment-on-decentralized-hardware-is-a-necessary-component-of-any-56c3d" TargetMode="External"/><Relationship Id="rId45" Type="http://schemas.openxmlformats.org/officeDocument/2006/relationships/hyperlink" Target="https://projectcatalyst.io/funds/10/f10-developer-ecosystem-the-evolution/make-nftcdn-free-to-use" TargetMode="External"/><Relationship Id="rId48" Type="http://schemas.openxmlformats.org/officeDocument/2006/relationships/hyperlink" Target="https://projectcatalyst.io/funds/10/f10-developer-ecosystem-the-evolution/mlabs-x-fluxusnetwork-risk-mitigation-for-investments-for-cardano-projects" TargetMode="External"/><Relationship Id="rId47" Type="http://schemas.openxmlformats.org/officeDocument/2006/relationships/hyperlink" Target="https://projectcatalyst.io/funds/10/f10-developer-ecosystem-the-evolution/advancing-community-governance-tooling-on-andamio" TargetMode="External"/><Relationship Id="rId49" Type="http://schemas.openxmlformats.org/officeDocument/2006/relationships/hyperlink" Target="https://projectcatalyst.io/funds/10/f10-developer-ecosystem-the-evolution/advancing-plutus-pbl-and-cultivating-african-youth-skills-through-wada-hubs" TargetMode="External"/><Relationship Id="rId31" Type="http://schemas.openxmlformats.org/officeDocument/2006/relationships/hyperlink" Target="https://projectcatalyst.io/funds/10/f10-developer-ecosystem-the-evolution/watch-wallet-for-cardano-28c1e" TargetMode="External"/><Relationship Id="rId30" Type="http://schemas.openxmlformats.org/officeDocument/2006/relationships/hyperlink" Target="https://projectcatalyst.io/funds/10/f10-developer-ecosystem-the-evolution/profile-and-project-account-nfts" TargetMode="External"/><Relationship Id="rId33" Type="http://schemas.openxmlformats.org/officeDocument/2006/relationships/hyperlink" Target="https://projectcatalyst.io/funds/10/f10-developer-ecosystem-the-evolution/finalize-helios" TargetMode="External"/><Relationship Id="rId32" Type="http://schemas.openxmlformats.org/officeDocument/2006/relationships/hyperlink" Target="https://projectcatalyst.io/funds/10/f10-developer-ecosystem-the-evolution/socious-extended-quadratic-funding-for-open-source-projects" TargetMode="External"/><Relationship Id="rId35" Type="http://schemas.openxmlformats.org/officeDocument/2006/relationships/hyperlink" Target="https://projectcatalyst.io/funds/10/f10-developer-ecosystem-the-evolution/cardano-kubernetes-orchestra-a-decentralized-end-to-end-blockchain-indexer-api-for-cardano" TargetMode="External"/><Relationship Id="rId34" Type="http://schemas.openxmlformats.org/officeDocument/2006/relationships/hyperlink" Target="https://projectcatalyst.io/funds/10/f10-developer-ecosystem-the-evolution/mesh-support-teams-building-cardano-dapps-with-mesh-js-sdk-a-comprehensive-open-source-sdk-for-building-dapps-on-cardano" TargetMode="External"/><Relationship Id="rId37" Type="http://schemas.openxmlformats.org/officeDocument/2006/relationships/hyperlink" Target="https://projectcatalyst.io/funds/10/f10-developer-ecosystem-the-evolution/wolfram-blockchain-integration-framework-enabling-simultaneous-access-to-blockchain-ecosystems" TargetMode="External"/><Relationship Id="rId36" Type="http://schemas.openxmlformats.org/officeDocument/2006/relationships/hyperlink" Target="https://projectcatalyst.io/funds/10/f10-developer-ecosystem-the-evolution/build-on-maestro-grants-to-sponsor-projects-building-exciting-products-on-maestros-dapp-platform" TargetMode="External"/><Relationship Id="rId39" Type="http://schemas.openxmlformats.org/officeDocument/2006/relationships/hyperlink" Target="https://projectcatalyst.io/funds/10/f10-developer-ecosystem-the-evolution/threshold-signatures-for-cardano-wallets" TargetMode="External"/><Relationship Id="rId38" Type="http://schemas.openxmlformats.org/officeDocument/2006/relationships/hyperlink" Target="https://projectcatalyst.io/funds/10/f10-developer-ecosystem-the-evolution/project-based-documentation-for-the-open-source-andamio-platform" TargetMode="External"/><Relationship Id="rId20" Type="http://schemas.openxmlformats.org/officeDocument/2006/relationships/hyperlink" Target="https://projectcatalyst.io/funds/10/f10-developer-ecosystem-the-evolution/fixing-nintendos-problem-unlocking-a-multi-million-dollar-nfcnft-authentication-market-for-the-cardano-ecosystem-with-open-source-cardano-warriors-dcspark" TargetMode="External"/><Relationship Id="rId22" Type="http://schemas.openxmlformats.org/officeDocument/2006/relationships/hyperlink" Target="https://projectcatalyst.io/funds/10/f10-developer-ecosystem-the-evolution/socious-decentralized-escrow-and-dispute-resolution" TargetMode="External"/><Relationship Id="rId21" Type="http://schemas.openxmlformats.org/officeDocument/2006/relationships/hyperlink" Target="https://projectcatalyst.io/funds/10/f10-developer-ecosystem-the-evolution/opshin-core-developing-python-smart-contracts" TargetMode="External"/><Relationship Id="rId24" Type="http://schemas.openxmlformats.org/officeDocument/2006/relationships/hyperlink" Target="https://projectcatalyst.io/funds/10/f10-developer-ecosystem-the-evolution/open-source-blockfrost-deployment-images" TargetMode="External"/><Relationship Id="rId23" Type="http://schemas.openxmlformats.org/officeDocument/2006/relationships/hyperlink" Target="https://projectcatalyst.io/funds/10/f10-developer-ecosystem-the-evolution/plu-ts-typescript-smart-contracts-road-to-production" TargetMode="External"/><Relationship Id="rId26" Type="http://schemas.openxmlformats.org/officeDocument/2006/relationships/hyperlink" Target="https://projectcatalyst.io/funds/10/f10-developer-ecosystem-the-evolution/staking-basket-bot-incentivizing-cardanos-decentralization" TargetMode="External"/><Relationship Id="rId25" Type="http://schemas.openxmlformats.org/officeDocument/2006/relationships/hyperlink" Target="https://projectcatalyst.io/funds/10/f10-developer-ecosystem-the-evolution/blockfrost-multi-provider-transaction-submit-plugin" TargetMode="External"/><Relationship Id="rId28" Type="http://schemas.openxmlformats.org/officeDocument/2006/relationships/hyperlink" Target="https://projectcatalyst.io/funds/10/f10-developer-ecosystem-the-evolution/stoa-smart-contract-user-account-nfts" TargetMode="External"/><Relationship Id="rId27" Type="http://schemas.openxmlformats.org/officeDocument/2006/relationships/hyperlink" Target="https://projectcatalyst.io/funds/10/f10-developer-ecosystem-the-evolution/introducing-cardano-laboratory-a-development-and-testing-environment-for-cardano" TargetMode="External"/><Relationship Id="rId29" Type="http://schemas.openxmlformats.org/officeDocument/2006/relationships/hyperlink" Target="https://projectcatalyst.io/funds/10/f10-developer-ecosystem-the-evolution/development-of-a-cardano-dapp-and-extensive-documentation-of-each-step-along-the-way" TargetMode="External"/><Relationship Id="rId11" Type="http://schemas.openxmlformats.org/officeDocument/2006/relationships/hyperlink" Target="https://projectcatalyst.io/funds/10/f10-developer-ecosystem-the-evolution/plug-and-play-smart-contract-api-a-game-changing-platform-to-deploy-open-source-contracts-instantly" TargetMode="External"/><Relationship Id="rId10" Type="http://schemas.openxmlformats.org/officeDocument/2006/relationships/hyperlink" Target="https://projectcatalyst.io/funds/10/f10-developer-ecosystem-the-evolution/marlowe-runtime-sdks" TargetMode="External"/><Relationship Id="rId13" Type="http://schemas.openxmlformats.org/officeDocument/2006/relationships/hyperlink" Target="https://projectcatalyst.io/funds/10/f10-developer-ecosystem-the-evolution/anastasia-labs-open-source-production-grade-dapps" TargetMode="External"/><Relationship Id="rId12" Type="http://schemas.openxmlformats.org/officeDocument/2006/relationships/hyperlink" Target="https://projectcatalyst.io/funds/10/f10-developer-ecosystem-the-evolution/marlowe-decentralized-oracle-integration" TargetMode="External"/><Relationship Id="rId15" Type="http://schemas.openxmlformats.org/officeDocument/2006/relationships/hyperlink" Target="https://projectcatalyst.io/funds/10/f10-developer-ecosystem-the-evolution/winter-protocol-open-source-traceability-and-real-world-asset-tokenization" TargetMode="External"/><Relationship Id="rId14" Type="http://schemas.openxmlformats.org/officeDocument/2006/relationships/hyperlink" Target="https://projectcatalyst.io/funds/10/f10-developer-ecosystem-the-evolution/sorbet-wallet-debugger-by-sundae-labs" TargetMode="External"/><Relationship Id="rId17" Type="http://schemas.openxmlformats.org/officeDocument/2006/relationships/hyperlink" Target="https://projectcatalyst.io/funds/10/f10-developer-ecosystem-the-evolution/spectrum-network-or-security-audit" TargetMode="External"/><Relationship Id="rId16" Type="http://schemas.openxmlformats.org/officeDocument/2006/relationships/hyperlink" Target="https://projectcatalyst.io/funds/10/f10-developer-ecosystem-the-evolution/onboard-japanese-big-ip-holders-onto-cardano-space-and-build-an-ip-certification-system-on-the-cardano-blockchain" TargetMode="External"/><Relationship Id="rId19" Type="http://schemas.openxmlformats.org/officeDocument/2006/relationships/hyperlink" Target="https://projectcatalyst.io/funds/10/f10-developer-ecosystem-the-evolution/help-nmkr-to-continue-operations-and-develop-nft-infrastructure" TargetMode="External"/><Relationship Id="rId18" Type="http://schemas.openxmlformats.org/officeDocument/2006/relationships/hyperlink" Target="https://projectcatalyst.io/funds/10/f10-developer-ecosystem-the-evolution/spectrum-network-or-testing-protocol-at-scale" TargetMode="External"/><Relationship Id="rId84" Type="http://schemas.openxmlformats.org/officeDocument/2006/relationships/hyperlink" Target="https://projectcatalyst.io/funds/10/f10-developer-ecosystem-the-evolution/10-marlowe-templates-marlowe-has-launched-the-mainnet-now-anyone-can-become-a-cardano-smart-contracts-developer" TargetMode="External"/><Relationship Id="rId83" Type="http://schemas.openxmlformats.org/officeDocument/2006/relationships/hyperlink" Target="https://projectcatalyst.io/funds/10/f10-developer-ecosystem-the-evolution/unlocking-potential-making-cardano-the-go-to-choice-for-developers" TargetMode="External"/><Relationship Id="rId86" Type="http://schemas.openxmlformats.org/officeDocument/2006/relationships/hyperlink" Target="https://projectcatalyst.io/funds/10/f10-developer-ecosystem-the-evolution/meetproposer-bright-up-developers-ideas" TargetMode="External"/><Relationship Id="rId85" Type="http://schemas.openxmlformats.org/officeDocument/2006/relationships/hyperlink" Target="https://projectcatalyst.io/funds/10/f10-developer-ecosystem-the-evolution/to-address-the-scarcity-of-development-tools-and-resources-for-helios-a-functional-domain-specific-language-dsl-implemented-in-javascript-my-proposal-is-to-enhance-it-by-incorporating-addition-9bab7" TargetMode="External"/><Relationship Id="rId88" Type="http://schemas.openxmlformats.org/officeDocument/2006/relationships/hyperlink" Target="https://projectcatalyst.io/funds/10/f10-developer-ecosystem-the-evolution/c2vn-project-catalyst-360-events-for-universities" TargetMode="External"/><Relationship Id="rId87" Type="http://schemas.openxmlformats.org/officeDocument/2006/relationships/hyperlink" Target="https://projectcatalyst.io/funds/10/f10-developer-ecosystem-the-evolution/9-minutes-to-million-catalyst-project-where-developer-dreams-flourish" TargetMode="External"/><Relationship Id="rId89" Type="http://schemas.openxmlformats.org/officeDocument/2006/relationships/hyperlink" Target="https://projectcatalyst.io/funds/10/f10-developer-ecosystem-the-evolution/incorporating-cardano-blockchain-into-student-scientific-research-projects" TargetMode="External"/><Relationship Id="rId80" Type="http://schemas.openxmlformats.org/officeDocument/2006/relationships/hyperlink" Target="https://projectcatalyst.io/funds/10/f10-developer-ecosystem-the-evolution/add-fresh-engineering-and-science-graduates-to-developer-ecosystem" TargetMode="External"/><Relationship Id="rId82" Type="http://schemas.openxmlformats.org/officeDocument/2006/relationships/hyperlink" Target="https://projectcatalyst.io/funds/10/f10-developer-ecosystem-the-evolution/cardano-hackathon-in-argentina-ii" TargetMode="External"/><Relationship Id="rId81" Type="http://schemas.openxmlformats.org/officeDocument/2006/relationships/hyperlink" Target="https://projectcatalyst.io/funds/10/f10-developer-ecosystem-the-evolution/cardano-developers-community-in-kolkata-india" TargetMode="External"/><Relationship Id="rId73" Type="http://schemas.openxmlformats.org/officeDocument/2006/relationships/hyperlink" Target="https://projectcatalyst.io/funds/10/f10-developer-ecosystem-the-evolution/connecting-tech-2-business-promoting-cardano-tech-startups-to-business-customers-for-sales-pilot-or-market-feedback" TargetMode="External"/><Relationship Id="rId72" Type="http://schemas.openxmlformats.org/officeDocument/2006/relationships/hyperlink" Target="https://projectcatalyst.io/funds/10/f10-developer-ecosystem-the-evolution/venture-capital-deal-flow-connect-investors-with-companies-building-on-cardano-establish-a-deal-flow-process-that-will-make-it-easier-for-investors-to-see-the-opportunities-within-the-ecosyste-68d57" TargetMode="External"/><Relationship Id="rId75" Type="http://schemas.openxmlformats.org/officeDocument/2006/relationships/hyperlink" Target="https://projectcatalyst.io/funds/10/f10-developer-ecosystem-the-evolution/fundraising-support-workshops-one-on-one-sessions-and-a-final-pitch-event-for-investors" TargetMode="External"/><Relationship Id="rId74" Type="http://schemas.openxmlformats.org/officeDocument/2006/relationships/hyperlink" Target="https://projectcatalyst.io/funds/10/f10-developer-ecosystem-the-evolution/c2vn-cardano-developer-club-in-universities" TargetMode="External"/><Relationship Id="rId77" Type="http://schemas.openxmlformats.org/officeDocument/2006/relationships/hyperlink" Target="https://projectcatalyst.io/funds/10/f10-developer-ecosystem-the-evolution/cardano-for-the-maustralsses-vietnamese-book-for-vietnamese-devs" TargetMode="External"/><Relationship Id="rId76" Type="http://schemas.openxmlformats.org/officeDocument/2006/relationships/hyperlink" Target="https://projectcatalyst.io/funds/10/f10-developer-ecosystem-the-evolution/artificial-intelligence-open-source-mldapps" TargetMode="External"/><Relationship Id="rId79" Type="http://schemas.openxmlformats.org/officeDocument/2006/relationships/hyperlink" Target="https://projectcatalyst.io/funds/10/f10-developer-ecosystem-the-evolution/sense-smart-contract-analyzer" TargetMode="External"/><Relationship Id="rId78" Type="http://schemas.openxmlformats.org/officeDocument/2006/relationships/hyperlink" Target="https://projectcatalyst.io/funds/10/f10-developer-ecosystem-the-evolution/demu-protocol-or-phase-3-music-rights-management" TargetMode="External"/><Relationship Id="rId71" Type="http://schemas.openxmlformats.org/officeDocument/2006/relationships/hyperlink" Target="https://projectcatalyst.io/funds/10/f10-developer-ecosystem-the-evolution/adabyte-byte-sized-programming-tutorials" TargetMode="External"/><Relationship Id="rId70" Type="http://schemas.openxmlformats.org/officeDocument/2006/relationships/hyperlink" Target="https://projectcatalyst.io/funds/10/f10-developer-ecosystem-the-evolution/fluxion-an-efficient-flexible-and-decentralized-custom-query-solution-for-cardano" TargetMode="External"/><Relationship Id="rId62" Type="http://schemas.openxmlformats.org/officeDocument/2006/relationships/hyperlink" Target="https://projectcatalyst.io/funds/10/f10-developer-ecosystem-the-evolution/cyber-security-and-cardano-collaboration-between-a-world-leader-in-cyber-security-and-the-cardano-ecosystem-this-collaboration-will-be-essential-to-be-able-to-offer-cardano-technology-to-inter-a3100" TargetMode="External"/><Relationship Id="rId61" Type="http://schemas.openxmlformats.org/officeDocument/2006/relationships/hyperlink" Target="https://projectcatalyst.io/funds/10/f10-developer-ecosystem-the-evolution/open-source-python-tool-for-linkage-finance-smart-contract-interaction" TargetMode="External"/><Relationship Id="rId64" Type="http://schemas.openxmlformats.org/officeDocument/2006/relationships/hyperlink" Target="https://projectcatalyst.io/funds/10/f10-developer-ecosystem-the-evolution/web3-nft-tokengated-for-ecommerces-sites-landing-pages-and-conversion-pages-bringing-ecommerce-to-the-cardano-blockchain" TargetMode="External"/><Relationship Id="rId63" Type="http://schemas.openxmlformats.org/officeDocument/2006/relationships/hyperlink" Target="https://projectcatalyst.io/funds/10/f10-developer-ecosystem-the-evolution/gimbalabs-plutus-project-based-learning-student-contributor-treasury" TargetMode="External"/><Relationship Id="rId66" Type="http://schemas.openxmlformats.org/officeDocument/2006/relationships/hyperlink" Target="https://projectcatalyst.io/funds/10/f10-developer-ecosystem-the-evolution/hydra-as-a-b2b-layer-for-defi-a-white-paper-and-a-mvp" TargetMode="External"/><Relationship Id="rId65" Type="http://schemas.openxmlformats.org/officeDocument/2006/relationships/hyperlink" Target="https://projectcatalyst.io/funds/10/f10-developer-ecosystem-the-evolution/project-community-verification-nftpass" TargetMode="External"/><Relationship Id="rId68" Type="http://schemas.openxmlformats.org/officeDocument/2006/relationships/hyperlink" Target="https://projectcatalyst.io/funds/10/f10-developer-ecosystem-the-evolution/development-of-cardano-index-api" TargetMode="External"/><Relationship Id="rId67" Type="http://schemas.openxmlformats.org/officeDocument/2006/relationships/hyperlink" Target="https://projectcatalyst.io/funds/10/f10-developer-ecosystem-the-evolution/adawealth-permissionless-fund-creation-and-investment-on-cardano" TargetMode="External"/><Relationship Id="rId60" Type="http://schemas.openxmlformats.org/officeDocument/2006/relationships/hyperlink" Target="https://projectcatalyst.io/funds/10/f10-developer-ecosystem-the-evolution/python-based-open-source-permissionless-marketplace-and-documentation" TargetMode="External"/><Relationship Id="rId69" Type="http://schemas.openxmlformats.org/officeDocument/2006/relationships/hyperlink" Target="https://projectcatalyst.io/funds/10/f10-developer-ecosystem-the-evolution/haskell-book-translation-the-way-to-migrate-developers-to-cardano-from-other-chains" TargetMode="External"/><Relationship Id="rId51" Type="http://schemas.openxmlformats.org/officeDocument/2006/relationships/hyperlink" Target="https://projectcatalyst.io/funds/10/f10-developer-ecosystem-the-evolution/eutxo-fundamentals-building-cardano-smart-contracts-ebook" TargetMode="External"/><Relationship Id="rId50" Type="http://schemas.openxmlformats.org/officeDocument/2006/relationships/hyperlink" Target="https://projectcatalyst.io/funds/10/f10-developer-ecosystem-the-evolution/online-training-platform-for-developers-and-freelancers-on-cardano" TargetMode="External"/><Relationship Id="rId53" Type="http://schemas.openxmlformats.org/officeDocument/2006/relationships/hyperlink" Target="https://projectcatalyst.io/funds/10/f10-developer-ecosystem-the-evolution/c2vn-together-learning-haskellplutus-in-native-language-club" TargetMode="External"/><Relationship Id="rId52" Type="http://schemas.openxmlformats.org/officeDocument/2006/relationships/hyperlink" Target="https://projectcatalyst.io/funds/10/f10-developer-ecosystem-the-evolution/graphic-tx-builder-and-viewer" TargetMode="External"/><Relationship Id="rId55" Type="http://schemas.openxmlformats.org/officeDocument/2006/relationships/hyperlink" Target="https://projectcatalyst.io/funds/10/f10-developer-ecosystem-the-evolution/onboarding-python-developers-to-cardano" TargetMode="External"/><Relationship Id="rId54" Type="http://schemas.openxmlformats.org/officeDocument/2006/relationships/hyperlink" Target="https://projectcatalyst.io/funds/10/f10-developer-ecosystem-the-evolution/nurturing-roots-in-africa-the-evolution-education" TargetMode="External"/><Relationship Id="rId57" Type="http://schemas.openxmlformats.org/officeDocument/2006/relationships/hyperlink" Target="https://projectcatalyst.io/funds/10/f10-developer-ecosystem-the-evolution/nunet-decentralized-gpu-clusters-research-and-poc-massive-gpu-computing-power-is-scattered-across-gamers-miners-and-individual-computer-users-proposal-includes-research-and-building-a-poc-for-10d6c" TargetMode="External"/><Relationship Id="rId56" Type="http://schemas.openxmlformats.org/officeDocument/2006/relationships/hyperlink" Target="https://projectcatalyst.io/funds/10/f10-developer-ecosystem-the-evolution/wada-ghana-resource-center-empowering-african-youth-in-web3-and-cardano-blockchain-development" TargetMode="External"/><Relationship Id="rId59" Type="http://schemas.openxmlformats.org/officeDocument/2006/relationships/hyperlink" Target="https://projectcatalyst.io/funds/10/f10-developer-ecosystem-the-evolution/open-source-wallet-link-for-cardano-ethereum-polygon-and-other-blockchains-enabling-cross-chain-rewards-and-interaction" TargetMode="External"/><Relationship Id="rId58" Type="http://schemas.openxmlformats.org/officeDocument/2006/relationships/hyperlink" Target="https://projectcatalyst.io/funds/10/f10-developer-ecosystem-the-evolution/automation-and-scaling-of-current-funded-catalyst-developer-mentorship-program-using-andamio-learning-management-system-and-cardano-blockchain-capabilities" TargetMode="External"/><Relationship Id="rId107" Type="http://schemas.openxmlformats.org/officeDocument/2006/relationships/hyperlink" Target="https://projectcatalyst.io/funds/10/f10-developer-ecosystem-the-evolution/nft-developer-community-initiatives-standards-tools-and-best-practices" TargetMode="External"/><Relationship Id="rId106" Type="http://schemas.openxmlformats.org/officeDocument/2006/relationships/hyperlink" Target="https://projectcatalyst.io/funds/10/f10-developer-ecosystem-the-evolution/coderunner4cardano" TargetMode="External"/><Relationship Id="rId105" Type="http://schemas.openxmlformats.org/officeDocument/2006/relationships/hyperlink" Target="https://projectcatalyst.io/funds/10/f10-developer-ecosystem-the-evolution/live-coding-haskell-cardanos-smart-contract-programming-language-bring-thousand-of-developers-to-cardano-ecosystem-with-30-live-coding-sessions" TargetMode="External"/><Relationship Id="rId104" Type="http://schemas.openxmlformats.org/officeDocument/2006/relationships/hyperlink" Target="https://projectcatalyst.io/funds/10/f10-developer-ecosystem-the-evolution/45b-marlowe-workshops-for-non-tech-builders-of-diverse-backgrounds-simple-hands-on-learning-of-cardano-smart-contracts" TargetMode="External"/><Relationship Id="rId109" Type="http://schemas.openxmlformats.org/officeDocument/2006/relationships/hyperlink" Target="https://projectcatalyst.io/funds/10/f10-developer-ecosystem-the-evolution/learn-how-to-protect-your-personal-information-and-assetsas-failing-to-do-so-can-turn-them-into-a-money-making-tool-for-technology-criminalshackersthis-proposal-provides-an-educational-solutio-fe2be" TargetMode="External"/><Relationship Id="rId108" Type="http://schemas.openxmlformats.org/officeDocument/2006/relationships/hyperlink" Target="https://projectcatalyst.io/funds/10/f10-developer-ecosystem-the-evolution/crypto-wallets-for-signup-login-and-2fa" TargetMode="External"/><Relationship Id="rId103" Type="http://schemas.openxmlformats.org/officeDocument/2006/relationships/hyperlink" Target="https://projectcatalyst.io/funds/10/f10-developer-ecosystem-the-evolution/adafro-labs-uganda-cardano-first-principles-hackathon" TargetMode="External"/><Relationship Id="rId102" Type="http://schemas.openxmlformats.org/officeDocument/2006/relationships/hyperlink" Target="https://projectcatalyst.io/funds/10/f10-developer-ecosystem-the-evolution/web30-recruitment-application" TargetMode="External"/><Relationship Id="rId101" Type="http://schemas.openxmlformats.org/officeDocument/2006/relationships/hyperlink" Target="https://projectcatalyst.io/funds/10/f10-developer-ecosystem-the-evolution/stablecoin-payments-in-africa-without-an-internet-connection-or-a-bank-account-kotani-pay-integration" TargetMode="External"/><Relationship Id="rId100" Type="http://schemas.openxmlformats.org/officeDocument/2006/relationships/hyperlink" Target="https://projectcatalyst.io/funds/10/f10-developer-ecosystem-the-evolution/developers-reward-program-devdollar-cf544" TargetMode="External"/><Relationship Id="rId129" Type="http://schemas.openxmlformats.org/officeDocument/2006/relationships/hyperlink" Target="https://projectcatalyst.io/funds/10/f10-developer-ecosystem-the-evolution/adabetio-or-cardano-betting-dapp-platform-or-phase-2" TargetMode="External"/><Relationship Id="rId128" Type="http://schemas.openxmlformats.org/officeDocument/2006/relationships/hyperlink" Target="https://projectcatalyst.io/funds/10/f10-developer-ecosystem-the-evolution/b-learn-cardano-learn-and-verify-yourself-through-mcqs" TargetMode="External"/><Relationship Id="rId127" Type="http://schemas.openxmlformats.org/officeDocument/2006/relationships/hyperlink" Target="https://projectcatalyst.io/funds/10/f10-developer-ecosystem-the-evolution/nft-vending-machine-an-open-source-faucet-for-complex-nft-mints" TargetMode="External"/><Relationship Id="rId126" Type="http://schemas.openxmlformats.org/officeDocument/2006/relationships/hyperlink" Target="https://projectcatalyst.io/funds/10/f10-developer-ecosystem-the-evolution/building-a-learning-verification-and-job-placement-platform-that-will-will-enhance-verification-of-identities-by-different-independent-entities-such-as-corporates-3rd-party-organizations-and-l-26957" TargetMode="External"/><Relationship Id="rId121" Type="http://schemas.openxmlformats.org/officeDocument/2006/relationships/hyperlink" Target="https://projectcatalyst.io/funds/10/f10-developer-ecosystem-the-evolution/c2vn-cardano-blockchain-training-center-for-non-native-english-communities-developers" TargetMode="External"/><Relationship Id="rId120" Type="http://schemas.openxmlformats.org/officeDocument/2006/relationships/hyperlink" Target="https://projectcatalyst.io/funds/10/f10-developer-ecosystem-the-evolution/cross-chain-unity-empowering-cardano-native-tokens-with-multi-blockchain-interoperability" TargetMode="External"/><Relationship Id="rId125" Type="http://schemas.openxmlformats.org/officeDocument/2006/relationships/hyperlink" Target="https://projectcatalyst.io/funds/10/f10-developer-ecosystem-the-evolution/catalyst-communication-and-collaborations-real-time-ai-language-translation-tool-for-catalyst-communities" TargetMode="External"/><Relationship Id="rId124" Type="http://schemas.openxmlformats.org/officeDocument/2006/relationships/hyperlink" Target="https://projectcatalyst.io/funds/10/f10-developer-ecosystem-the-evolution/cardamedia-increase-the-market-reachsuccess-of-your-funded-proposal-through-a-community-subsidized-professional-media-planning-translation-and-copywriting-service" TargetMode="External"/><Relationship Id="rId123" Type="http://schemas.openxmlformats.org/officeDocument/2006/relationships/hyperlink" Target="https://projectcatalyst.io/funds/10/f10-developer-ecosystem-the-evolution/c2vn-cardano-developer-courseware-in-universities" TargetMode="External"/><Relationship Id="rId122" Type="http://schemas.openxmlformats.org/officeDocument/2006/relationships/hyperlink" Target="https://projectcatalyst.io/funds/10/f10-developer-ecosystem-the-evolution/nft-guild-shorts-condensed-insights-and-essential-learnings" TargetMode="External"/><Relationship Id="rId95" Type="http://schemas.openxmlformats.org/officeDocument/2006/relationships/hyperlink" Target="https://projectcatalyst.io/funds/10/f10-developer-ecosystem-the-evolution/ethereum2cardano-on-chain-developer-dictionary" TargetMode="External"/><Relationship Id="rId94" Type="http://schemas.openxmlformats.org/officeDocument/2006/relationships/hyperlink" Target="https://projectcatalyst.io/funds/10/f10-developer-ecosystem-the-evolution/bring-cardano-blockchain-certified-associate-gimbalabs-plutus-project-based-learningppbl-and-catalyst-school-to-developers" TargetMode="External"/><Relationship Id="rId97" Type="http://schemas.openxmlformats.org/officeDocument/2006/relationships/hyperlink" Target="https://projectcatalyst.io/funds/10/f10-developer-ecosystem-the-evolution/oracle-to-connect-electronic-invoices-systems-for-realfi-use-cases" TargetMode="External"/><Relationship Id="rId96" Type="http://schemas.openxmlformats.org/officeDocument/2006/relationships/hyperlink" Target="https://projectcatalyst.io/funds/10/f10-developer-ecosystem-the-evolution/bespoke-mentoring-support-programme-for-engaged-dev-teams-with-a-product-who-are-ready-to-secure-the-resources-to-10x-their-business-growth" TargetMode="External"/><Relationship Id="rId99" Type="http://schemas.openxmlformats.org/officeDocument/2006/relationships/hyperlink" Target="https://projectcatalyst.io/funds/10/f10-developer-ecosystem-the-evolution/cardano-realfi-consortium-coordinator-role-streamlining-synergies-for-real-world-blockchain-solutions" TargetMode="External"/><Relationship Id="rId98" Type="http://schemas.openxmlformats.org/officeDocument/2006/relationships/hyperlink" Target="https://projectcatalyst.io/funds/10/f10-developer-ecosystem-the-evolution/open-source-sign-in-framework-sign-in-with-wallet-andor-cnfts" TargetMode="External"/><Relationship Id="rId91" Type="http://schemas.openxmlformats.org/officeDocument/2006/relationships/hyperlink" Target="https://projectcatalyst.io/funds/10/f10-developer-ecosystem-the-evolution/building-bridges-between-cardano-universities-and-the-private-sector-in-chile" TargetMode="External"/><Relationship Id="rId90" Type="http://schemas.openxmlformats.org/officeDocument/2006/relationships/hyperlink" Target="https://projectcatalyst.io/funds/10/f10-developer-ecosystem-the-evolution/cardano-africa-french-community" TargetMode="External"/><Relationship Id="rId93" Type="http://schemas.openxmlformats.org/officeDocument/2006/relationships/hyperlink" Target="https://projectcatalyst.io/funds/10/f10-developer-ecosystem-the-evolution/developer-studio" TargetMode="External"/><Relationship Id="rId92" Type="http://schemas.openxmlformats.org/officeDocument/2006/relationships/hyperlink" Target="https://projectcatalyst.io/funds/10/f10-developer-ecosystem-the-evolution/mafoc-a-composable-chain-indexer-framework" TargetMode="External"/><Relationship Id="rId118" Type="http://schemas.openxmlformats.org/officeDocument/2006/relationships/hyperlink" Target="https://projectcatalyst.io/funds/10/f10-developer-ecosystem-the-evolution/cardano-daily-digest-newsletter-send-240-daily-newsletter-posts-over-1-year-about-the-cardano-ecosystem" TargetMode="External"/><Relationship Id="rId117" Type="http://schemas.openxmlformats.org/officeDocument/2006/relationships/hyperlink" Target="https://projectcatalyst.io/funds/10/f10-developer-ecosystem-the-evolution/an-interactive-frontend-builder-playground-to-enable-developers-drag-and-drop-to-craft-ios-and-android-mobile-apps-on-cardano-ecosystem" TargetMode="External"/><Relationship Id="rId116" Type="http://schemas.openxmlformats.org/officeDocument/2006/relationships/hyperlink" Target="https://projectcatalyst.io/funds/10/f10-developer-ecosystem-the-evolution/fostering-innovation-swiss-cardano-hackathon-series-in-geneva-inspiring-collaboration-and-creativity-for-blockchain-development" TargetMode="External"/><Relationship Id="rId115" Type="http://schemas.openxmlformats.org/officeDocument/2006/relationships/hyperlink" Target="https://projectcatalyst.io/funds/10/f10-developer-ecosystem-the-evolution/build-a-cnft-mobile-funcionality-for-games" TargetMode="External"/><Relationship Id="rId119" Type="http://schemas.openxmlformats.org/officeDocument/2006/relationships/hyperlink" Target="https://projectcatalyst.io/funds/10/f10-developer-ecosystem-the-evolution/cardano-nft-support-hub-building-a-comprehensive-help-desk-for-nft-creators-and-developers" TargetMode="External"/><Relationship Id="rId110" Type="http://schemas.openxmlformats.org/officeDocument/2006/relationships/hyperlink" Target="https://projectcatalyst.io/funds/10/f10-developer-ecosystem-the-evolution/standardizing-health-interoperability-putting-fhir-in-blockchain" TargetMode="External"/><Relationship Id="rId114" Type="http://schemas.openxmlformats.org/officeDocument/2006/relationships/hyperlink" Target="https://projectcatalyst.io/funds/10/f10-developer-ecosystem-the-evolution/open-source-automation" TargetMode="External"/><Relationship Id="rId113" Type="http://schemas.openxmlformats.org/officeDocument/2006/relationships/hyperlink" Target="https://projectcatalyst.io/funds/10/f10-developer-ecosystem-the-evolution/devadaxyz-cardano-developer-discovery-platform" TargetMode="External"/><Relationship Id="rId112" Type="http://schemas.openxmlformats.org/officeDocument/2006/relationships/hyperlink" Target="https://projectcatalyst.io/funds/10/f10-developer-ecosystem-the-evolution/dev-course-in-angola-in-portuguese" TargetMode="External"/><Relationship Id="rId111" Type="http://schemas.openxmlformats.org/officeDocument/2006/relationships/hyperlink" Target="https://projectcatalyst.io/funds/10/f10-developer-ecosystem-the-evolution/dims-distributed-idea-management-syste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rojectcatalyst.io/funds/10/f10-daos-less3-cardano/minswap-liquidity-bootstrapping-for-daos" TargetMode="External"/><Relationship Id="rId2" Type="http://schemas.openxmlformats.org/officeDocument/2006/relationships/hyperlink" Target="https://projectcatalyst.io/funds/10/f10-daos-less3-cardano/sundae-labs-automated-price-discovery" TargetMode="External"/><Relationship Id="rId3" Type="http://schemas.openxmlformats.org/officeDocument/2006/relationships/hyperlink" Target="https://projectcatalyst.io/funds/10/f10-daos-less3-cardano/empowering-koios-cultivating-a-self-sustaining-infrastructure-through-strategic-incentives" TargetMode="External"/><Relationship Id="rId4" Type="http://schemas.openxmlformats.org/officeDocument/2006/relationships/hyperlink" Target="https://projectcatalyst.io/funds/10/f10-daos-less3-cardano/audit-for-open-source-lbe-for-daos" TargetMode="External"/><Relationship Id="rId9" Type="http://schemas.openxmlformats.org/officeDocument/2006/relationships/hyperlink" Target="https://projectcatalyst.io/funds/10/f10-daos-less3-cardano/agora-suite-expansion-nft-standards-and-novel-token-structures-integration" TargetMode="External"/><Relationship Id="rId5" Type="http://schemas.openxmlformats.org/officeDocument/2006/relationships/hyperlink" Target="https://projectcatalyst.io/funds/10/f10-daos-less3-cardano/clarity-dao-infrastructure-liquid-democracy-capability" TargetMode="External"/><Relationship Id="rId6" Type="http://schemas.openxmlformats.org/officeDocument/2006/relationships/hyperlink" Target="https://projectcatalyst.io/funds/10/f10-daos-less3-cardano/multisig-wallet-connector-cip-30-expansion" TargetMode="External"/><Relationship Id="rId7" Type="http://schemas.openxmlformats.org/officeDocument/2006/relationships/hyperlink" Target="https://projectcatalyst.io/funds/10/f10-daos-less3-cardano/adosia-open-governance-model" TargetMode="External"/><Relationship Id="rId8" Type="http://schemas.openxmlformats.org/officeDocument/2006/relationships/hyperlink" Target="https://projectcatalyst.io/funds/10/f10-daos-less3-cardano/dao-treasury-and-protocol-parameter-management-via-on-chain-governance-by-muesliswap" TargetMode="External"/><Relationship Id="rId40" Type="http://schemas.openxmlformats.org/officeDocument/2006/relationships/hyperlink" Target="https://projectcatalyst.io/funds/10/f10-daos-less3-cardano/esusu-meets-cardano-driving-financial-inclusion-transparency-and-accountability-in-nigerias-esusu-groups" TargetMode="External"/><Relationship Id="rId42" Type="http://schemas.openxmlformats.org/officeDocument/2006/relationships/hyperlink" Target="https://projectcatalyst.io/funds/10/f10-daos-less3-cardano/dao-diplomaustraldaustral-towards-the-decentralization-of-academic-governance-in-higher-education-in-latam" TargetMode="External"/><Relationship Id="rId41" Type="http://schemas.openxmlformats.org/officeDocument/2006/relationships/hyperlink" Target="https://projectcatalyst.io/funds/10/f10-daos-less3-cardano/mental-health-dao-a-mental-health-and-wellbeing-focused-dao-bringing-people-together-through-art-dialogue-and-collaboration" TargetMode="External"/><Relationship Id="rId44" Type="http://schemas.openxmlformats.org/officeDocument/2006/relationships/hyperlink" Target="https://projectcatalyst.io/funds/10/f10-daos-less3-cardano/embed-voteaire-on-chain-voting-in-3rd-party-sites" TargetMode="External"/><Relationship Id="rId43" Type="http://schemas.openxmlformats.org/officeDocument/2006/relationships/hyperlink" Target="https://projectcatalyst.io/funds/10/f10-daos-less3-cardano/harmonica-chatbot-for-llm-powered-deliberation-in-cardano-daos" TargetMode="External"/><Relationship Id="rId46" Type="http://schemas.openxmlformats.org/officeDocument/2006/relationships/hyperlink" Target="https://projectcatalyst.io/funds/10/f10-daos-less3-cardano/how-to-set-up-a-dao-the-legally-compliant-way-setting-up-a-legally-compliant-dao-involves-choosing-the-right-jurisdiction-considering-kycaml-procedures-and-ensuring-transparent-governance-for-c13ce" TargetMode="External"/><Relationship Id="rId45" Type="http://schemas.openxmlformats.org/officeDocument/2006/relationships/hyperlink" Target="https://projectcatalyst.io/funds/10/f10-daos-less3-cardano/yenna-foundation-is-a-non-profit-and-member-led-community-where-members-leverage-smart-contract-governed-tokenization-tools-and-training-for-farm-land-digitisation" TargetMode="External"/><Relationship Id="rId48" Type="http://schemas.openxmlformats.org/officeDocument/2006/relationships/hyperlink" Target="https://projectcatalyst.io/funds/10/f10-daos-less3-cardano/empowering-sustainable-trade-dollargreenhealthyhousedao-has-a-vision-for-a-greener-future" TargetMode="External"/><Relationship Id="rId47" Type="http://schemas.openxmlformats.org/officeDocument/2006/relationships/hyperlink" Target="https://projectcatalyst.io/funds/10/f10-daos-less3-cardano/dao-evaluation-of-funded-proposals" TargetMode="External"/><Relationship Id="rId49" Type="http://schemas.openxmlformats.org/officeDocument/2006/relationships/hyperlink" Target="https://projectcatalyst.io/funds/10/f10-daos-less3-cardano/bringing-investors-to-cardano" TargetMode="External"/><Relationship Id="rId31" Type="http://schemas.openxmlformats.org/officeDocument/2006/relationships/hyperlink" Target="https://projectcatalyst.io/funds/10/f10-daos-less3-cardano/decentralized-voteaire-ballot-counter" TargetMode="External"/><Relationship Id="rId30" Type="http://schemas.openxmlformats.org/officeDocument/2006/relationships/hyperlink" Target="https://projectcatalyst.io/funds/10/f10-daos-less3-cardano/swiss-dao-ecosystem-collaboration-and-integration" TargetMode="External"/><Relationship Id="rId33" Type="http://schemas.openxmlformats.org/officeDocument/2006/relationships/hyperlink" Target="https://projectcatalyst.io/funds/10/f10-daos-less3-cardano/catalyst-in-comparison-to-other-daos" TargetMode="External"/><Relationship Id="rId32" Type="http://schemas.openxmlformats.org/officeDocument/2006/relationships/hyperlink" Target="https://projectcatalyst.io/funds/10/f10-daos-less3-cardano/onboarding-for-evolutionary-organizations-a-primer-for-dao-contribution" TargetMode="External"/><Relationship Id="rId35" Type="http://schemas.openxmlformats.org/officeDocument/2006/relationships/hyperlink" Target="https://projectcatalyst.io/funds/10/f10-daos-less3-cardano/research-optimizing-governance-for-parallel-experimentation-rethinking-the-structure-of-daos" TargetMode="External"/><Relationship Id="rId34" Type="http://schemas.openxmlformats.org/officeDocument/2006/relationships/hyperlink" Target="https://projectcatalyst.io/funds/10/f10-daos-less3-cardano/cida-dao-coalition-of-international-disability-allies-connected-to-ada" TargetMode="External"/><Relationship Id="rId37" Type="http://schemas.openxmlformats.org/officeDocument/2006/relationships/hyperlink" Target="https://projectcatalyst.io/funds/10/f10-daos-less3-cardano/art-free-community-dao-uniting-talents-surpassing-limits-creating-magic" TargetMode="External"/><Relationship Id="rId36" Type="http://schemas.openxmlformats.org/officeDocument/2006/relationships/hyperlink" Target="https://projectcatalyst.io/funds/10/f10-daos-less3-cardano/powering-cardano-daos-with-ai" TargetMode="External"/><Relationship Id="rId39" Type="http://schemas.openxmlformats.org/officeDocument/2006/relationships/hyperlink" Target="https://projectcatalyst.io/funds/10/f10-daos-less3-cardano/embracing-cardano-dao-in-liberia" TargetMode="External"/><Relationship Id="rId38" Type="http://schemas.openxmlformats.org/officeDocument/2006/relationships/hyperlink" Target="https://projectcatalyst.io/funds/10/f10-daos-less3-cardano/green-dao-empowering-sustainable-initiatives-on-the-cardano-blockchain" TargetMode="External"/><Relationship Id="rId20" Type="http://schemas.openxmlformats.org/officeDocument/2006/relationships/hyperlink" Target="https://projectcatalyst.io/funds/10/f10-daos-less3-cardano/9-dao-sample-project-dao-or-decentralized-governance-now-everywhere-in-blockchain-world-but-there-are-few-people-participate-in-this-activity-the-reason-is" TargetMode="External"/><Relationship Id="rId22" Type="http://schemas.openxmlformats.org/officeDocument/2006/relationships/hyperlink" Target="https://projectcatalyst.io/funds/10/f10-daos-less3-cardano/an-opensource-smart-contract-for-donation-distribution-and-contribution-to-a-common-dao-treasury" TargetMode="External"/><Relationship Id="rId21" Type="http://schemas.openxmlformats.org/officeDocument/2006/relationships/hyperlink" Target="https://projectcatalyst.io/funds/10/f10-daos-less3-cardano/a-builders-guide-to-daos-learn-the-practical-tools-and-skills-to-launch-your-decentralized-governance-layer-lets-automate-the-best-practices-for-regulatory-clarity-compliance-community-buildin-c1776" TargetMode="External"/><Relationship Id="rId24" Type="http://schemas.openxmlformats.org/officeDocument/2006/relationships/hyperlink" Target="https://projectcatalyst.io/funds/10/f10-daos-less3-cardano/clarity-dao-pitch-competition" TargetMode="External"/><Relationship Id="rId23" Type="http://schemas.openxmlformats.org/officeDocument/2006/relationships/hyperlink" Target="https://projectcatalyst.io/funds/10/f10-daos-less3-cardano/dao-4-expert-groups-design-a-dao-model-and-tools-needed-to-bring-together-a-network-of-experts-to-collaborate-around-specific-topics" TargetMode="External"/><Relationship Id="rId26" Type="http://schemas.openxmlformats.org/officeDocument/2006/relationships/hyperlink" Target="https://projectcatalyst.io/funds/10/f10-daos-less3-cardano/experimentation-of-data-contribution-token-rewards-for-a-future-positiveblockchain-dao" TargetMode="External"/><Relationship Id="rId25" Type="http://schemas.openxmlformats.org/officeDocument/2006/relationships/hyperlink" Target="https://projectcatalyst.io/funds/10/f10-daos-less3-cardano/github-pull-request-management-by-onchain-voting-with-encryption-and-delegation" TargetMode="External"/><Relationship Id="rId28" Type="http://schemas.openxmlformats.org/officeDocument/2006/relationships/hyperlink" Target="https://projectcatalyst.io/funds/10/f10-daos-less3-cardano/terrarock-bringing-dao-structure-and-revolutionizing-real-estate-investments-with-cryptoblockchain-integration" TargetMode="External"/><Relationship Id="rId27" Type="http://schemas.openxmlformats.org/officeDocument/2006/relationships/hyperlink" Target="https://projectcatalyst.io/funds/10/f10-daos-less3-cardano/nftpass-v2i-poll-and-vote-features" TargetMode="External"/><Relationship Id="rId29" Type="http://schemas.openxmlformats.org/officeDocument/2006/relationships/hyperlink" Target="https://projectcatalyst.io/funds/10/f10-daos-less3-cardano/solargate-dao-cardano-renewable-energy-social-business-empowering-communities-with-solar-energy-solutions-powered-by-energiasocial" TargetMode="External"/><Relationship Id="rId11" Type="http://schemas.openxmlformats.org/officeDocument/2006/relationships/hyperlink" Target="https://projectcatalyst.io/funds/10/f10-daos-less3-cardano/triphut-dao-open-source-code-audit-and-bug-bounty" TargetMode="External"/><Relationship Id="rId10" Type="http://schemas.openxmlformats.org/officeDocument/2006/relationships/hyperlink" Target="https://projectcatalyst.io/funds/10/f10-daos-less3-cardano/reach-your-people-social-media-and-messaging-integrations-for-daos-and-nft-projects" TargetMode="External"/><Relationship Id="rId13" Type="http://schemas.openxmlformats.org/officeDocument/2006/relationships/hyperlink" Target="https://projectcatalyst.io/funds/10/f10-daos-less3-cardano/socious-decentralized-referral-system-for-daos" TargetMode="External"/><Relationship Id="rId12" Type="http://schemas.openxmlformats.org/officeDocument/2006/relationships/hyperlink" Target="https://projectcatalyst.io/funds/10/f10-daos-less3-cardano/open-source-on-chain-dao-governance" TargetMode="External"/><Relationship Id="rId15" Type="http://schemas.openxmlformats.org/officeDocument/2006/relationships/hyperlink" Target="https://projectcatalyst.io/funds/10/f10-daos-less3-cardano/clarity-dao-treasury-defi-integrations" TargetMode="External"/><Relationship Id="rId14" Type="http://schemas.openxmlformats.org/officeDocument/2006/relationships/hyperlink" Target="https://projectcatalyst.io/funds/10/f10-daos-less3-cardano/latam-cardano-community-operations-dao-infrastructure-for-a-wide-purpose" TargetMode="External"/><Relationship Id="rId17" Type="http://schemas.openxmlformats.org/officeDocument/2006/relationships/hyperlink" Target="https://projectcatalyst.io/funds/10/f10-daos-less3-cardano/dao-owned-staking-keys" TargetMode="External"/><Relationship Id="rId16" Type="http://schemas.openxmlformats.org/officeDocument/2006/relationships/hyperlink" Target="https://projectcatalyst.io/funds/10/f10-daos-less3-cardano/daos-less3-smart-contracts-for-skill-acquisition-and-contribution-tracking" TargetMode="External"/><Relationship Id="rId19" Type="http://schemas.openxmlformats.org/officeDocument/2006/relationships/hyperlink" Target="https://projectcatalyst.io/funds/10/f10-daos-less3-cardano/45b-paymeinada-a-global-map-and-directory-of-businesses-taking-payments-in-ada-facilitating-adoption-using-marlowe" TargetMode="External"/><Relationship Id="rId18" Type="http://schemas.openxmlformats.org/officeDocument/2006/relationships/hyperlink" Target="https://projectcatalyst.io/funds/10/f10-daos-less3-cardano/cardano-dubai-hub-inclusivity-and-innovation-for-everyone" TargetMode="External"/><Relationship Id="rId84" Type="http://schemas.openxmlformats.org/officeDocument/2006/relationships/hyperlink" Target="https://projectcatalyst.io/funds/10/f10-daos-less3-cardano/taxi-dao" TargetMode="External"/><Relationship Id="rId83" Type="http://schemas.openxmlformats.org/officeDocument/2006/relationships/hyperlink" Target="https://projectcatalyst.io/funds/10/f10-daos-less3-cardano/fleet-management-dao" TargetMode="External"/><Relationship Id="rId86" Type="http://schemas.openxmlformats.org/officeDocument/2006/relationships/hyperlink" Target="https://projectcatalyst.io/funds/10/f10-daos-less3-cardano/ride-hailing-uber-like-dao" TargetMode="External"/><Relationship Id="rId85" Type="http://schemas.openxmlformats.org/officeDocument/2006/relationships/hyperlink" Target="https://projectcatalyst.io/funds/10/f10-daos-less3-cardano/car-sharing-dao" TargetMode="External"/><Relationship Id="rId87" Type="http://schemas.openxmlformats.org/officeDocument/2006/relationships/drawing" Target="../drawings/drawing7.xml"/><Relationship Id="rId80" Type="http://schemas.openxmlformats.org/officeDocument/2006/relationships/hyperlink" Target="https://projectcatalyst.io/funds/10/f10-daos-less3-cardano/consenz-governance-documentation-co-creation" TargetMode="External"/><Relationship Id="rId82" Type="http://schemas.openxmlformats.org/officeDocument/2006/relationships/hyperlink" Target="https://projectcatalyst.io/funds/10/f10-daos-less3-cardano/lawfindao-a-comprehensive-dao-for-esg-compliant-regulatory-management" TargetMode="External"/><Relationship Id="rId81" Type="http://schemas.openxmlformats.org/officeDocument/2006/relationships/hyperlink" Target="https://projectcatalyst.io/funds/10/f10-daos-less3-cardano/wisdom-peer-to-peer-network-on-cardano-blockchain" TargetMode="External"/><Relationship Id="rId73" Type="http://schemas.openxmlformats.org/officeDocument/2006/relationships/hyperlink" Target="https://projectcatalyst.io/funds/10/f10-daos-less3-cardano/stackles-bookmarking-and-file-storage-tool-for-daos-and-web3-ecosystems" TargetMode="External"/><Relationship Id="rId72" Type="http://schemas.openxmlformats.org/officeDocument/2006/relationships/hyperlink" Target="https://projectcatalyst.io/funds/10/f10-daos-less3-cardano/community-decentralisation-index-measuring-the-decentralisation-gaps-of-daos" TargetMode="External"/><Relationship Id="rId75" Type="http://schemas.openxmlformats.org/officeDocument/2006/relationships/hyperlink" Target="https://projectcatalyst.io/funds/10/f10-daos-less3-cardano/bring-decentralized-organization-tools-to-the-front-of-the-community" TargetMode="External"/><Relationship Id="rId74" Type="http://schemas.openxmlformats.org/officeDocument/2006/relationships/hyperlink" Target="https://projectcatalyst.io/funds/10/f10-daos-less3-cardano/lets-onboard-to-cardano-through-its-first-dao-incubator-those-cultural-organizations-that-struggle-lack-of-monetization-opportunities-inefficient-retribution-structures-and-entry-barriers-to-s-f7bc1" TargetMode="External"/><Relationship Id="rId77" Type="http://schemas.openxmlformats.org/officeDocument/2006/relationships/hyperlink" Target="https://projectcatalyst.io/funds/10/f10-daos-less3-cardano/proto-automata-a-game-development-dao-offering-holders-creative-power-and-profit-share-catalyst-outputs-built-to-model-test-and-springboard-open-source-gaming-dao-management-tools-for-adao" TargetMode="External"/><Relationship Id="rId76" Type="http://schemas.openxmlformats.org/officeDocument/2006/relationships/hyperlink" Target="https://projectcatalyst.io/funds/10/f10-daos-less3-cardano/improve-cardanos-news-and-media-dao" TargetMode="External"/><Relationship Id="rId79" Type="http://schemas.openxmlformats.org/officeDocument/2006/relationships/hyperlink" Target="https://projectcatalyst.io/funds/10/f10-daos-less3-cardano/dlt360-the-power-of-community-generating-and-sharing-news-on-global-scale-for-continuously-creating-high-quality-web-30-knowledge" TargetMode="External"/><Relationship Id="rId78" Type="http://schemas.openxmlformats.org/officeDocument/2006/relationships/hyperlink" Target="https://projectcatalyst.io/funds/10/f10-daos-less3-cardano/spaciom-an-immersive-home-for-daos" TargetMode="External"/><Relationship Id="rId71" Type="http://schemas.openxmlformats.org/officeDocument/2006/relationships/hyperlink" Target="https://projectcatalyst.io/funds/10/f10-daos-less3-cardano/soulbound-tokens-in-cardano" TargetMode="External"/><Relationship Id="rId70" Type="http://schemas.openxmlformats.org/officeDocument/2006/relationships/hyperlink" Target="https://projectcatalyst.io/funds/10/f10-daos-less3-cardano/catalyst-reward-dao-a-collaborative-platform-for-expert-community-members" TargetMode="External"/><Relationship Id="rId62" Type="http://schemas.openxmlformats.org/officeDocument/2006/relationships/hyperlink" Target="https://projectcatalyst.io/funds/10/f10-daos-less3-cardano/building-a-safe-and-decentralized-space-exploring-non-allopathic-medicines-with-cortex-daos-community-owned-platform" TargetMode="External"/><Relationship Id="rId61" Type="http://schemas.openxmlformats.org/officeDocument/2006/relationships/hyperlink" Target="https://projectcatalyst.io/funds/10/f10-daos-less3-cardano/arabic-work-dao" TargetMode="External"/><Relationship Id="rId64" Type="http://schemas.openxmlformats.org/officeDocument/2006/relationships/hyperlink" Target="https://projectcatalyst.io/funds/10/f10-daos-less3-cardano/psychdao-psychology-dao-for-mental-health-and-p2p-learning" TargetMode="External"/><Relationship Id="rId63" Type="http://schemas.openxmlformats.org/officeDocument/2006/relationships/hyperlink" Target="https://projectcatalyst.io/funds/10/f10-daos-less3-cardano/bora-empower-tomorrows-leaders-532fd" TargetMode="External"/><Relationship Id="rId66" Type="http://schemas.openxmlformats.org/officeDocument/2006/relationships/hyperlink" Target="https://projectcatalyst.io/funds/10/f10-daos-less3-cardano/dlt360-cyberlean-auditshare-a-dao-like-assurance-sharing-platform-for-business-audit-requirements" TargetMode="External"/><Relationship Id="rId65" Type="http://schemas.openxmlformats.org/officeDocument/2006/relationships/hyperlink" Target="https://projectcatalyst.io/funds/10/f10-daos-less3-cardano/grassroots-governance-community-forums" TargetMode="External"/><Relationship Id="rId68" Type="http://schemas.openxmlformats.org/officeDocument/2006/relationships/hyperlink" Target="https://projectcatalyst.io/funds/10/f10-daos-less3-cardano/daogenai-interactive-adventures-with-a-daogen-master-ai-driven-quests-to-learn-blockchain-and-daos" TargetMode="External"/><Relationship Id="rId67" Type="http://schemas.openxmlformats.org/officeDocument/2006/relationships/hyperlink" Target="https://projectcatalyst.io/funds/10/f10-daos-less3-cardano/adawell-dao-wellness-initiatives-on-cardano-dao-tools" TargetMode="External"/><Relationship Id="rId60" Type="http://schemas.openxmlformats.org/officeDocument/2006/relationships/hyperlink" Target="https://projectcatalyst.io/funds/10/f10-daos-less3-cardano/a-study-on-network-nations" TargetMode="External"/><Relationship Id="rId69" Type="http://schemas.openxmlformats.org/officeDocument/2006/relationships/hyperlink" Target="https://projectcatalyst.io/funds/10/f10-daos-less3-cardano/paideia-dao-management-software-suite" TargetMode="External"/><Relationship Id="rId51" Type="http://schemas.openxmlformats.org/officeDocument/2006/relationships/hyperlink" Target="https://projectcatalyst.io/funds/10/f10-daos-less3-cardano/domino-dao-where-impact-measurement-impact-investing-impact-evaluation-and-proof-of-impact-nfts-collide-with-decentralization-for-a-positive-ripple-effect" TargetMode="External"/><Relationship Id="rId50" Type="http://schemas.openxmlformats.org/officeDocument/2006/relationships/hyperlink" Target="https://projectcatalyst.io/funds/10/f10-daos-less3-cardano/unlearn-the-network-neighborhood-decentralized-and-autonomous-funding-mechanism" TargetMode="External"/><Relationship Id="rId53" Type="http://schemas.openxmlformats.org/officeDocument/2006/relationships/hyperlink" Target="https://projectcatalyst.io/funds/10/f10-daos-less3-cardano/cardano-software-review" TargetMode="External"/><Relationship Id="rId52" Type="http://schemas.openxmlformats.org/officeDocument/2006/relationships/hyperlink" Target="https://projectcatalyst.io/funds/10/f10-daos-less3-cardano/irate-barbers-booking-and-payment-system-for-mobile-services-dao" TargetMode="External"/><Relationship Id="rId55" Type="http://schemas.openxmlformats.org/officeDocument/2006/relationships/hyperlink" Target="https://projectcatalyst.io/funds/10/f10-daos-less3-cardano/cardano-school-a-cardano-community-dao-for-educational-content-creation" TargetMode="External"/><Relationship Id="rId54" Type="http://schemas.openxmlformats.org/officeDocument/2006/relationships/hyperlink" Target="https://projectcatalyst.io/funds/10/f10-daos-less3-cardano/gaman-decentralized-platform-for-communication-and-social-impact-on-cardano" TargetMode="External"/><Relationship Id="rId57" Type="http://schemas.openxmlformats.org/officeDocument/2006/relationships/hyperlink" Target="https://projectcatalyst.io/funds/10/f10-daos-less3-cardano/mithr-crowd-dao-open-your-ideas-to-the-world" TargetMode="External"/><Relationship Id="rId56" Type="http://schemas.openxmlformats.org/officeDocument/2006/relationships/hyperlink" Target="https://projectcatalyst.io/funds/10/f10-daos-less3-cardano/building-the-perfect-dao" TargetMode="External"/><Relationship Id="rId59" Type="http://schemas.openxmlformats.org/officeDocument/2006/relationships/hyperlink" Target="https://projectcatalyst.io/funds/10/f10-daos-less3-cardano/reneworld-a-cardano-dao" TargetMode="External"/><Relationship Id="rId58" Type="http://schemas.openxmlformats.org/officeDocument/2006/relationships/hyperlink" Target="https://projectcatalyst.io/funds/10/f10-daos-less3-cardano/4-a-methodology-for-enabling-self-driven-communitydaos"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projectcatalyst.io/funds/10/f10-atala-prism-launch-ecosystem/ecosystem-building-and-large-scale-atala-tech-deployment-blueprint" TargetMode="External"/><Relationship Id="rId2" Type="http://schemas.openxmlformats.org/officeDocument/2006/relationships/hyperlink" Target="https://projectcatalyst.io/funds/10/f10-atala-prism-launch-ecosystem/for-the-enterprise-domain-decentralized-identity-solution-implementation" TargetMode="External"/><Relationship Id="rId3" Type="http://schemas.openxmlformats.org/officeDocument/2006/relationships/hyperlink" Target="https://projectcatalyst.io/funds/10/f10-atala-prism-launch-ecosystem/sundae-governance-atala-prism-integration" TargetMode="External"/><Relationship Id="rId4" Type="http://schemas.openxmlformats.org/officeDocument/2006/relationships/hyperlink" Target="https://projectcatalyst.io/funds/10/f10-atala-prism-launch-ecosystem/framework-for-authenticity-verification-of-tokenized-real-world-assets-based-on-atala-prism" TargetMode="External"/><Relationship Id="rId9" Type="http://schemas.openxmlformats.org/officeDocument/2006/relationships/hyperlink" Target="https://projectcatalyst.io/funds/10/f10-atala-prism-launch-ecosystem/kyc-standardization-framework-modular-based-solution-for-identity-verification-and-management-on-atala-prism" TargetMode="External"/><Relationship Id="rId5" Type="http://schemas.openxmlformats.org/officeDocument/2006/relationships/hyperlink" Target="https://projectcatalyst.io/funds/10/f10-atala-prism-launch-ecosystem/cardano-dex-protocol-with-dids-layer" TargetMode="External"/><Relationship Id="rId6" Type="http://schemas.openxmlformats.org/officeDocument/2006/relationships/hyperlink" Target="https://projectcatalyst.io/funds/10/f10-atala-prism-launch-ecosystem/socious-work-history-as-verifiable-credentials" TargetMode="External"/><Relationship Id="rId7" Type="http://schemas.openxmlformats.org/officeDocument/2006/relationships/hyperlink" Target="https://projectcatalyst.io/funds/10/f10-atala-prism-launch-ecosystem/incentivized-onboarding-and-identity-in-africa-leveraging-atala-prism" TargetMode="External"/><Relationship Id="rId8" Type="http://schemas.openxmlformats.org/officeDocument/2006/relationships/hyperlink" Target="https://projectcatalyst.io/funds/10/f10-atala-prism-launch-ecosystem/dao-governance-x-atala-prism-by-muesliswap" TargetMode="External"/><Relationship Id="rId40" Type="http://schemas.openxmlformats.org/officeDocument/2006/relationships/hyperlink" Target="https://projectcatalyst.io/funds/10/f10-atala-prism-launch-ecosystem/blocktrust-credential-workflow-platform" TargetMode="External"/><Relationship Id="rId42" Type="http://schemas.openxmlformats.org/officeDocument/2006/relationships/hyperlink" Target="https://projectcatalyst.io/funds/10/f10-atala-prism-launch-ecosystem/maternal-mortality-crisis-doulaid-an-identity-solution-bringing-caring-support-for-the-most-at-risk-mothers" TargetMode="External"/><Relationship Id="rId41" Type="http://schemas.openxmlformats.org/officeDocument/2006/relationships/hyperlink" Target="https://projectcatalyst.io/funds/10/f10-atala-prism-launch-ecosystem/prism-marketing-blitz-marketing-campaign-for-atala-prism" TargetMode="External"/><Relationship Id="rId44" Type="http://schemas.openxmlformats.org/officeDocument/2006/relationships/hyperlink" Target="https://projectcatalyst.io/funds/10/f10-atala-prism-launch-ecosystem/dids-for-daos-1-person-1-vote-leveraging-atala-prism-sdk-for-enhanced-did-management-on-agora" TargetMode="External"/><Relationship Id="rId43" Type="http://schemas.openxmlformats.org/officeDocument/2006/relationships/hyperlink" Target="https://projectcatalyst.io/funds/10/f10-atala-prism-launch-ecosystem/digital-identity-verification-interface-working-prototype-didmintmatrixio" TargetMode="External"/><Relationship Id="rId46" Type="http://schemas.openxmlformats.org/officeDocument/2006/relationships/hyperlink" Target="https://projectcatalyst.io/funds/10/f10-atala-prism-launch-ecosystem/creating-conditions-for-defi-success-in-california" TargetMode="External"/><Relationship Id="rId45" Type="http://schemas.openxmlformats.org/officeDocument/2006/relationships/hyperlink" Target="https://projectcatalyst.io/funds/10/f10-atala-prism-launch-ecosystem/integration-of-atala-prism-with-political-affiliation-systems" TargetMode="External"/><Relationship Id="rId48" Type="http://schemas.openxmlformats.org/officeDocument/2006/relationships/hyperlink" Target="https://projectcatalyst.io/funds/10/f10-atala-prism-launch-ecosystem/cardano-as-one-of-default-verifiable-data-registries-for-hyperledger-aries-and-cl-anoncreds" TargetMode="External"/><Relationship Id="rId47" Type="http://schemas.openxmlformats.org/officeDocument/2006/relationships/hyperlink" Target="https://projectcatalyst.io/funds/10/f10-atala-prism-launch-ecosystem/updatable-tokenised-credentials-did-proof-of-concept-and-adoption-case-study" TargetMode="External"/><Relationship Id="rId49" Type="http://schemas.openxmlformats.org/officeDocument/2006/relationships/hyperlink" Target="https://projectcatalyst.io/funds/10/f10-atala-prism-launch-ecosystem/landano-decentralized-land-administration-with-identity-management-using-atala-prism" TargetMode="External"/><Relationship Id="rId31" Type="http://schemas.openxmlformats.org/officeDocument/2006/relationships/hyperlink" Target="https://projectcatalyst.io/funds/10/f10-atala-prism-launch-ecosystem/prism-ecosystem-website-the-missing-hub-to-digital-identity-on-cardano" TargetMode="External"/><Relationship Id="rId30" Type="http://schemas.openxmlformats.org/officeDocument/2006/relationships/hyperlink" Target="https://projectcatalyst.io/funds/10/f10-atala-prism-launch-ecosystem/add-didprism-to-universal-resolver-universal-registrar-and-godiddycom" TargetMode="External"/><Relationship Id="rId33" Type="http://schemas.openxmlformats.org/officeDocument/2006/relationships/hyperlink" Target="https://projectcatalyst.io/funds/10/f10-atala-prism-launch-ecosystem/creating-a-more-equitable-and-economically-rewarding-recruiting-ecosystem-for-job-seekers-and-employers" TargetMode="External"/><Relationship Id="rId32" Type="http://schemas.openxmlformats.org/officeDocument/2006/relationships/hyperlink" Target="https://projectcatalyst.io/funds/10/f10-atala-prism-launch-ecosystem/verified-creator-portfolio-vcp" TargetMode="External"/><Relationship Id="rId35" Type="http://schemas.openxmlformats.org/officeDocument/2006/relationships/hyperlink" Target="https://projectcatalyst.io/funds/10/f10-atala-prism-launch-ecosystem/verifiable-talent-resume-solution-on-uctalent-cardano-talent-platform" TargetMode="External"/><Relationship Id="rId34" Type="http://schemas.openxmlformats.org/officeDocument/2006/relationships/hyperlink" Target="https://projectcatalyst.io/funds/10/f10-atala-prism-launch-ecosystem/using-a-decentralized-web-node-dwn-to-implement-an-off-chain-orchestration-engine-for-long-running-concurrent-and-asynchronous-transactions-thus-providing-integration-between-prism-lace-and-sm-265a1" TargetMode="External"/><Relationship Id="rId37" Type="http://schemas.openxmlformats.org/officeDocument/2006/relationships/hyperlink" Target="https://projectcatalyst.io/funds/10/f10-atala-prism-launch-ecosystem/1-atala-prism-and-learning-communities-empowering-education-by-integrating-ssi-did-and-soulbound-tokens-for-transformative-credentialing-in-the-atala-prism-ecosystem" TargetMode="External"/><Relationship Id="rId36" Type="http://schemas.openxmlformats.org/officeDocument/2006/relationships/hyperlink" Target="https://projectcatalyst.io/funds/10/f10-atala-prism-launch-ecosystem/atala-prism-world-tour-onboarding-stakeholders-through-in-person-web3-meetups-workshops-and-events-aiding-digital-identifier-comprehension-fostering-adoption-and-facilitating-exploration-of-co-70939" TargetMode="External"/><Relationship Id="rId39" Type="http://schemas.openxmlformats.org/officeDocument/2006/relationships/hyperlink" Target="https://projectcatalyst.io/funds/10/f10-atala-prism-launch-ecosystem/blocktrust-identity-wallet-prism-v10-for-browser-with-shared-features" TargetMode="External"/><Relationship Id="rId38" Type="http://schemas.openxmlformats.org/officeDocument/2006/relationships/hyperlink" Target="https://projectcatalyst.io/funds/10/f10-atala-prism-launch-ecosystem/verified-credential-api-access" TargetMode="External"/><Relationship Id="rId20" Type="http://schemas.openxmlformats.org/officeDocument/2006/relationships/hyperlink" Target="https://projectcatalyst.io/funds/10/f10-atala-prism-launch-ecosystem/c2vn-accelerate-atala-prism-learning-and-adoption-in-universities" TargetMode="External"/><Relationship Id="rId22" Type="http://schemas.openxmlformats.org/officeDocument/2006/relationships/hyperlink" Target="https://projectcatalyst.io/funds/10/f10-atala-prism-launch-ecosystem/the-universal-mediator-streamlining-ssi-agents-for-mass-adoption-by-rootsid" TargetMode="External"/><Relationship Id="rId21" Type="http://schemas.openxmlformats.org/officeDocument/2006/relationships/hyperlink" Target="https://projectcatalyst.io/funds/10/f10-atala-prism-launch-ecosystem/chatgpt-plugin-fine-tuned-with-atala-prism-documentation-openapi-spec-and-w3c-standards" TargetMode="External"/><Relationship Id="rId24" Type="http://schemas.openxmlformats.org/officeDocument/2006/relationships/hyperlink" Target="https://projectcatalyst.io/funds/10/f10-atala-prism-launch-ecosystem/skills-ai-recommendation-and-atala-prism-authentication" TargetMode="External"/><Relationship Id="rId23" Type="http://schemas.openxmlformats.org/officeDocument/2006/relationships/hyperlink" Target="https://projectcatalyst.io/funds/10/f10-atala-prism-launch-ecosystem/empowering-blockchain-innovation-at-the-university-of-british-columbia-with-atala-prism" TargetMode="External"/><Relationship Id="rId26" Type="http://schemas.openxmlformats.org/officeDocument/2006/relationships/hyperlink" Target="https://projectcatalyst.io/funds/10/f10-atala-prism-launch-ecosystem/atala-prism-did-6d49c" TargetMode="External"/><Relationship Id="rId25" Type="http://schemas.openxmlformats.org/officeDocument/2006/relationships/hyperlink" Target="https://projectcatalyst.io/funds/10/f10-atala-prism-launch-ecosystem/engaging-early-adopters-incentivizing-prism-based-educational-credentials-for-it-professionals-in-recruitment-and-establishing-a-governance-framework" TargetMode="External"/><Relationship Id="rId28" Type="http://schemas.openxmlformats.org/officeDocument/2006/relationships/hyperlink" Target="https://projectcatalyst.io/funds/10/f10-atala-prism-launch-ecosystem/zero-knowledge-proof-of-competence" TargetMode="External"/><Relationship Id="rId27" Type="http://schemas.openxmlformats.org/officeDocument/2006/relationships/hyperlink" Target="https://projectcatalyst.io/funds/10/f10-atala-prism-launch-ecosystem/did-prism-web5-by-rootsid" TargetMode="External"/><Relationship Id="rId29" Type="http://schemas.openxmlformats.org/officeDocument/2006/relationships/hyperlink" Target="https://projectcatalyst.io/funds/10/f10-atala-prism-launch-ecosystem/launching-atala-prism-a-billion-user-blueprint-greater-land-backed-credit-communities" TargetMode="External"/><Relationship Id="rId11" Type="http://schemas.openxmlformats.org/officeDocument/2006/relationships/hyperlink" Target="https://projectcatalyst.io/funds/10/f10-atala-prism-launch-ecosystem/reusable-identity-verification-and-governance-framework-template" TargetMode="External"/><Relationship Id="rId10" Type="http://schemas.openxmlformats.org/officeDocument/2006/relationships/hyperlink" Target="https://projectcatalyst.io/funds/10/f10-atala-prism-launch-ecosystem/cardano-privacy-alliance-creating-interoperability-standards-for-kycaml-within-dids-on-atala-prism" TargetMode="External"/><Relationship Id="rId13" Type="http://schemas.openxmlformats.org/officeDocument/2006/relationships/hyperlink" Target="https://projectcatalyst.io/funds/10/f10-atala-prism-launch-ecosystem/directed-coding-schools-and-employers-governance-framework-in-africa" TargetMode="External"/><Relationship Id="rId12" Type="http://schemas.openxmlformats.org/officeDocument/2006/relationships/hyperlink" Target="https://projectcatalyst.io/funds/10/f10-atala-prism-launch-ecosystem/coffee-user-review-solution-with-atala-in-a-valueway-projects" TargetMode="External"/><Relationship Id="rId15" Type="http://schemas.openxmlformats.org/officeDocument/2006/relationships/hyperlink" Target="https://projectcatalyst.io/funds/10/f10-atala-prism-launch-ecosystem/open-banking-for-defi-from-licensed-aisp-in-europe-fizencom" TargetMode="External"/><Relationship Id="rId14" Type="http://schemas.openxmlformats.org/officeDocument/2006/relationships/hyperlink" Target="https://projectcatalyst.io/funds/10/f10-atala-prism-launch-ecosystem/beyond-atala-prism-ssi-grassroots-participation-and-emergent-solutions-in-dids" TargetMode="External"/><Relationship Id="rId17" Type="http://schemas.openxmlformats.org/officeDocument/2006/relationships/hyperlink" Target="https://projectcatalyst.io/funds/10/f10-atala-prism-launch-ecosystem/prism-verifiable-credential-badges" TargetMode="External"/><Relationship Id="rId16" Type="http://schemas.openxmlformats.org/officeDocument/2006/relationships/hyperlink" Target="https://projectcatalyst.io/funds/10/f10-atala-prism-launch-ecosystem/mastering-atala-prism-book" TargetMode="External"/><Relationship Id="rId19" Type="http://schemas.openxmlformats.org/officeDocument/2006/relationships/hyperlink" Target="https://projectcatalyst.io/funds/10/f10-atala-prism-launch-ecosystem/prism-support-for-popular-ssi-agents-adding-prism-to-veramo-and-aries-framework-agents" TargetMode="External"/><Relationship Id="rId18" Type="http://schemas.openxmlformats.org/officeDocument/2006/relationships/hyperlink" Target="https://projectcatalyst.io/funds/10/f10-atala-prism-launch-ecosystem/bridging-language-barriers-an-open-translation-library-for-eidas-connectors" TargetMode="External"/><Relationship Id="rId73" Type="http://schemas.openxmlformats.org/officeDocument/2006/relationships/hyperlink" Target="https://projectcatalyst.io/funds/10/f10-atala-prism-launch-ecosystem/advancing-taxi-booking-systems-with-ssi-using-atala-prism" TargetMode="External"/><Relationship Id="rId72" Type="http://schemas.openxmlformats.org/officeDocument/2006/relationships/hyperlink" Target="https://projectcatalyst.io/funds/10/f10-atala-prism-launch-ecosystem/eidas-20-eu-regulation-guideline" TargetMode="External"/><Relationship Id="rId75" Type="http://schemas.openxmlformats.org/officeDocument/2006/relationships/hyperlink" Target="https://projectcatalyst.io/funds/10/f10-atala-prism-launch-ecosystem/enhancing-fleet-management-ssi-module-integration" TargetMode="External"/><Relationship Id="rId74" Type="http://schemas.openxmlformats.org/officeDocument/2006/relationships/hyperlink" Target="https://projectcatalyst.io/funds/10/f10-atala-prism-launch-ecosystem/atala-prism-integration-for-secure-ridesharing" TargetMode="External"/><Relationship Id="rId77" Type="http://schemas.openxmlformats.org/officeDocument/2006/relationships/drawing" Target="../drawings/drawing8.xml"/><Relationship Id="rId76" Type="http://schemas.openxmlformats.org/officeDocument/2006/relationships/hyperlink" Target="https://projectcatalyst.io/funds/10/f10-atala-prism-launch-ecosystem/ssi-integration-for-car-sharing" TargetMode="External"/><Relationship Id="rId71" Type="http://schemas.openxmlformats.org/officeDocument/2006/relationships/hyperlink" Target="https://projectcatalyst.io/funds/10/f10-atala-prism-launch-ecosystem/transforming-crm-with-cardano-a-blockchain-approach-to-customer-identity" TargetMode="External"/><Relationship Id="rId70" Type="http://schemas.openxmlformats.org/officeDocument/2006/relationships/hyperlink" Target="https://projectcatalyst.io/funds/10/f10-atala-prism-launch-ecosystem/open-source-identity-wallet-for-mobility-and-transportation" TargetMode="External"/><Relationship Id="rId62" Type="http://schemas.openxmlformats.org/officeDocument/2006/relationships/hyperlink" Target="https://projectcatalyst.io/funds/10/f10-atala-prism-launch-ecosystem/establishment-of-a-governance-framework-for-vcdid-and-ssi-endorsed-operators-on-atala-prism" TargetMode="External"/><Relationship Id="rId61" Type="http://schemas.openxmlformats.org/officeDocument/2006/relationships/hyperlink" Target="https://projectcatalyst.io/funds/10/f10-atala-prism-launch-ecosystem/dcorps-digital-companies-registry-registering-your-catalyst-project-on-chain" TargetMode="External"/><Relationship Id="rId64" Type="http://schemas.openxmlformats.org/officeDocument/2006/relationships/hyperlink" Target="https://projectcatalyst.io/funds/10/f10-atala-prism-launch-ecosystem/fida-aml-kyc-support" TargetMode="External"/><Relationship Id="rId63" Type="http://schemas.openxmlformats.org/officeDocument/2006/relationships/hyperlink" Target="https://projectcatalyst.io/funds/10/f10-atala-prism-launch-ecosystem/decolonising-financial-compliance" TargetMode="External"/><Relationship Id="rId66" Type="http://schemas.openxmlformats.org/officeDocument/2006/relationships/hyperlink" Target="https://projectcatalyst.io/funds/10/f10-atala-prism-launch-ecosystem/academiprism-credential-verification-with-ssi-on-cardano" TargetMode="External"/><Relationship Id="rId65" Type="http://schemas.openxmlformats.org/officeDocument/2006/relationships/hyperlink" Target="https://projectcatalyst.io/funds/10/f10-atala-prism-launch-ecosystem/dlt360-impact-of-the-new-eu-digital-identity-framework-on-private-sector-ssi-applications-why-this-can-no-longer-be-ignored" TargetMode="External"/><Relationship Id="rId68" Type="http://schemas.openxmlformats.org/officeDocument/2006/relationships/hyperlink" Target="https://projectcatalyst.io/funds/10/f10-atala-prism-launch-ecosystem/ai-assisted-pharmacies-with-secure-ssi-authentication" TargetMode="External"/><Relationship Id="rId67" Type="http://schemas.openxmlformats.org/officeDocument/2006/relationships/hyperlink" Target="https://projectcatalyst.io/funds/10/f10-atala-prism-launch-ecosystem/the-web3-digital-passport" TargetMode="External"/><Relationship Id="rId60" Type="http://schemas.openxmlformats.org/officeDocument/2006/relationships/hyperlink" Target="https://projectcatalyst.io/funds/10/f10-atala-prism-launch-ecosystem/opt-in-ai-database-to-protect-creator-ip-rights" TargetMode="External"/><Relationship Id="rId69" Type="http://schemas.openxmlformats.org/officeDocument/2006/relationships/hyperlink" Target="https://projectcatalyst.io/funds/10/f10-atala-prism-launch-ecosystem/careerprism-harnessing-atala-prism-for-next-gen-recruitment-solutions" TargetMode="External"/><Relationship Id="rId51" Type="http://schemas.openxmlformats.org/officeDocument/2006/relationships/hyperlink" Target="https://projectcatalyst.io/funds/10/f10-atala-prism-launch-ecosystem/regenid-bioregional-passport-for-regenerative-land-stewards" TargetMode="External"/><Relationship Id="rId50" Type="http://schemas.openxmlformats.org/officeDocument/2006/relationships/hyperlink" Target="https://projectcatalyst.io/funds/10/f10-atala-prism-launch-ecosystem/dlt360-decentralized-digital-identity-and-ssi-application-catalogue-for-business-and-industry" TargetMode="External"/><Relationship Id="rId53" Type="http://schemas.openxmlformats.org/officeDocument/2006/relationships/hyperlink" Target="https://projectcatalyst.io/funds/10/f10-atala-prism-launch-ecosystem/developing-a-secure-blockchain-based-voting-system" TargetMode="External"/><Relationship Id="rId52" Type="http://schemas.openxmlformats.org/officeDocument/2006/relationships/hyperlink" Target="https://projectcatalyst.io/funds/10/f10-atala-prism-launch-ecosystem/atala-prism-and-self-sovereign-identity-an-education-and-transparency-platform" TargetMode="External"/><Relationship Id="rId55" Type="http://schemas.openxmlformats.org/officeDocument/2006/relationships/hyperlink" Target="https://projectcatalyst.io/funds/10/f10-atala-prism-launch-ecosystem/global-birth-certificate-issuance-processes-an-open-library-and-reward-program" TargetMode="External"/><Relationship Id="rId54" Type="http://schemas.openxmlformats.org/officeDocument/2006/relationships/hyperlink" Target="https://projectcatalyst.io/funds/10/f10-atala-prism-launch-ecosystem/blocktrust-identity-wallet-prism-v10-for-android-and-ios" TargetMode="External"/><Relationship Id="rId57" Type="http://schemas.openxmlformats.org/officeDocument/2006/relationships/hyperlink" Target="https://projectcatalyst.io/funds/10/f10-atala-prism-launch-ecosystem/localized-youtube-videos-series-basics-of-self-sovereign-identity-intro-to-development-uiux-us-english-french-latin-american-spanish-portuguese-brazilian-japanese-korean-and-simplified-chinese" TargetMode="External"/><Relationship Id="rId56" Type="http://schemas.openxmlformats.org/officeDocument/2006/relationships/hyperlink" Target="https://projectcatalyst.io/funds/10/f10-atala-prism-launch-ecosystem/dlt360-cyberlean-outreach-connecting-cybersecurity-decision-makers-with-cardano" TargetMode="External"/><Relationship Id="rId59" Type="http://schemas.openxmlformats.org/officeDocument/2006/relationships/hyperlink" Target="https://projectcatalyst.io/funds/10/f10-atala-prism-launch-ecosystem/cardano-ubuntu-informal-business-credit-dapp-atala-prism-enabled-cooperative-smart-contracts-credit-system" TargetMode="External"/><Relationship Id="rId58" Type="http://schemas.openxmlformats.org/officeDocument/2006/relationships/hyperlink" Target="https://projectcatalyst.io/funds/10/f10-atala-prism-launch-ecosystem/sdg-impact-verification-toip-framework-and-pilot"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projectcatalyst.io/funds/10/f10-drep-improvement-and-onboarding/catalyst-explorer-drep-module-directory-community-draft-ballots" TargetMode="External"/><Relationship Id="rId2" Type="http://schemas.openxmlformats.org/officeDocument/2006/relationships/hyperlink" Target="https://projectcatalyst.io/funds/10/f10-drep-improvement-and-onboarding/drepwatch-a-transparency-web-platform-for-dreps" TargetMode="External"/><Relationship Id="rId3" Type="http://schemas.openxmlformats.org/officeDocument/2006/relationships/hyperlink" Target="https://projectcatalyst.io/funds/10/f10-drep-improvement-and-onboarding/drep-community-governance-and-explorer" TargetMode="External"/><Relationship Id="rId4" Type="http://schemas.openxmlformats.org/officeDocument/2006/relationships/hyperlink" Target="https://projectcatalyst.io/funds/10/f10-drep-improvement-and-onboarding/drep-recruitment-training-and-ethical-code-development-workshops" TargetMode="External"/><Relationship Id="rId9" Type="http://schemas.openxmlformats.org/officeDocument/2006/relationships/hyperlink" Target="https://projectcatalyst.io/funds/10/f10-drep-improvement-and-onboarding/a-decentralized-crowdfunding-platform-for-drep-and-governance-actions" TargetMode="External"/><Relationship Id="rId5" Type="http://schemas.openxmlformats.org/officeDocument/2006/relationships/hyperlink" Target="https://projectcatalyst.io/funds/10/f10-drep-improvement-and-onboarding/platform-cip-1694-dreps-transparency-community-governance-and-directory-site" TargetMode="External"/><Relationship Id="rId6" Type="http://schemas.openxmlformats.org/officeDocument/2006/relationships/hyperlink" Target="https://projectcatalyst.io/funds/10/f10-drep-improvement-and-onboarding/dreps-latam-brasil-exploration-and-community-sensing" TargetMode="External"/><Relationship Id="rId7" Type="http://schemas.openxmlformats.org/officeDocument/2006/relationships/hyperlink" Target="https://projectcatalyst.io/funds/10/f10-drep-improvement-and-onboarding/support-for-translation-of-drep-related-documents-into-japanese-and-vietnamese-500-pages" TargetMode="External"/><Relationship Id="rId8" Type="http://schemas.openxmlformats.org/officeDocument/2006/relationships/hyperlink" Target="https://projectcatalyst.io/funds/10/f10-drep-improvement-and-onboarding/drep-tv-hub-to-connect-100-dreps-lessgreater-thousands-of-voters-available-in-english-japanese-and-vietnamese" TargetMode="External"/><Relationship Id="rId20" Type="http://schemas.openxmlformats.org/officeDocument/2006/relationships/hyperlink" Target="https://projectcatalyst.io/funds/10/f10-drep-improvement-and-onboarding/drep-gov-jury-duty" TargetMode="External"/><Relationship Id="rId22" Type="http://schemas.openxmlformats.org/officeDocument/2006/relationships/hyperlink" Target="https://projectcatalyst.io/funds/10/f10-drep-improvement-and-onboarding/drep-interview-channel-this-is-a-funded-proposal-in-fund-9-after-receiving-a-lot-of-positive-feedback-from-the-community-we-continue-to-work-on-this-proposal-in-fund-10" TargetMode="External"/><Relationship Id="rId21" Type="http://schemas.openxmlformats.org/officeDocument/2006/relationships/hyperlink" Target="https://projectcatalyst.io/funds/10/f10-drep-improvement-and-onboarding/drep-interviews-cryptotexty-youtube-channel" TargetMode="External"/><Relationship Id="rId24" Type="http://schemas.openxmlformats.org/officeDocument/2006/relationships/hyperlink" Target="https://projectcatalyst.io/funds/10/f10-drep-improvement-and-onboarding/drep-marketing-blitz-marketing-campaign-for-drep-program-on-catalyst" TargetMode="External"/><Relationship Id="rId23" Type="http://schemas.openxmlformats.org/officeDocument/2006/relationships/hyperlink" Target="https://projectcatalyst.io/funds/10/f10-drep-improvement-and-onboarding/raising-awareness-and-facilitating-drep-onboarding-in-over-10-countries" TargetMode="External"/><Relationship Id="rId25" Type="http://schemas.openxmlformats.org/officeDocument/2006/relationships/drawing" Target="../drawings/drawing9.xml"/><Relationship Id="rId11" Type="http://schemas.openxmlformats.org/officeDocument/2006/relationships/hyperlink" Target="https://projectcatalyst.io/funds/10/f10-drep-improvement-and-onboarding/enhancing-decision-making-delegate-representatives-dreps-and-community-voting-standards" TargetMode="External"/><Relationship Id="rId10" Type="http://schemas.openxmlformats.org/officeDocument/2006/relationships/hyperlink" Target="https://projectcatalyst.io/funds/10/f10-drep-improvement-and-onboarding/concentrating-informations-about-dreps" TargetMode="External"/><Relationship Id="rId13" Type="http://schemas.openxmlformats.org/officeDocument/2006/relationships/hyperlink" Target="https://projectcatalyst.io/funds/10/f10-drep-improvement-and-onboarding/improving-catalyst-voting-addressing-low-participation-and-random-voting" TargetMode="External"/><Relationship Id="rId12" Type="http://schemas.openxmlformats.org/officeDocument/2006/relationships/hyperlink" Target="https://projectcatalyst.io/funds/10/f10-drep-improvement-and-onboarding/research-unique-pseudonymous-identification-of-dreps-through-joint-content-creation" TargetMode="External"/><Relationship Id="rId15" Type="http://schemas.openxmlformats.org/officeDocument/2006/relationships/hyperlink" Target="https://projectcatalyst.io/funds/10/f10-drep-improvement-and-onboarding/cardano-community-metaverse-island-in-fortnite-creative-20-uefn" TargetMode="External"/><Relationship Id="rId14" Type="http://schemas.openxmlformats.org/officeDocument/2006/relationships/hyperlink" Target="https://projectcatalyst.io/funds/10/f10-drep-improvement-and-onboarding/enhancing-cardano-adoption-through-targeted-industry-conferences-and-speaking-engagements" TargetMode="External"/><Relationship Id="rId17" Type="http://schemas.openxmlformats.org/officeDocument/2006/relationships/hyperlink" Target="https://projectcatalyst.io/funds/10/f10-drep-improvement-and-onboarding/cardano-community-survey-organization" TargetMode="External"/><Relationship Id="rId16" Type="http://schemas.openxmlformats.org/officeDocument/2006/relationships/hyperlink" Target="https://projectcatalyst.io/funds/10/f10-drep-improvement-and-onboarding/drep-info-series" TargetMode="External"/><Relationship Id="rId19" Type="http://schemas.openxmlformats.org/officeDocument/2006/relationships/hyperlink" Target="https://projectcatalyst.io/funds/10/f10-drep-improvement-and-onboarding/drep-educational-summit-fostering-community-participation" TargetMode="External"/><Relationship Id="rId18" Type="http://schemas.openxmlformats.org/officeDocument/2006/relationships/hyperlink" Target="https://projectcatalyst.io/funds/10/f10-drep-improvement-and-onboarding/local-drep-ghana-participation-drive-for-project-catalys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5.13"/>
    <col customWidth="1" min="2" max="2" width="14.0"/>
    <col customWidth="1" min="3" max="4" width="17.88"/>
    <col customWidth="1" min="5" max="5" width="18.38"/>
    <col customWidth="1" min="6" max="6" width="11.88"/>
    <col customWidth="1" min="7" max="7" width="15.63"/>
    <col customWidth="1" min="8" max="8" width="12.25"/>
    <col customWidth="1" min="9" max="9" width="13.25"/>
    <col customWidth="1" min="10" max="10" width="26.88"/>
  </cols>
  <sheetData>
    <row r="1">
      <c r="A1" s="1" t="s">
        <v>0</v>
      </c>
      <c r="B1" s="2" t="s">
        <v>1</v>
      </c>
      <c r="C1" s="3" t="s">
        <v>2</v>
      </c>
      <c r="D1" s="3" t="s">
        <v>3</v>
      </c>
      <c r="E1" s="3" t="s">
        <v>4</v>
      </c>
      <c r="F1" s="3" t="s">
        <v>5</v>
      </c>
      <c r="G1" s="4" t="s">
        <v>6</v>
      </c>
      <c r="H1" s="5" t="s">
        <v>7</v>
      </c>
      <c r="I1" s="6" t="s">
        <v>8</v>
      </c>
      <c r="J1" s="6" t="s">
        <v>9</v>
      </c>
    </row>
    <row r="2">
      <c r="A2" s="7" t="s">
        <v>10</v>
      </c>
      <c r="B2" s="8">
        <v>980.0</v>
      </c>
      <c r="C2" s="9">
        <v>6.77174268E8</v>
      </c>
      <c r="D2" s="9">
        <v>1.27610526E8</v>
      </c>
      <c r="E2" s="10">
        <f t="shared" ref="E2:E188" si="1">C2-D2</f>
        <v>549563742</v>
      </c>
      <c r="F2" s="11" t="str">
        <f>IF(D2=0,"YES",IF((C2-D2)/(C2+D2)&gt;0.15, IF(C2+D2&gt;percent,"YES","NO"),"NO"))</f>
        <v>YES</v>
      </c>
      <c r="G2" s="12">
        <v>179300.0</v>
      </c>
      <c r="H2" s="13" t="str">
        <f>If(devandinfra&gt;=G2,IF(F2="Yes","FUNDED","NOT FUNDED"),"NOT FUNDED")</f>
        <v>FUNDED</v>
      </c>
      <c r="I2" s="14">
        <f>If(devandinfra&gt;=G2,devandinfra-G2,devandinfra)</f>
        <v>8506300</v>
      </c>
      <c r="J2" s="15" t="str">
        <f t="shared" ref="J2:J188" si="2">If(F2="YES",IF(H2="FUNDED","","Over Budget"),"Approval Threshold")</f>
        <v/>
      </c>
    </row>
    <row r="3">
      <c r="A3" s="7" t="s">
        <v>11</v>
      </c>
      <c r="B3" s="8">
        <v>1206.0</v>
      </c>
      <c r="C3" s="9">
        <v>6.59098881E8</v>
      </c>
      <c r="D3" s="9">
        <v>1.5396441E8</v>
      </c>
      <c r="E3" s="10">
        <f t="shared" si="1"/>
        <v>505134471</v>
      </c>
      <c r="F3" s="11" t="str">
        <f>IF(D3=0,"YES",IF((C3-D3)/(C3+D3)&gt;0.15, IF(C3+D3&gt;percent,"YES","NO"),"NO"))</f>
        <v>YES</v>
      </c>
      <c r="G3" s="12">
        <v>720000.0</v>
      </c>
      <c r="H3" s="13" t="str">
        <f t="shared" ref="H3:H188" si="3">If(I2&gt;=G3,IF(F3="Yes","FUNDED","NOT FUNDED"),"NOT FUNDED")</f>
        <v>FUNDED</v>
      </c>
      <c r="I3" s="14">
        <f t="shared" ref="I3:I188" si="4">If(H3="FUNDED",IF(I2&gt;=G3,(I2-G3),I2),I2)</f>
        <v>7786300</v>
      </c>
      <c r="J3" s="15" t="str">
        <f t="shared" si="2"/>
        <v/>
      </c>
    </row>
    <row r="4">
      <c r="A4" s="7" t="s">
        <v>12</v>
      </c>
      <c r="B4" s="8">
        <v>1140.0</v>
      </c>
      <c r="C4" s="9">
        <v>6.28854923E8</v>
      </c>
      <c r="D4" s="9">
        <v>1.36872165E8</v>
      </c>
      <c r="E4" s="10">
        <f t="shared" si="1"/>
        <v>491982758</v>
      </c>
      <c r="F4" s="11" t="str">
        <f>IF(D4=0,"YES",IF((C4-D4)/(C4+D4)&gt;0.15, IF(C4+D4&gt;percent,"YES","NO"),"NO"))</f>
        <v>YES</v>
      </c>
      <c r="G4" s="12">
        <v>450000.0</v>
      </c>
      <c r="H4" s="13" t="str">
        <f t="shared" si="3"/>
        <v>FUNDED</v>
      </c>
      <c r="I4" s="14">
        <f t="shared" si="4"/>
        <v>7336300</v>
      </c>
      <c r="J4" s="15" t="str">
        <f t="shared" si="2"/>
        <v/>
      </c>
    </row>
    <row r="5">
      <c r="A5" s="7" t="s">
        <v>13</v>
      </c>
      <c r="B5" s="8">
        <v>1144.0</v>
      </c>
      <c r="C5" s="9">
        <v>6.30997644E8</v>
      </c>
      <c r="D5" s="9">
        <v>1.46834778E8</v>
      </c>
      <c r="E5" s="10">
        <f t="shared" si="1"/>
        <v>484162866</v>
      </c>
      <c r="F5" s="11" t="str">
        <f>IF(D5=0,"YES",IF((C5-D5)/(C5+D5)&gt;0.15, IF(C5+D5&gt;percent,"YES","NO"),"NO"))</f>
        <v>YES</v>
      </c>
      <c r="G5" s="12">
        <v>448276.0</v>
      </c>
      <c r="H5" s="13" t="str">
        <f t="shared" si="3"/>
        <v>FUNDED</v>
      </c>
      <c r="I5" s="14">
        <f t="shared" si="4"/>
        <v>6888024</v>
      </c>
      <c r="J5" s="15" t="str">
        <f t="shared" si="2"/>
        <v/>
      </c>
    </row>
    <row r="6">
      <c r="A6" s="7" t="s">
        <v>14</v>
      </c>
      <c r="B6" s="8">
        <v>1069.0</v>
      </c>
      <c r="C6" s="9">
        <v>6.14957828E8</v>
      </c>
      <c r="D6" s="9">
        <v>1.31763117E8</v>
      </c>
      <c r="E6" s="10">
        <f t="shared" si="1"/>
        <v>483194711</v>
      </c>
      <c r="F6" s="11" t="str">
        <f>IF(D6=0,"YES",IF((C6-D6)/(C6+D6)&gt;0.15, IF(C6+D6&gt;percent,"YES","NO"),"NO"))</f>
        <v>YES</v>
      </c>
      <c r="G6" s="12">
        <v>650000.0</v>
      </c>
      <c r="H6" s="13" t="str">
        <f t="shared" si="3"/>
        <v>FUNDED</v>
      </c>
      <c r="I6" s="14">
        <f t="shared" si="4"/>
        <v>6238024</v>
      </c>
      <c r="J6" s="15" t="str">
        <f t="shared" si="2"/>
        <v/>
      </c>
    </row>
    <row r="7">
      <c r="A7" s="7" t="s">
        <v>15</v>
      </c>
      <c r="B7" s="8">
        <v>1045.0</v>
      </c>
      <c r="C7" s="9">
        <v>5.95749017E8</v>
      </c>
      <c r="D7" s="9">
        <v>1.23556535E8</v>
      </c>
      <c r="E7" s="10">
        <f t="shared" si="1"/>
        <v>472192482</v>
      </c>
      <c r="F7" s="11" t="str">
        <f>IF(D7=0,"YES",IF((C7-D7)/(C7+D7)&gt;0.15, IF(C7+D7&gt;percent,"YES","NO"),"NO"))</f>
        <v>YES</v>
      </c>
      <c r="G7" s="12">
        <v>270000.0</v>
      </c>
      <c r="H7" s="13" t="str">
        <f t="shared" si="3"/>
        <v>FUNDED</v>
      </c>
      <c r="I7" s="14">
        <f t="shared" si="4"/>
        <v>5968024</v>
      </c>
      <c r="J7" s="15" t="str">
        <f t="shared" si="2"/>
        <v/>
      </c>
    </row>
    <row r="8">
      <c r="A8" s="16" t="s">
        <v>16</v>
      </c>
      <c r="B8" s="8">
        <v>556.0</v>
      </c>
      <c r="C8" s="9">
        <v>4.18680553E8</v>
      </c>
      <c r="D8" s="9">
        <v>4.487536E7</v>
      </c>
      <c r="E8" s="10">
        <f t="shared" si="1"/>
        <v>373805193</v>
      </c>
      <c r="F8" s="11" t="str">
        <f>IF(D8=0,"YES",IF((C8-D8)/(C8+D8)&gt;0.15, IF(C8+D8&gt;percent,"YES","NO"),"NO"))</f>
        <v>YES</v>
      </c>
      <c r="G8" s="12">
        <v>227140.0</v>
      </c>
      <c r="H8" s="13" t="str">
        <f t="shared" si="3"/>
        <v>FUNDED</v>
      </c>
      <c r="I8" s="14">
        <f t="shared" si="4"/>
        <v>5740884</v>
      </c>
      <c r="J8" s="15" t="str">
        <f t="shared" si="2"/>
        <v/>
      </c>
    </row>
    <row r="9">
      <c r="A9" s="7" t="s">
        <v>17</v>
      </c>
      <c r="B9" s="8">
        <v>607.0</v>
      </c>
      <c r="C9" s="9">
        <v>4.07185399E8</v>
      </c>
      <c r="D9" s="9">
        <v>6.0528849E7</v>
      </c>
      <c r="E9" s="10">
        <f t="shared" si="1"/>
        <v>346656550</v>
      </c>
      <c r="F9" s="11" t="str">
        <f>IF(D9=0,"YES",IF((C9-D9)/(C9+D9)&gt;0.15, IF(C9+D9&gt;percent,"YES","NO"),"NO"))</f>
        <v>YES</v>
      </c>
      <c r="G9" s="12">
        <v>271430.0</v>
      </c>
      <c r="H9" s="13" t="str">
        <f t="shared" si="3"/>
        <v>FUNDED</v>
      </c>
      <c r="I9" s="14">
        <f t="shared" si="4"/>
        <v>5469454</v>
      </c>
      <c r="J9" s="15" t="str">
        <f t="shared" si="2"/>
        <v/>
      </c>
    </row>
    <row r="10">
      <c r="A10" s="7" t="s">
        <v>18</v>
      </c>
      <c r="B10" s="8">
        <v>770.0</v>
      </c>
      <c r="C10" s="9">
        <v>3.60149899E8</v>
      </c>
      <c r="D10" s="9">
        <v>2.1269457E7</v>
      </c>
      <c r="E10" s="10">
        <f t="shared" si="1"/>
        <v>338880442</v>
      </c>
      <c r="F10" s="11" t="str">
        <f>IF(D10=0,"YES",IF((C10-D10)/(C10+D10)&gt;0.15, IF(C10+D10&gt;percent,"YES","NO"),"NO"))</f>
        <v>YES</v>
      </c>
      <c r="G10" s="12">
        <v>78000.0</v>
      </c>
      <c r="H10" s="13" t="str">
        <f t="shared" si="3"/>
        <v>FUNDED</v>
      </c>
      <c r="I10" s="14">
        <f t="shared" si="4"/>
        <v>5391454</v>
      </c>
      <c r="J10" s="15" t="str">
        <f t="shared" si="2"/>
        <v/>
      </c>
    </row>
    <row r="11">
      <c r="A11" s="16" t="s">
        <v>19</v>
      </c>
      <c r="B11" s="8">
        <v>558.0</v>
      </c>
      <c r="C11" s="9">
        <v>3.81678774E8</v>
      </c>
      <c r="D11" s="9">
        <v>4.3211879E7</v>
      </c>
      <c r="E11" s="10">
        <f t="shared" si="1"/>
        <v>338466895</v>
      </c>
      <c r="F11" s="11" t="str">
        <f>IF(D11=0,"YES",IF((C11-D11)/(C11+D11)&gt;0.15, IF(C11+D11&gt;percent,"YES","NO"),"NO"))</f>
        <v>YES</v>
      </c>
      <c r="G11" s="12">
        <v>291786.0</v>
      </c>
      <c r="H11" s="13" t="str">
        <f t="shared" si="3"/>
        <v>FUNDED</v>
      </c>
      <c r="I11" s="14">
        <f t="shared" si="4"/>
        <v>5099668</v>
      </c>
      <c r="J11" s="15" t="str">
        <f t="shared" si="2"/>
        <v/>
      </c>
    </row>
    <row r="12">
      <c r="A12" s="7" t="s">
        <v>20</v>
      </c>
      <c r="B12" s="8">
        <v>680.0</v>
      </c>
      <c r="C12" s="9">
        <v>3.71481768E8</v>
      </c>
      <c r="D12" s="9">
        <v>4.6277286E7</v>
      </c>
      <c r="E12" s="10">
        <f t="shared" si="1"/>
        <v>325204482</v>
      </c>
      <c r="F12" s="11" t="str">
        <f>IF(D12=0,"YES",IF((C12-D12)/(C12+D12)&gt;0.15, IF(C12+D12&gt;percent,"YES","NO"),"NO"))</f>
        <v>YES</v>
      </c>
      <c r="G12" s="12">
        <v>257850.0</v>
      </c>
      <c r="H12" s="13" t="str">
        <f t="shared" si="3"/>
        <v>FUNDED</v>
      </c>
      <c r="I12" s="14">
        <f t="shared" si="4"/>
        <v>4841818</v>
      </c>
      <c r="J12" s="15" t="str">
        <f t="shared" si="2"/>
        <v/>
      </c>
    </row>
    <row r="13">
      <c r="A13" s="7" t="s">
        <v>21</v>
      </c>
      <c r="B13" s="8">
        <v>848.0</v>
      </c>
      <c r="C13" s="9">
        <v>4.35236239E8</v>
      </c>
      <c r="D13" s="9">
        <v>1.45866158E8</v>
      </c>
      <c r="E13" s="10">
        <f t="shared" si="1"/>
        <v>289370081</v>
      </c>
      <c r="F13" s="11" t="str">
        <f>IF(D13=0,"YES",IF((C13-D13)/(C13+D13)&gt;0.15, IF(C13+D13&gt;percent,"YES","NO"),"NO"))</f>
        <v>YES</v>
      </c>
      <c r="G13" s="12">
        <v>588000.0</v>
      </c>
      <c r="H13" s="13" t="str">
        <f t="shared" si="3"/>
        <v>FUNDED</v>
      </c>
      <c r="I13" s="14">
        <f t="shared" si="4"/>
        <v>4253818</v>
      </c>
      <c r="J13" s="15" t="str">
        <f t="shared" si="2"/>
        <v/>
      </c>
    </row>
    <row r="14">
      <c r="A14" s="7" t="s">
        <v>22</v>
      </c>
      <c r="B14" s="8">
        <v>858.0</v>
      </c>
      <c r="C14" s="9">
        <v>4.04968887E8</v>
      </c>
      <c r="D14" s="9">
        <v>1.3842162E8</v>
      </c>
      <c r="E14" s="10">
        <f t="shared" si="1"/>
        <v>266547267</v>
      </c>
      <c r="F14" s="11" t="str">
        <f>IF(D14=0,"YES",IF((C14-D14)/(C14+D14)&gt;0.15, IF(C14+D14&gt;percent,"YES","NO"),"NO"))</f>
        <v>YES</v>
      </c>
      <c r="G14" s="12">
        <v>655000.0</v>
      </c>
      <c r="H14" s="13" t="str">
        <f t="shared" si="3"/>
        <v>FUNDED</v>
      </c>
      <c r="I14" s="14">
        <f t="shared" si="4"/>
        <v>3598818</v>
      </c>
      <c r="J14" s="15" t="str">
        <f t="shared" si="2"/>
        <v/>
      </c>
    </row>
    <row r="15">
      <c r="A15" s="7" t="s">
        <v>23</v>
      </c>
      <c r="B15" s="8">
        <v>498.0</v>
      </c>
      <c r="C15" s="9">
        <v>3.04194447E8</v>
      </c>
      <c r="D15" s="9">
        <v>4.0812484E7</v>
      </c>
      <c r="E15" s="10">
        <f t="shared" si="1"/>
        <v>263381963</v>
      </c>
      <c r="F15" s="11" t="str">
        <f>IF(D15=0,"YES",IF((C15-D15)/(C15+D15)&gt;0.15, IF(C15+D15&gt;percent,"YES","NO"),"NO"))</f>
        <v>YES</v>
      </c>
      <c r="G15" s="12">
        <v>150000.0</v>
      </c>
      <c r="H15" s="13" t="str">
        <f t="shared" si="3"/>
        <v>FUNDED</v>
      </c>
      <c r="I15" s="14">
        <f t="shared" si="4"/>
        <v>3448818</v>
      </c>
      <c r="J15" s="15" t="str">
        <f t="shared" si="2"/>
        <v/>
      </c>
    </row>
    <row r="16">
      <c r="A16" s="7" t="s">
        <v>24</v>
      </c>
      <c r="B16" s="8">
        <v>799.0</v>
      </c>
      <c r="C16" s="9">
        <v>4.59466628E8</v>
      </c>
      <c r="D16" s="9">
        <v>2.17494204E8</v>
      </c>
      <c r="E16" s="10">
        <f t="shared" si="1"/>
        <v>241972424</v>
      </c>
      <c r="F16" s="11" t="str">
        <f>IF(D16=0,"YES",IF((C16-D16)/(C16+D16)&gt;0.15, IF(C16+D16&gt;percent,"YES","NO"),"NO"))</f>
        <v>YES</v>
      </c>
      <c r="G16" s="12">
        <v>240000.0</v>
      </c>
      <c r="H16" s="13" t="str">
        <f t="shared" si="3"/>
        <v>FUNDED</v>
      </c>
      <c r="I16" s="14">
        <f t="shared" si="4"/>
        <v>3208818</v>
      </c>
      <c r="J16" s="15" t="str">
        <f t="shared" si="2"/>
        <v/>
      </c>
    </row>
    <row r="17">
      <c r="A17" s="7" t="s">
        <v>25</v>
      </c>
      <c r="B17" s="8">
        <v>653.0</v>
      </c>
      <c r="C17" s="9">
        <v>3.3735419E8</v>
      </c>
      <c r="D17" s="9">
        <v>1.06084582E8</v>
      </c>
      <c r="E17" s="10">
        <f t="shared" si="1"/>
        <v>231269608</v>
      </c>
      <c r="F17" s="11" t="str">
        <f>IF(D17=0,"YES",IF((C17-D17)/(C17+D17)&gt;0.15, IF(C17+D17&gt;percent,"YES","NO"),"NO"))</f>
        <v>YES</v>
      </c>
      <c r="G17" s="12">
        <v>400000.0</v>
      </c>
      <c r="H17" s="13" t="str">
        <f t="shared" si="3"/>
        <v>FUNDED</v>
      </c>
      <c r="I17" s="14">
        <f t="shared" si="4"/>
        <v>2808818</v>
      </c>
      <c r="J17" s="15" t="str">
        <f t="shared" si="2"/>
        <v/>
      </c>
    </row>
    <row r="18">
      <c r="A18" s="7" t="s">
        <v>26</v>
      </c>
      <c r="B18" s="8">
        <v>525.0</v>
      </c>
      <c r="C18" s="9">
        <v>2.67831491E8</v>
      </c>
      <c r="D18" s="9">
        <v>5.1618841E7</v>
      </c>
      <c r="E18" s="10">
        <f t="shared" si="1"/>
        <v>216212650</v>
      </c>
      <c r="F18" s="11" t="str">
        <f>IF(D18=0,"YES",IF((C18-D18)/(C18+D18)&gt;0.15, IF(C18+D18&gt;percent,"YES","NO"),"NO"))</f>
        <v>YES</v>
      </c>
      <c r="G18" s="12">
        <v>250000.0</v>
      </c>
      <c r="H18" s="13" t="str">
        <f t="shared" si="3"/>
        <v>FUNDED</v>
      </c>
      <c r="I18" s="14">
        <f t="shared" si="4"/>
        <v>2558818</v>
      </c>
      <c r="J18" s="15" t="str">
        <f t="shared" si="2"/>
        <v/>
      </c>
    </row>
    <row r="19">
      <c r="A19" s="7" t="s">
        <v>27</v>
      </c>
      <c r="B19" s="8">
        <v>1015.0</v>
      </c>
      <c r="C19" s="9">
        <v>3.66712766E8</v>
      </c>
      <c r="D19" s="9">
        <v>1.58051433E8</v>
      </c>
      <c r="E19" s="10">
        <f t="shared" si="1"/>
        <v>208661333</v>
      </c>
      <c r="F19" s="11" t="str">
        <f>IF(D19=0,"YES",IF((C19-D19)/(C19+D19)&gt;0.15, IF(C19+D19&gt;percent,"YES","NO"),"NO"))</f>
        <v>YES</v>
      </c>
      <c r="G19" s="12">
        <v>553800.0</v>
      </c>
      <c r="H19" s="13" t="str">
        <f t="shared" si="3"/>
        <v>FUNDED</v>
      </c>
      <c r="I19" s="14">
        <f t="shared" si="4"/>
        <v>2005018</v>
      </c>
      <c r="J19" s="15" t="str">
        <f t="shared" si="2"/>
        <v/>
      </c>
    </row>
    <row r="20">
      <c r="A20" s="7" t="s">
        <v>28</v>
      </c>
      <c r="B20" s="8">
        <v>548.0</v>
      </c>
      <c r="C20" s="9">
        <v>2.72149187E8</v>
      </c>
      <c r="D20" s="9">
        <v>7.1476525E7</v>
      </c>
      <c r="E20" s="10">
        <f t="shared" si="1"/>
        <v>200672662</v>
      </c>
      <c r="F20" s="11" t="str">
        <f>IF(D20=0,"YES",IF((C20-D20)/(C20+D20)&gt;0.15, IF(C20+D20&gt;percent,"YES","NO"),"NO"))</f>
        <v>YES</v>
      </c>
      <c r="G20" s="12">
        <v>35000.0</v>
      </c>
      <c r="H20" s="13" t="str">
        <f t="shared" si="3"/>
        <v>FUNDED</v>
      </c>
      <c r="I20" s="14">
        <f t="shared" si="4"/>
        <v>1970018</v>
      </c>
      <c r="J20" s="15" t="str">
        <f t="shared" si="2"/>
        <v/>
      </c>
    </row>
    <row r="21">
      <c r="A21" s="7" t="s">
        <v>29</v>
      </c>
      <c r="B21" s="8">
        <v>449.0</v>
      </c>
      <c r="C21" s="9">
        <v>2.23520345E8</v>
      </c>
      <c r="D21" s="9">
        <v>2.7765942E7</v>
      </c>
      <c r="E21" s="10">
        <f t="shared" si="1"/>
        <v>195754403</v>
      </c>
      <c r="F21" s="11" t="str">
        <f>IF(D21=0,"YES",IF((C21-D21)/(C21+D21)&gt;0.15, IF(C21+D21&gt;percent,"YES","NO"),"NO"))</f>
        <v>YES</v>
      </c>
      <c r="G21" s="12">
        <v>75500.0</v>
      </c>
      <c r="H21" s="13" t="str">
        <f t="shared" si="3"/>
        <v>FUNDED</v>
      </c>
      <c r="I21" s="14">
        <f t="shared" si="4"/>
        <v>1894518</v>
      </c>
      <c r="J21" s="15" t="str">
        <f t="shared" si="2"/>
        <v/>
      </c>
    </row>
    <row r="22">
      <c r="A22" s="7" t="s">
        <v>30</v>
      </c>
      <c r="B22" s="8">
        <v>906.0</v>
      </c>
      <c r="C22" s="9">
        <v>3.02093721E8</v>
      </c>
      <c r="D22" s="9">
        <v>1.16353446E8</v>
      </c>
      <c r="E22" s="10">
        <f t="shared" si="1"/>
        <v>185740275</v>
      </c>
      <c r="F22" s="11" t="str">
        <f>IF(D22=0,"YES",IF((C22-D22)/(C22+D22)&gt;0.15, IF(C22+D22&gt;percent,"YES","NO"),"NO"))</f>
        <v>YES</v>
      </c>
      <c r="G22" s="12">
        <v>710560.0</v>
      </c>
      <c r="H22" s="13" t="str">
        <f t="shared" si="3"/>
        <v>FUNDED</v>
      </c>
      <c r="I22" s="14">
        <f t="shared" si="4"/>
        <v>1183958</v>
      </c>
      <c r="J22" s="15" t="str">
        <f t="shared" si="2"/>
        <v/>
      </c>
    </row>
    <row r="23">
      <c r="A23" s="7" t="s">
        <v>31</v>
      </c>
      <c r="B23" s="8">
        <v>382.0</v>
      </c>
      <c r="C23" s="9">
        <v>2.29982026E8</v>
      </c>
      <c r="D23" s="9">
        <v>4.9711393E7</v>
      </c>
      <c r="E23" s="10">
        <f t="shared" si="1"/>
        <v>180270633</v>
      </c>
      <c r="F23" s="11" t="str">
        <f>IF(D23=0,"YES",IF((C23-D23)/(C23+D23)&gt;0.15, IF(C23+D23&gt;percent,"YES","NO"),"NO"))</f>
        <v>YES</v>
      </c>
      <c r="G23" s="12">
        <v>30000.0</v>
      </c>
      <c r="H23" s="13" t="str">
        <f t="shared" si="3"/>
        <v>FUNDED</v>
      </c>
      <c r="I23" s="14">
        <f t="shared" si="4"/>
        <v>1153958</v>
      </c>
      <c r="J23" s="15" t="str">
        <f t="shared" si="2"/>
        <v/>
      </c>
    </row>
    <row r="24">
      <c r="A24" s="7" t="s">
        <v>32</v>
      </c>
      <c r="B24" s="8">
        <v>827.0</v>
      </c>
      <c r="C24" s="9">
        <v>3.36294417E8</v>
      </c>
      <c r="D24" s="9">
        <v>1.56805226E8</v>
      </c>
      <c r="E24" s="10">
        <f t="shared" si="1"/>
        <v>179489191</v>
      </c>
      <c r="F24" s="11" t="str">
        <f>IF(D24=0,"YES",IF((C24-D24)/(C24+D24)&gt;0.15, IF(C24+D24&gt;percent,"YES","NO"),"NO"))</f>
        <v>YES</v>
      </c>
      <c r="G24" s="12">
        <v>588000.0</v>
      </c>
      <c r="H24" s="13" t="str">
        <f t="shared" si="3"/>
        <v>FUNDED</v>
      </c>
      <c r="I24" s="14">
        <f t="shared" si="4"/>
        <v>565958</v>
      </c>
      <c r="J24" s="15" t="str">
        <f t="shared" si="2"/>
        <v/>
      </c>
    </row>
    <row r="25">
      <c r="A25" s="7" t="s">
        <v>33</v>
      </c>
      <c r="B25" s="8">
        <v>349.0</v>
      </c>
      <c r="C25" s="9">
        <v>2.3981085E8</v>
      </c>
      <c r="D25" s="9">
        <v>1.00076278E8</v>
      </c>
      <c r="E25" s="10">
        <f t="shared" si="1"/>
        <v>139734572</v>
      </c>
      <c r="F25" s="11" t="str">
        <f>IF(D25=0,"YES",IF((C25-D25)/(C25+D25)&gt;0.15, IF(C25+D25&gt;percent,"YES","NO"),"NO"))</f>
        <v>YES</v>
      </c>
      <c r="G25" s="12">
        <v>128866.0</v>
      </c>
      <c r="H25" s="13" t="str">
        <f t="shared" si="3"/>
        <v>FUNDED</v>
      </c>
      <c r="I25" s="14">
        <f t="shared" si="4"/>
        <v>437092</v>
      </c>
      <c r="J25" s="15" t="str">
        <f t="shared" si="2"/>
        <v/>
      </c>
    </row>
    <row r="26">
      <c r="A26" s="17" t="s">
        <v>34</v>
      </c>
      <c r="B26" s="8">
        <v>645.0</v>
      </c>
      <c r="C26" s="9">
        <v>2.44289901E8</v>
      </c>
      <c r="D26" s="9">
        <v>1.10382487E8</v>
      </c>
      <c r="E26" s="10">
        <f t="shared" si="1"/>
        <v>133907414</v>
      </c>
      <c r="F26" s="11" t="str">
        <f>IF(D26=0,"YES",IF((C26-D26)/(C26+D26)&gt;0.15, IF(C26+D26&gt;percent,"YES","NO"),"NO"))</f>
        <v>YES</v>
      </c>
      <c r="G26" s="12">
        <v>250000.0</v>
      </c>
      <c r="H26" s="13" t="str">
        <f t="shared" si="3"/>
        <v>FUNDED</v>
      </c>
      <c r="I26" s="14">
        <f t="shared" si="4"/>
        <v>187092</v>
      </c>
      <c r="J26" s="15" t="str">
        <f t="shared" si="2"/>
        <v/>
      </c>
    </row>
    <row r="27">
      <c r="A27" s="7" t="s">
        <v>35</v>
      </c>
      <c r="B27" s="8">
        <v>618.0</v>
      </c>
      <c r="C27" s="9">
        <v>2.31683934E8</v>
      </c>
      <c r="D27" s="9">
        <v>1.10372333E8</v>
      </c>
      <c r="E27" s="10">
        <f t="shared" si="1"/>
        <v>121311601</v>
      </c>
      <c r="F27" s="11" t="str">
        <f>IF(D27=0,"YES",IF((C27-D27)/(C27+D27)&gt;0.15, IF(C27+D27&gt;percent,"YES","NO"),"NO"))</f>
        <v>YES</v>
      </c>
      <c r="G27" s="12">
        <v>35800.0</v>
      </c>
      <c r="H27" s="13" t="str">
        <f t="shared" si="3"/>
        <v>FUNDED</v>
      </c>
      <c r="I27" s="14">
        <f t="shared" si="4"/>
        <v>151292</v>
      </c>
      <c r="J27" s="15" t="str">
        <f t="shared" si="2"/>
        <v/>
      </c>
    </row>
    <row r="28">
      <c r="A28" s="7" t="s">
        <v>36</v>
      </c>
      <c r="B28" s="8">
        <v>489.0</v>
      </c>
      <c r="C28" s="9">
        <v>1.62459336E8</v>
      </c>
      <c r="D28" s="9">
        <v>4.5929137E7</v>
      </c>
      <c r="E28" s="10">
        <f t="shared" si="1"/>
        <v>116530199</v>
      </c>
      <c r="F28" s="11" t="str">
        <f>IF(D28=0,"YES",IF((C28-D28)/(C28+D28)&gt;0.15, IF(C28+D28&gt;percent,"YES","NO"),"NO"))</f>
        <v>YES</v>
      </c>
      <c r="G28" s="12">
        <v>75000.0</v>
      </c>
      <c r="H28" s="13" t="str">
        <f t="shared" si="3"/>
        <v>FUNDED</v>
      </c>
      <c r="I28" s="14">
        <f t="shared" si="4"/>
        <v>76292</v>
      </c>
      <c r="J28" s="15" t="str">
        <f t="shared" si="2"/>
        <v/>
      </c>
    </row>
    <row r="29">
      <c r="A29" s="7" t="s">
        <v>37</v>
      </c>
      <c r="B29" s="8">
        <v>579.0</v>
      </c>
      <c r="C29" s="9">
        <v>2.28889843E8</v>
      </c>
      <c r="D29" s="9">
        <v>1.16810788E8</v>
      </c>
      <c r="E29" s="10">
        <f t="shared" si="1"/>
        <v>112079055</v>
      </c>
      <c r="F29" s="11" t="str">
        <f>IF(D29=0,"YES",IF((C29-D29)/(C29+D29)&gt;0.15, IF(C29+D29&gt;percent,"YES","NO"),"NO"))</f>
        <v>YES</v>
      </c>
      <c r="G29" s="12">
        <v>44200.0</v>
      </c>
      <c r="H29" s="13" t="str">
        <f t="shared" si="3"/>
        <v>FUNDED</v>
      </c>
      <c r="I29" s="14">
        <f t="shared" si="4"/>
        <v>32092</v>
      </c>
      <c r="J29" s="15" t="str">
        <f t="shared" si="2"/>
        <v/>
      </c>
    </row>
    <row r="30">
      <c r="A30" s="7" t="s">
        <v>38</v>
      </c>
      <c r="B30" s="8">
        <v>715.0</v>
      </c>
      <c r="C30" s="9">
        <v>2.47993171E8</v>
      </c>
      <c r="D30" s="9">
        <v>1.4690416E8</v>
      </c>
      <c r="E30" s="10">
        <f t="shared" si="1"/>
        <v>101089011</v>
      </c>
      <c r="F30" s="11" t="str">
        <f>IF(D30=0,"YES",IF((C30-D30)/(C30+D30)&gt;0.15, IF(C30+D30&gt;percent,"YES","NO"),"NO"))</f>
        <v>YES</v>
      </c>
      <c r="G30" s="12">
        <v>180000.0</v>
      </c>
      <c r="H30" s="13" t="str">
        <f t="shared" si="3"/>
        <v>NOT FUNDED</v>
      </c>
      <c r="I30" s="14">
        <f t="shared" si="4"/>
        <v>32092</v>
      </c>
      <c r="J30" s="15" t="str">
        <f t="shared" si="2"/>
        <v>Over Budget</v>
      </c>
    </row>
    <row r="31">
      <c r="A31" s="7" t="s">
        <v>39</v>
      </c>
      <c r="B31" s="8">
        <v>380.0</v>
      </c>
      <c r="C31" s="9">
        <v>1.52455363E8</v>
      </c>
      <c r="D31" s="9">
        <v>5.605738E7</v>
      </c>
      <c r="E31" s="10">
        <f t="shared" si="1"/>
        <v>96397983</v>
      </c>
      <c r="F31" s="11" t="str">
        <f>IF(D31=0,"YES",IF((C31-D31)/(C31+D31)&gt;0.15, IF(C31+D31&gt;percent,"YES","NO"),"NO"))</f>
        <v>YES</v>
      </c>
      <c r="G31" s="12">
        <v>72000.0</v>
      </c>
      <c r="H31" s="13" t="str">
        <f t="shared" si="3"/>
        <v>NOT FUNDED</v>
      </c>
      <c r="I31" s="14">
        <f t="shared" si="4"/>
        <v>32092</v>
      </c>
      <c r="J31" s="15" t="str">
        <f t="shared" si="2"/>
        <v>Over Budget</v>
      </c>
    </row>
    <row r="32">
      <c r="A32" s="7" t="s">
        <v>40</v>
      </c>
      <c r="B32" s="8">
        <v>383.0</v>
      </c>
      <c r="C32" s="9">
        <v>1.28451062E8</v>
      </c>
      <c r="D32" s="9">
        <v>3.423127E7</v>
      </c>
      <c r="E32" s="10">
        <f t="shared" si="1"/>
        <v>94219792</v>
      </c>
      <c r="F32" s="11" t="str">
        <f>IF(D32=0,"YES",IF((C32-D32)/(C32+D32)&gt;0.15, IF(C32+D32&gt;percent,"YES","NO"),"NO"))</f>
        <v>YES</v>
      </c>
      <c r="G32" s="12">
        <v>50000.0</v>
      </c>
      <c r="H32" s="13" t="str">
        <f t="shared" si="3"/>
        <v>NOT FUNDED</v>
      </c>
      <c r="I32" s="14">
        <f t="shared" si="4"/>
        <v>32092</v>
      </c>
      <c r="J32" s="15" t="str">
        <f t="shared" si="2"/>
        <v>Over Budget</v>
      </c>
    </row>
    <row r="33">
      <c r="A33" s="7" t="s">
        <v>41</v>
      </c>
      <c r="B33" s="8">
        <v>556.0</v>
      </c>
      <c r="C33" s="9">
        <v>2.09470389E8</v>
      </c>
      <c r="D33" s="9">
        <v>1.17793086E8</v>
      </c>
      <c r="E33" s="10">
        <f t="shared" si="1"/>
        <v>91677303</v>
      </c>
      <c r="F33" s="11" t="str">
        <f>IF(D33=0,"YES",IF((C33-D33)/(C33+D33)&gt;0.15, IF(C33+D33&gt;percent,"YES","NO"),"NO"))</f>
        <v>YES</v>
      </c>
      <c r="G33" s="12">
        <v>161860.0</v>
      </c>
      <c r="H33" s="13" t="str">
        <f t="shared" si="3"/>
        <v>NOT FUNDED</v>
      </c>
      <c r="I33" s="14">
        <f t="shared" si="4"/>
        <v>32092</v>
      </c>
      <c r="J33" s="15" t="str">
        <f t="shared" si="2"/>
        <v>Over Budget</v>
      </c>
    </row>
    <row r="34">
      <c r="A34" s="7" t="s">
        <v>42</v>
      </c>
      <c r="B34" s="8">
        <v>713.0</v>
      </c>
      <c r="C34" s="9">
        <v>2.29205391E8</v>
      </c>
      <c r="D34" s="9">
        <v>1.41855357E8</v>
      </c>
      <c r="E34" s="10">
        <f t="shared" si="1"/>
        <v>87350034</v>
      </c>
      <c r="F34" s="11" t="str">
        <f>IF(D34=0,"YES",IF((C34-D34)/(C34+D34)&gt;0.15, IF(C34+D34&gt;percent,"YES","NO"),"NO"))</f>
        <v>YES</v>
      </c>
      <c r="G34" s="12">
        <v>600000.0</v>
      </c>
      <c r="H34" s="13" t="str">
        <f t="shared" si="3"/>
        <v>NOT FUNDED</v>
      </c>
      <c r="I34" s="14">
        <f t="shared" si="4"/>
        <v>32092</v>
      </c>
      <c r="J34" s="15" t="str">
        <f t="shared" si="2"/>
        <v>Over Budget</v>
      </c>
    </row>
    <row r="35">
      <c r="A35" s="7" t="s">
        <v>43</v>
      </c>
      <c r="B35" s="8">
        <v>874.0</v>
      </c>
      <c r="C35" s="9">
        <v>2.1016324E8</v>
      </c>
      <c r="D35" s="9">
        <v>1.2636431E8</v>
      </c>
      <c r="E35" s="10">
        <f t="shared" si="1"/>
        <v>83798930</v>
      </c>
      <c r="F35" s="11" t="str">
        <f>IF(D35=0,"YES",IF((C35-D35)/(C35+D35)&gt;0.15, IF(C35+D35&gt;percent,"YES","NO"),"NO"))</f>
        <v>YES</v>
      </c>
      <c r="G35" s="12">
        <v>386666.0</v>
      </c>
      <c r="H35" s="13" t="str">
        <f t="shared" si="3"/>
        <v>NOT FUNDED</v>
      </c>
      <c r="I35" s="14">
        <f t="shared" si="4"/>
        <v>32092</v>
      </c>
      <c r="J35" s="15" t="str">
        <f t="shared" si="2"/>
        <v>Over Budget</v>
      </c>
    </row>
    <row r="36">
      <c r="A36" s="7" t="s">
        <v>44</v>
      </c>
      <c r="B36" s="8">
        <v>551.0</v>
      </c>
      <c r="C36" s="9">
        <v>2.07555907E8</v>
      </c>
      <c r="D36" s="9">
        <v>1.2669275E8</v>
      </c>
      <c r="E36" s="10">
        <f t="shared" si="1"/>
        <v>80863157</v>
      </c>
      <c r="F36" s="11" t="str">
        <f>IF(D36=0,"YES",IF((C36-D36)/(C36+D36)&gt;0.15, IF(C36+D36&gt;percent,"YES","NO"),"NO"))</f>
        <v>YES</v>
      </c>
      <c r="G36" s="12">
        <v>240000.0</v>
      </c>
      <c r="H36" s="13" t="str">
        <f t="shared" si="3"/>
        <v>NOT FUNDED</v>
      </c>
      <c r="I36" s="14">
        <f t="shared" si="4"/>
        <v>32092</v>
      </c>
      <c r="J36" s="15" t="str">
        <f t="shared" si="2"/>
        <v>Over Budget</v>
      </c>
    </row>
    <row r="37">
      <c r="A37" s="16" t="s">
        <v>45</v>
      </c>
      <c r="B37" s="8">
        <v>402.0</v>
      </c>
      <c r="C37" s="9">
        <v>1.49972922E8</v>
      </c>
      <c r="D37" s="9">
        <v>7.5607472E7</v>
      </c>
      <c r="E37" s="10">
        <f t="shared" si="1"/>
        <v>74365450</v>
      </c>
      <c r="F37" s="11" t="str">
        <f>IF(D37=0,"YES",IF((C37-D37)/(C37+D37)&gt;0.15, IF(C37+D37&gt;percent,"YES","NO"),"NO"))</f>
        <v>YES</v>
      </c>
      <c r="G37" s="12">
        <v>345000.0</v>
      </c>
      <c r="H37" s="13" t="str">
        <f t="shared" si="3"/>
        <v>NOT FUNDED</v>
      </c>
      <c r="I37" s="14">
        <f t="shared" si="4"/>
        <v>32092</v>
      </c>
      <c r="J37" s="15" t="str">
        <f t="shared" si="2"/>
        <v>Over Budget</v>
      </c>
    </row>
    <row r="38">
      <c r="A38" s="7" t="s">
        <v>46</v>
      </c>
      <c r="B38" s="8">
        <v>422.0</v>
      </c>
      <c r="C38" s="9">
        <v>1.38394604E8</v>
      </c>
      <c r="D38" s="9">
        <v>6.5517149E7</v>
      </c>
      <c r="E38" s="10">
        <f t="shared" si="1"/>
        <v>72877455</v>
      </c>
      <c r="F38" s="11" t="str">
        <f>IF(D38=0,"YES",IF((C38-D38)/(C38+D38)&gt;0.15, IF(C38+D38&gt;percent,"YES","NO"),"NO"))</f>
        <v>YES</v>
      </c>
      <c r="G38" s="12">
        <v>111500.0</v>
      </c>
      <c r="H38" s="13" t="str">
        <f t="shared" si="3"/>
        <v>NOT FUNDED</v>
      </c>
      <c r="I38" s="14">
        <f t="shared" si="4"/>
        <v>32092</v>
      </c>
      <c r="J38" s="15" t="str">
        <f t="shared" si="2"/>
        <v>Over Budget</v>
      </c>
    </row>
    <row r="39">
      <c r="A39" s="7" t="s">
        <v>47</v>
      </c>
      <c r="B39" s="8">
        <v>586.0</v>
      </c>
      <c r="C39" s="9">
        <v>1.86367922E8</v>
      </c>
      <c r="D39" s="9">
        <v>1.19026643E8</v>
      </c>
      <c r="E39" s="10">
        <f t="shared" si="1"/>
        <v>67341279</v>
      </c>
      <c r="F39" s="11" t="str">
        <f>IF(D39=0,"YES",IF((C39-D39)/(C39+D39)&gt;0.15, IF(C39+D39&gt;percent,"YES","NO"),"NO"))</f>
        <v>YES</v>
      </c>
      <c r="G39" s="12">
        <v>270000.0</v>
      </c>
      <c r="H39" s="13" t="str">
        <f t="shared" si="3"/>
        <v>NOT FUNDED</v>
      </c>
      <c r="I39" s="14">
        <f t="shared" si="4"/>
        <v>32092</v>
      </c>
      <c r="J39" s="15" t="str">
        <f t="shared" si="2"/>
        <v>Over Budget</v>
      </c>
    </row>
    <row r="40">
      <c r="A40" s="7" t="s">
        <v>48</v>
      </c>
      <c r="B40" s="8">
        <v>413.0</v>
      </c>
      <c r="C40" s="9">
        <v>1.39700114E8</v>
      </c>
      <c r="D40" s="9">
        <v>7.5356493E7</v>
      </c>
      <c r="E40" s="10">
        <f t="shared" si="1"/>
        <v>64343621</v>
      </c>
      <c r="F40" s="11" t="str">
        <f>IF(D40=0,"YES",IF((C40-D40)/(C40+D40)&gt;0.15, IF(C40+D40&gt;percent,"YES","NO"),"NO"))</f>
        <v>YES</v>
      </c>
      <c r="G40" s="12">
        <v>300000.0</v>
      </c>
      <c r="H40" s="13" t="str">
        <f t="shared" si="3"/>
        <v>NOT FUNDED</v>
      </c>
      <c r="I40" s="14">
        <f t="shared" si="4"/>
        <v>32092</v>
      </c>
      <c r="J40" s="15" t="str">
        <f t="shared" si="2"/>
        <v>Over Budget</v>
      </c>
    </row>
    <row r="41">
      <c r="A41" s="7" t="s">
        <v>49</v>
      </c>
      <c r="B41" s="8">
        <v>547.0</v>
      </c>
      <c r="C41" s="9">
        <v>2.06889469E8</v>
      </c>
      <c r="D41" s="9">
        <v>1.49043456E8</v>
      </c>
      <c r="E41" s="10">
        <f t="shared" si="1"/>
        <v>57846013</v>
      </c>
      <c r="F41" s="11" t="str">
        <f>IF(D41=0,"YES",IF((C41-D41)/(C41+D41)&gt;0.15, IF(C41+D41&gt;percent,"YES","NO"),"NO"))</f>
        <v>YES</v>
      </c>
      <c r="G41" s="12">
        <v>665000.0</v>
      </c>
      <c r="H41" s="13" t="str">
        <f t="shared" si="3"/>
        <v>NOT FUNDED</v>
      </c>
      <c r="I41" s="14">
        <f t="shared" si="4"/>
        <v>32092</v>
      </c>
      <c r="J41" s="15" t="str">
        <f t="shared" si="2"/>
        <v>Over Budget</v>
      </c>
    </row>
    <row r="42">
      <c r="A42" s="7" t="s">
        <v>50</v>
      </c>
      <c r="B42" s="8">
        <v>421.0</v>
      </c>
      <c r="C42" s="9">
        <v>1.28847019E8</v>
      </c>
      <c r="D42" s="9">
        <v>8.2615931E7</v>
      </c>
      <c r="E42" s="10">
        <f t="shared" si="1"/>
        <v>46231088</v>
      </c>
      <c r="F42" s="11" t="str">
        <f>IF(D42=0,"YES",IF((C42-D42)/(C42+D42)&gt;0.15, IF(C42+D42&gt;percent,"YES","NO"),"NO"))</f>
        <v>YES</v>
      </c>
      <c r="G42" s="12">
        <v>224000.0</v>
      </c>
      <c r="H42" s="13" t="str">
        <f t="shared" si="3"/>
        <v>NOT FUNDED</v>
      </c>
      <c r="I42" s="14">
        <f t="shared" si="4"/>
        <v>32092</v>
      </c>
      <c r="J42" s="15" t="str">
        <f t="shared" si="2"/>
        <v>Over Budget</v>
      </c>
    </row>
    <row r="43">
      <c r="A43" s="7" t="s">
        <v>51</v>
      </c>
      <c r="B43" s="8">
        <v>713.0</v>
      </c>
      <c r="C43" s="9">
        <v>1.71573003E8</v>
      </c>
      <c r="D43" s="9">
        <v>1.27469801E8</v>
      </c>
      <c r="E43" s="10">
        <f t="shared" si="1"/>
        <v>44103202</v>
      </c>
      <c r="F43" s="11" t="str">
        <f>IF(D43=0,"YES",IF((C43-D43)/(C43+D43)&gt;0.15, IF(C43+D43&gt;percent,"YES","NO"),"NO"))</f>
        <v>NO</v>
      </c>
      <c r="G43" s="12">
        <v>200000.0</v>
      </c>
      <c r="H43" s="13" t="str">
        <f t="shared" si="3"/>
        <v>NOT FUNDED</v>
      </c>
      <c r="I43" s="14">
        <f t="shared" si="4"/>
        <v>32092</v>
      </c>
      <c r="J43" s="15" t="str">
        <f t="shared" si="2"/>
        <v>Approval Threshold</v>
      </c>
    </row>
    <row r="44">
      <c r="A44" s="7" t="s">
        <v>52</v>
      </c>
      <c r="B44" s="8">
        <v>410.0</v>
      </c>
      <c r="C44" s="9">
        <v>1.72917078E8</v>
      </c>
      <c r="D44" s="9">
        <v>1.32722154E8</v>
      </c>
      <c r="E44" s="10">
        <f t="shared" si="1"/>
        <v>40194924</v>
      </c>
      <c r="F44" s="11" t="str">
        <f>IF(D44=0,"YES",IF((C44-D44)/(C44+D44)&gt;0.15, IF(C44+D44&gt;percent,"YES","NO"),"NO"))</f>
        <v>NO</v>
      </c>
      <c r="G44" s="12">
        <v>120000.0</v>
      </c>
      <c r="H44" s="13" t="str">
        <f t="shared" si="3"/>
        <v>NOT FUNDED</v>
      </c>
      <c r="I44" s="14">
        <f t="shared" si="4"/>
        <v>32092</v>
      </c>
      <c r="J44" s="15" t="str">
        <f t="shared" si="2"/>
        <v>Approval Threshold</v>
      </c>
    </row>
    <row r="45">
      <c r="A45" s="7" t="s">
        <v>53</v>
      </c>
      <c r="B45" s="18">
        <v>360.0</v>
      </c>
      <c r="C45" s="9">
        <v>1.26365511E8</v>
      </c>
      <c r="D45" s="9">
        <v>9.0654209E7</v>
      </c>
      <c r="E45" s="10">
        <f t="shared" si="1"/>
        <v>35711302</v>
      </c>
      <c r="F45" s="11" t="str">
        <f>IF(D45=0,"YES",IF((C45-D45)/(C45+D45)&gt;0.15, IF(C45+D45&gt;percent,"YES","NO"),"NO"))</f>
        <v>YES</v>
      </c>
      <c r="G45" s="12">
        <v>294000.0</v>
      </c>
      <c r="H45" s="13" t="str">
        <f t="shared" si="3"/>
        <v>NOT FUNDED</v>
      </c>
      <c r="I45" s="14">
        <f t="shared" si="4"/>
        <v>32092</v>
      </c>
      <c r="J45" s="15" t="str">
        <f t="shared" si="2"/>
        <v>Over Budget</v>
      </c>
    </row>
    <row r="46">
      <c r="A46" s="7" t="s">
        <v>54</v>
      </c>
      <c r="B46" s="18">
        <v>569.0</v>
      </c>
      <c r="C46" s="9">
        <v>1.60138503E8</v>
      </c>
      <c r="D46" s="9">
        <v>1.29070375E8</v>
      </c>
      <c r="E46" s="10">
        <f t="shared" si="1"/>
        <v>31068128</v>
      </c>
      <c r="F46" s="11" t="str">
        <f>IF(D46=0,"YES",IF((C46-D46)/(C46+D46)&gt;0.15, IF(C46+D46&gt;percent,"YES","NO"),"NO"))</f>
        <v>NO</v>
      </c>
      <c r="G46" s="12">
        <v>309091.0</v>
      </c>
      <c r="H46" s="13" t="str">
        <f t="shared" si="3"/>
        <v>NOT FUNDED</v>
      </c>
      <c r="I46" s="14">
        <f t="shared" si="4"/>
        <v>32092</v>
      </c>
      <c r="J46" s="15" t="str">
        <f t="shared" si="2"/>
        <v>Approval Threshold</v>
      </c>
    </row>
    <row r="47">
      <c r="A47" s="7" t="s">
        <v>55</v>
      </c>
      <c r="B47" s="18">
        <v>380.0</v>
      </c>
      <c r="C47" s="9">
        <v>8.1052704E7</v>
      </c>
      <c r="D47" s="9">
        <v>5.1262422E7</v>
      </c>
      <c r="E47" s="10">
        <f t="shared" si="1"/>
        <v>29790282</v>
      </c>
      <c r="F47" s="11" t="str">
        <f>IF(D47=0,"YES",IF((C47-D47)/(C47+D47)&gt;0.15, IF(C47+D47&gt;percent,"YES","NO"),"NO"))</f>
        <v>YES</v>
      </c>
      <c r="G47" s="12">
        <v>49000.0</v>
      </c>
      <c r="H47" s="13" t="str">
        <f t="shared" si="3"/>
        <v>NOT FUNDED</v>
      </c>
      <c r="I47" s="14">
        <f t="shared" si="4"/>
        <v>32092</v>
      </c>
      <c r="J47" s="15" t="str">
        <f t="shared" si="2"/>
        <v>Over Budget</v>
      </c>
    </row>
    <row r="48">
      <c r="A48" s="7" t="s">
        <v>56</v>
      </c>
      <c r="B48" s="18">
        <v>334.0</v>
      </c>
      <c r="C48" s="9">
        <v>1.01108021E8</v>
      </c>
      <c r="D48" s="9">
        <v>7.8309117E7</v>
      </c>
      <c r="E48" s="10">
        <f t="shared" si="1"/>
        <v>22798904</v>
      </c>
      <c r="F48" s="11" t="str">
        <f>IF(D48=0,"YES",IF((C48-D48)/(C48+D48)&gt;0.15, IF(C48+D48&gt;percent,"YES","NO"),"NO"))</f>
        <v>NO</v>
      </c>
      <c r="G48" s="12">
        <v>41860.0</v>
      </c>
      <c r="H48" s="13" t="str">
        <f t="shared" si="3"/>
        <v>NOT FUNDED</v>
      </c>
      <c r="I48" s="14">
        <f t="shared" si="4"/>
        <v>32092</v>
      </c>
      <c r="J48" s="15" t="str">
        <f t="shared" si="2"/>
        <v>Approval Threshold</v>
      </c>
    </row>
    <row r="49">
      <c r="A49" s="7" t="s">
        <v>57</v>
      </c>
      <c r="B49" s="18">
        <v>669.0</v>
      </c>
      <c r="C49" s="9">
        <v>1.75937685E8</v>
      </c>
      <c r="D49" s="9">
        <v>1.59701435E8</v>
      </c>
      <c r="E49" s="10">
        <f t="shared" si="1"/>
        <v>16236250</v>
      </c>
      <c r="F49" s="11" t="str">
        <f>IF(D49=0,"YES",IF((C49-D49)/(C49+D49)&gt;0.15, IF(C49+D49&gt;percent,"YES","NO"),"NO"))</f>
        <v>NO</v>
      </c>
      <c r="G49" s="12">
        <v>1389696.0</v>
      </c>
      <c r="H49" s="13" t="str">
        <f t="shared" si="3"/>
        <v>NOT FUNDED</v>
      </c>
      <c r="I49" s="14">
        <f t="shared" si="4"/>
        <v>32092</v>
      </c>
      <c r="J49" s="15" t="str">
        <f t="shared" si="2"/>
        <v>Approval Threshold</v>
      </c>
    </row>
    <row r="50">
      <c r="A50" s="7" t="s">
        <v>58</v>
      </c>
      <c r="B50" s="18">
        <v>288.0</v>
      </c>
      <c r="C50" s="9">
        <v>6.6374009E7</v>
      </c>
      <c r="D50" s="9">
        <v>5.3796106E7</v>
      </c>
      <c r="E50" s="10">
        <f t="shared" si="1"/>
        <v>12577903</v>
      </c>
      <c r="F50" s="11" t="str">
        <f>IF(D50=0,"YES",IF((C50-D50)/(C50+D50)&gt;0.15, IF(C50+D50&gt;percent,"YES","NO"),"NO"))</f>
        <v>NO</v>
      </c>
      <c r="G50" s="12">
        <v>50000.0</v>
      </c>
      <c r="H50" s="13" t="str">
        <f t="shared" si="3"/>
        <v>NOT FUNDED</v>
      </c>
      <c r="I50" s="14">
        <f t="shared" si="4"/>
        <v>32092</v>
      </c>
      <c r="J50" s="15" t="str">
        <f t="shared" si="2"/>
        <v>Approval Threshold</v>
      </c>
    </row>
    <row r="51">
      <c r="A51" s="7" t="s">
        <v>59</v>
      </c>
      <c r="B51" s="18">
        <v>303.0</v>
      </c>
      <c r="C51" s="9">
        <v>4.9780505E7</v>
      </c>
      <c r="D51" s="9">
        <v>3.7512593E7</v>
      </c>
      <c r="E51" s="10">
        <f t="shared" si="1"/>
        <v>12267912</v>
      </c>
      <c r="F51" s="11" t="str">
        <f>IF(D51=0,"YES",IF((C51-D51)/(C51+D51)&gt;0.15, IF(C51+D51&gt;percent,"YES","NO"),"NO"))</f>
        <v>NO</v>
      </c>
      <c r="G51" s="12">
        <v>47750.0</v>
      </c>
      <c r="H51" s="13" t="str">
        <f t="shared" si="3"/>
        <v>NOT FUNDED</v>
      </c>
      <c r="I51" s="14">
        <f t="shared" si="4"/>
        <v>32092</v>
      </c>
      <c r="J51" s="15" t="str">
        <f t="shared" si="2"/>
        <v>Approval Threshold</v>
      </c>
    </row>
    <row r="52">
      <c r="A52" s="7" t="s">
        <v>60</v>
      </c>
      <c r="B52" s="18">
        <v>481.0</v>
      </c>
      <c r="C52" s="9">
        <v>1.4704111E8</v>
      </c>
      <c r="D52" s="9">
        <v>1.38940583E8</v>
      </c>
      <c r="E52" s="10">
        <f t="shared" si="1"/>
        <v>8100527</v>
      </c>
      <c r="F52" s="11" t="str">
        <f>IF(D52=0,"YES",IF((C52-D52)/(C52+D52)&gt;0.15, IF(C52+D52&gt;percent,"YES","NO"),"NO"))</f>
        <v>NO</v>
      </c>
      <c r="G52" s="12">
        <v>185000.0</v>
      </c>
      <c r="H52" s="13" t="str">
        <f t="shared" si="3"/>
        <v>NOT FUNDED</v>
      </c>
      <c r="I52" s="14">
        <f t="shared" si="4"/>
        <v>32092</v>
      </c>
      <c r="J52" s="15" t="str">
        <f t="shared" si="2"/>
        <v>Approval Threshold</v>
      </c>
    </row>
    <row r="53">
      <c r="A53" s="7" t="s">
        <v>61</v>
      </c>
      <c r="B53" s="18">
        <v>492.0</v>
      </c>
      <c r="C53" s="9">
        <v>1.53227152E8</v>
      </c>
      <c r="D53" s="9">
        <v>1.45410745E8</v>
      </c>
      <c r="E53" s="10">
        <f t="shared" si="1"/>
        <v>7816407</v>
      </c>
      <c r="F53" s="11" t="str">
        <f>IF(D53=0,"YES",IF((C53-D53)/(C53+D53)&gt;0.15, IF(C53+D53&gt;percent,"YES","NO"),"NO"))</f>
        <v>NO</v>
      </c>
      <c r="G53" s="12">
        <v>483900.0</v>
      </c>
      <c r="H53" s="13" t="str">
        <f t="shared" si="3"/>
        <v>NOT FUNDED</v>
      </c>
      <c r="I53" s="14">
        <f t="shared" si="4"/>
        <v>32092</v>
      </c>
      <c r="J53" s="15" t="str">
        <f t="shared" si="2"/>
        <v>Approval Threshold</v>
      </c>
    </row>
    <row r="54">
      <c r="A54" s="7" t="s">
        <v>62</v>
      </c>
      <c r="B54" s="18">
        <v>397.0</v>
      </c>
      <c r="C54" s="9">
        <v>1.16608775E8</v>
      </c>
      <c r="D54" s="9">
        <v>1.10423318E8</v>
      </c>
      <c r="E54" s="10">
        <f t="shared" si="1"/>
        <v>6185457</v>
      </c>
      <c r="F54" s="11" t="str">
        <f>IF(D54=0,"YES",IF((C54-D54)/(C54+D54)&gt;0.15, IF(C54+D54&gt;percent,"YES","NO"),"NO"))</f>
        <v>NO</v>
      </c>
      <c r="G54" s="12">
        <v>95333.0</v>
      </c>
      <c r="H54" s="13" t="str">
        <f t="shared" si="3"/>
        <v>NOT FUNDED</v>
      </c>
      <c r="I54" s="14">
        <f t="shared" si="4"/>
        <v>32092</v>
      </c>
      <c r="J54" s="15" t="str">
        <f t="shared" si="2"/>
        <v>Approval Threshold</v>
      </c>
    </row>
    <row r="55">
      <c r="A55" s="7" t="s">
        <v>63</v>
      </c>
      <c r="B55" s="18">
        <v>434.0</v>
      </c>
      <c r="C55" s="9">
        <v>1.49595886E8</v>
      </c>
      <c r="D55" s="9">
        <v>1.4580761E8</v>
      </c>
      <c r="E55" s="10">
        <f t="shared" si="1"/>
        <v>3788276</v>
      </c>
      <c r="F55" s="11" t="str">
        <f>IF(D55=0,"YES",IF((C55-D55)/(C55+D55)&gt;0.15, IF(C55+D55&gt;percent,"YES","NO"),"NO"))</f>
        <v>NO</v>
      </c>
      <c r="G55" s="12">
        <v>197000.0</v>
      </c>
      <c r="H55" s="13" t="str">
        <f t="shared" si="3"/>
        <v>NOT FUNDED</v>
      </c>
      <c r="I55" s="14">
        <f t="shared" si="4"/>
        <v>32092</v>
      </c>
      <c r="J55" s="15" t="str">
        <f t="shared" si="2"/>
        <v>Approval Threshold</v>
      </c>
    </row>
    <row r="56">
      <c r="A56" s="7" t="s">
        <v>64</v>
      </c>
      <c r="B56" s="18">
        <v>453.0</v>
      </c>
      <c r="C56" s="9">
        <v>1.46764783E8</v>
      </c>
      <c r="D56" s="9">
        <v>1.43200659E8</v>
      </c>
      <c r="E56" s="10">
        <f t="shared" si="1"/>
        <v>3564124</v>
      </c>
      <c r="F56" s="11" t="str">
        <f>IF(D56=0,"YES",IF((C56-D56)/(C56+D56)&gt;0.15, IF(C56+D56&gt;percent,"YES","NO"),"NO"))</f>
        <v>NO</v>
      </c>
      <c r="G56" s="12">
        <v>241000.0</v>
      </c>
      <c r="H56" s="13" t="str">
        <f t="shared" si="3"/>
        <v>NOT FUNDED</v>
      </c>
      <c r="I56" s="14">
        <f t="shared" si="4"/>
        <v>32092</v>
      </c>
      <c r="J56" s="15" t="str">
        <f t="shared" si="2"/>
        <v>Approval Threshold</v>
      </c>
    </row>
    <row r="57">
      <c r="A57" s="7" t="s">
        <v>65</v>
      </c>
      <c r="B57" s="18">
        <v>485.0</v>
      </c>
      <c r="C57" s="9">
        <v>1.40617549E8</v>
      </c>
      <c r="D57" s="9">
        <v>1.39225009E8</v>
      </c>
      <c r="E57" s="10">
        <f t="shared" si="1"/>
        <v>1392540</v>
      </c>
      <c r="F57" s="11" t="str">
        <f>IF(D57=0,"YES",IF((C57-D57)/(C57+D57)&gt;0.15, IF(C57+D57&gt;percent,"YES","NO"),"NO"))</f>
        <v>NO</v>
      </c>
      <c r="G57" s="12">
        <v>185000.0</v>
      </c>
      <c r="H57" s="13" t="str">
        <f t="shared" si="3"/>
        <v>NOT FUNDED</v>
      </c>
      <c r="I57" s="14">
        <f t="shared" si="4"/>
        <v>32092</v>
      </c>
      <c r="J57" s="15" t="str">
        <f t="shared" si="2"/>
        <v>Approval Threshold</v>
      </c>
    </row>
    <row r="58">
      <c r="A58" s="7" t="s">
        <v>66</v>
      </c>
      <c r="B58" s="18">
        <v>536.0</v>
      </c>
      <c r="C58" s="9">
        <v>1.66956934E8</v>
      </c>
      <c r="D58" s="9">
        <v>1.65786869E8</v>
      </c>
      <c r="E58" s="10">
        <f t="shared" si="1"/>
        <v>1170065</v>
      </c>
      <c r="F58" s="11" t="str">
        <f>IF(D58=0,"YES",IF((C58-D58)/(C58+D58)&gt;0.15, IF(C58+D58&gt;percent,"YES","NO"),"NO"))</f>
        <v>NO</v>
      </c>
      <c r="G58" s="12">
        <v>945476.0</v>
      </c>
      <c r="H58" s="13" t="str">
        <f t="shared" si="3"/>
        <v>NOT FUNDED</v>
      </c>
      <c r="I58" s="14">
        <f t="shared" si="4"/>
        <v>32092</v>
      </c>
      <c r="J58" s="15" t="str">
        <f t="shared" si="2"/>
        <v>Approval Threshold</v>
      </c>
    </row>
    <row r="59">
      <c r="A59" s="7" t="s">
        <v>67</v>
      </c>
      <c r="B59" s="18">
        <v>381.0</v>
      </c>
      <c r="C59" s="9">
        <v>1.40783058E8</v>
      </c>
      <c r="D59" s="9">
        <v>1.40147518E8</v>
      </c>
      <c r="E59" s="10">
        <f t="shared" si="1"/>
        <v>635540</v>
      </c>
      <c r="F59" s="11" t="str">
        <f>IF(D59=0,"YES",IF((C59-D59)/(C59+D59)&gt;0.15, IF(C59+D59&gt;percent,"YES","NO"),"NO"))</f>
        <v>NO</v>
      </c>
      <c r="G59" s="12">
        <v>214666.0</v>
      </c>
      <c r="H59" s="13" t="str">
        <f t="shared" si="3"/>
        <v>NOT FUNDED</v>
      </c>
      <c r="I59" s="14">
        <f t="shared" si="4"/>
        <v>32092</v>
      </c>
      <c r="J59" s="15" t="str">
        <f t="shared" si="2"/>
        <v>Approval Threshold</v>
      </c>
    </row>
    <row r="60">
      <c r="A60" s="7" t="s">
        <v>68</v>
      </c>
      <c r="B60" s="18">
        <v>352.0</v>
      </c>
      <c r="C60" s="9">
        <v>1.21919188E8</v>
      </c>
      <c r="D60" s="9">
        <v>1.25325076E8</v>
      </c>
      <c r="E60" s="10">
        <f t="shared" si="1"/>
        <v>-3405888</v>
      </c>
      <c r="F60" s="11" t="str">
        <f>IF(D60=0,"YES",IF((C60-D60)/(C60+D60)&gt;0.15, IF(C60+D60&gt;percent,"YES","NO"),"NO"))</f>
        <v>NO</v>
      </c>
      <c r="G60" s="12">
        <v>247500.0</v>
      </c>
      <c r="H60" s="13" t="str">
        <f t="shared" si="3"/>
        <v>NOT FUNDED</v>
      </c>
      <c r="I60" s="14">
        <f t="shared" si="4"/>
        <v>32092</v>
      </c>
      <c r="J60" s="15" t="str">
        <f t="shared" si="2"/>
        <v>Approval Threshold</v>
      </c>
    </row>
    <row r="61">
      <c r="A61" s="7" t="s">
        <v>69</v>
      </c>
      <c r="B61" s="18">
        <v>338.0</v>
      </c>
      <c r="C61" s="9">
        <v>9.4181221E7</v>
      </c>
      <c r="D61" s="9">
        <v>1.00049087E8</v>
      </c>
      <c r="E61" s="10">
        <f t="shared" si="1"/>
        <v>-5867866</v>
      </c>
      <c r="F61" s="11" t="str">
        <f>IF(D61=0,"YES",IF((C61-D61)/(C61+D61)&gt;0.15, IF(C61+D61&gt;percent,"YES","NO"),"NO"))</f>
        <v>NO</v>
      </c>
      <c r="G61" s="12">
        <v>242500.0</v>
      </c>
      <c r="H61" s="13" t="str">
        <f t="shared" si="3"/>
        <v>NOT FUNDED</v>
      </c>
      <c r="I61" s="14">
        <f t="shared" si="4"/>
        <v>32092</v>
      </c>
      <c r="J61" s="15" t="str">
        <f t="shared" si="2"/>
        <v>Approval Threshold</v>
      </c>
    </row>
    <row r="62">
      <c r="A62" s="7" t="s">
        <v>70</v>
      </c>
      <c r="B62" s="18">
        <v>634.0</v>
      </c>
      <c r="C62" s="9">
        <v>1.19470715E8</v>
      </c>
      <c r="D62" s="9">
        <v>1.2613649E8</v>
      </c>
      <c r="E62" s="10">
        <f t="shared" si="1"/>
        <v>-6665775</v>
      </c>
      <c r="F62" s="11" t="str">
        <f>IF(D62=0,"YES",IF((C62-D62)/(C62+D62)&gt;0.15, IF(C62+D62&gt;percent,"YES","NO"),"NO"))</f>
        <v>NO</v>
      </c>
      <c r="G62" s="12">
        <v>665000.0</v>
      </c>
      <c r="H62" s="13" t="str">
        <f t="shared" si="3"/>
        <v>NOT FUNDED</v>
      </c>
      <c r="I62" s="14">
        <f t="shared" si="4"/>
        <v>32092</v>
      </c>
      <c r="J62" s="15" t="str">
        <f t="shared" si="2"/>
        <v>Approval Threshold</v>
      </c>
    </row>
    <row r="63">
      <c r="A63" s="7" t="s">
        <v>71</v>
      </c>
      <c r="B63" s="18">
        <v>266.0</v>
      </c>
      <c r="C63" s="9">
        <v>4.4988131E7</v>
      </c>
      <c r="D63" s="9">
        <v>5.3618912E7</v>
      </c>
      <c r="E63" s="10">
        <f t="shared" si="1"/>
        <v>-8630781</v>
      </c>
      <c r="F63" s="11" t="str">
        <f>IF(D63=0,"YES",IF((C63-D63)/(C63+D63)&gt;0.15, IF(C63+D63&gt;percent,"YES","NO"),"NO"))</f>
        <v>NO</v>
      </c>
      <c r="G63" s="12">
        <v>62250.0</v>
      </c>
      <c r="H63" s="13" t="str">
        <f t="shared" si="3"/>
        <v>NOT FUNDED</v>
      </c>
      <c r="I63" s="14">
        <f t="shared" si="4"/>
        <v>32092</v>
      </c>
      <c r="J63" s="15" t="str">
        <f t="shared" si="2"/>
        <v>Approval Threshold</v>
      </c>
    </row>
    <row r="64">
      <c r="A64" s="7" t="s">
        <v>72</v>
      </c>
      <c r="B64" s="18">
        <v>433.0</v>
      </c>
      <c r="C64" s="9">
        <v>1.30428532E8</v>
      </c>
      <c r="D64" s="9">
        <v>1.39064245E8</v>
      </c>
      <c r="E64" s="10">
        <f t="shared" si="1"/>
        <v>-8635713</v>
      </c>
      <c r="F64" s="11" t="str">
        <f>IF(D64=0,"YES",IF((C64-D64)/(C64+D64)&gt;0.15, IF(C64+D64&gt;percent,"YES","NO"),"NO"))</f>
        <v>NO</v>
      </c>
      <c r="G64" s="12">
        <v>468292.0</v>
      </c>
      <c r="H64" s="13" t="str">
        <f t="shared" si="3"/>
        <v>NOT FUNDED</v>
      </c>
      <c r="I64" s="14">
        <f t="shared" si="4"/>
        <v>32092</v>
      </c>
      <c r="J64" s="15" t="str">
        <f t="shared" si="2"/>
        <v>Approval Threshold</v>
      </c>
    </row>
    <row r="65">
      <c r="A65" s="7" t="s">
        <v>73</v>
      </c>
      <c r="B65" s="18">
        <v>359.0</v>
      </c>
      <c r="C65" s="9">
        <v>4.1286497E7</v>
      </c>
      <c r="D65" s="9">
        <v>5.1259494E7</v>
      </c>
      <c r="E65" s="10">
        <f t="shared" si="1"/>
        <v>-9972997</v>
      </c>
      <c r="F65" s="11" t="str">
        <f>IF(D65=0,"YES",IF((C65-D65)/(C65+D65)&gt;0.15, IF(C65+D65&gt;percent,"YES","NO"),"NO"))</f>
        <v>NO</v>
      </c>
      <c r="G65" s="12">
        <v>35000.0</v>
      </c>
      <c r="H65" s="13" t="str">
        <f t="shared" si="3"/>
        <v>NOT FUNDED</v>
      </c>
      <c r="I65" s="14">
        <f t="shared" si="4"/>
        <v>32092</v>
      </c>
      <c r="J65" s="15" t="str">
        <f t="shared" si="2"/>
        <v>Approval Threshold</v>
      </c>
    </row>
    <row r="66">
      <c r="A66" s="7" t="s">
        <v>74</v>
      </c>
      <c r="B66" s="18">
        <v>386.0</v>
      </c>
      <c r="C66" s="9">
        <v>5.5330049E7</v>
      </c>
      <c r="D66" s="9">
        <v>6.5674433E7</v>
      </c>
      <c r="E66" s="10">
        <f t="shared" si="1"/>
        <v>-10344384</v>
      </c>
      <c r="F66" s="11" t="str">
        <f>IF(D66=0,"YES",IF((C66-D66)/(C66+D66)&gt;0.15, IF(C66+D66&gt;percent,"YES","NO"),"NO"))</f>
        <v>NO</v>
      </c>
      <c r="G66" s="12">
        <v>40000.0</v>
      </c>
      <c r="H66" s="13" t="str">
        <f t="shared" si="3"/>
        <v>NOT FUNDED</v>
      </c>
      <c r="I66" s="14">
        <f t="shared" si="4"/>
        <v>32092</v>
      </c>
      <c r="J66" s="15" t="str">
        <f t="shared" si="2"/>
        <v>Approval Threshold</v>
      </c>
    </row>
    <row r="67">
      <c r="A67" s="7" t="s">
        <v>75</v>
      </c>
      <c r="B67" s="18">
        <v>272.0</v>
      </c>
      <c r="C67" s="9">
        <v>3.4428314E7</v>
      </c>
      <c r="D67" s="9">
        <v>4.6840218E7</v>
      </c>
      <c r="E67" s="10">
        <f t="shared" si="1"/>
        <v>-12411904</v>
      </c>
      <c r="F67" s="11" t="str">
        <f>IF(D67=0,"YES",IF((C67-D67)/(C67+D67)&gt;0.15, IF(C67+D67&gt;percent,"YES","NO"),"NO"))</f>
        <v>NO</v>
      </c>
      <c r="G67" s="12">
        <v>30000.0</v>
      </c>
      <c r="H67" s="13" t="str">
        <f t="shared" si="3"/>
        <v>NOT FUNDED</v>
      </c>
      <c r="I67" s="14">
        <f t="shared" si="4"/>
        <v>32092</v>
      </c>
      <c r="J67" s="15" t="str">
        <f t="shared" si="2"/>
        <v>Approval Threshold</v>
      </c>
    </row>
    <row r="68">
      <c r="A68" s="7" t="s">
        <v>76</v>
      </c>
      <c r="B68" s="18">
        <v>316.0</v>
      </c>
      <c r="C68" s="9">
        <v>3.8758368E7</v>
      </c>
      <c r="D68" s="9">
        <v>5.2618118E7</v>
      </c>
      <c r="E68" s="10">
        <f t="shared" si="1"/>
        <v>-13859750</v>
      </c>
      <c r="F68" s="11" t="str">
        <f>IF(D68=0,"YES",IF((C68-D68)/(C68+D68)&gt;0.15, IF(C68+D68&gt;percent,"YES","NO"),"NO"))</f>
        <v>NO</v>
      </c>
      <c r="G68" s="12">
        <v>39500.0</v>
      </c>
      <c r="H68" s="13" t="str">
        <f t="shared" si="3"/>
        <v>NOT FUNDED</v>
      </c>
      <c r="I68" s="14">
        <f t="shared" si="4"/>
        <v>32092</v>
      </c>
      <c r="J68" s="15" t="str">
        <f t="shared" si="2"/>
        <v>Approval Threshold</v>
      </c>
    </row>
    <row r="69">
      <c r="A69" s="7" t="s">
        <v>77</v>
      </c>
      <c r="B69" s="18">
        <v>552.0</v>
      </c>
      <c r="C69" s="9">
        <v>1.41737895E8</v>
      </c>
      <c r="D69" s="9">
        <v>1.56238977E8</v>
      </c>
      <c r="E69" s="10">
        <f t="shared" si="1"/>
        <v>-14501082</v>
      </c>
      <c r="F69" s="11" t="str">
        <f>IF(D69=0,"YES",IF((C69-D69)/(C69+D69)&gt;0.15, IF(C69+D69&gt;percent,"YES","NO"),"NO"))</f>
        <v>NO</v>
      </c>
      <c r="G69" s="12">
        <v>824400.0</v>
      </c>
      <c r="H69" s="13" t="str">
        <f t="shared" si="3"/>
        <v>NOT FUNDED</v>
      </c>
      <c r="I69" s="14">
        <f t="shared" si="4"/>
        <v>32092</v>
      </c>
      <c r="J69" s="15" t="str">
        <f t="shared" si="2"/>
        <v>Approval Threshold</v>
      </c>
    </row>
    <row r="70">
      <c r="A70" s="7" t="s">
        <v>78</v>
      </c>
      <c r="B70" s="18">
        <v>285.0</v>
      </c>
      <c r="C70" s="9">
        <v>3.112598E7</v>
      </c>
      <c r="D70" s="9">
        <v>4.6456311E7</v>
      </c>
      <c r="E70" s="10">
        <f t="shared" si="1"/>
        <v>-15330331</v>
      </c>
      <c r="F70" s="11" t="str">
        <f>IF(D70=0,"YES",IF((C70-D70)/(C70+D70)&gt;0.15, IF(C70+D70&gt;percent,"YES","NO"),"NO"))</f>
        <v>NO</v>
      </c>
      <c r="G70" s="12">
        <v>74500.0</v>
      </c>
      <c r="H70" s="13" t="str">
        <f t="shared" si="3"/>
        <v>NOT FUNDED</v>
      </c>
      <c r="I70" s="14">
        <f t="shared" si="4"/>
        <v>32092</v>
      </c>
      <c r="J70" s="15" t="str">
        <f t="shared" si="2"/>
        <v>Approval Threshold</v>
      </c>
    </row>
    <row r="71">
      <c r="A71" s="7" t="s">
        <v>79</v>
      </c>
      <c r="B71" s="18">
        <v>315.0</v>
      </c>
      <c r="C71" s="9">
        <v>3.2928112E7</v>
      </c>
      <c r="D71" s="9">
        <v>5.2253599E7</v>
      </c>
      <c r="E71" s="10">
        <f t="shared" si="1"/>
        <v>-19325487</v>
      </c>
      <c r="F71" s="11" t="str">
        <f>IF(D71=0,"YES",IF((C71-D71)/(C71+D71)&gt;0.15, IF(C71+D71&gt;percent,"YES","NO"),"NO"))</f>
        <v>NO</v>
      </c>
      <c r="G71" s="12">
        <v>55172.0</v>
      </c>
      <c r="H71" s="13" t="str">
        <f t="shared" si="3"/>
        <v>NOT FUNDED</v>
      </c>
      <c r="I71" s="14">
        <f t="shared" si="4"/>
        <v>32092</v>
      </c>
      <c r="J71" s="15" t="str">
        <f t="shared" si="2"/>
        <v>Approval Threshold</v>
      </c>
    </row>
    <row r="72">
      <c r="A72" s="16" t="s">
        <v>80</v>
      </c>
      <c r="B72" s="18">
        <v>344.0</v>
      </c>
      <c r="C72" s="9">
        <v>1.24365353E8</v>
      </c>
      <c r="D72" s="9">
        <v>1.44473079E8</v>
      </c>
      <c r="E72" s="10">
        <f t="shared" si="1"/>
        <v>-20107726</v>
      </c>
      <c r="F72" s="11" t="str">
        <f>IF(D72=0,"YES",IF((C72-D72)/(C72+D72)&gt;0.15, IF(C72+D72&gt;percent,"YES","NO"),"NO"))</f>
        <v>NO</v>
      </c>
      <c r="G72" s="12">
        <v>290000.0</v>
      </c>
      <c r="H72" s="13" t="str">
        <f t="shared" si="3"/>
        <v>NOT FUNDED</v>
      </c>
      <c r="I72" s="14">
        <f t="shared" si="4"/>
        <v>32092</v>
      </c>
      <c r="J72" s="15" t="str">
        <f t="shared" si="2"/>
        <v>Approval Threshold</v>
      </c>
    </row>
    <row r="73">
      <c r="A73" s="7" t="s">
        <v>81</v>
      </c>
      <c r="B73" s="18">
        <v>270.0</v>
      </c>
      <c r="C73" s="9">
        <v>2.8998338E7</v>
      </c>
      <c r="D73" s="9">
        <v>4.914868E7</v>
      </c>
      <c r="E73" s="10">
        <f t="shared" si="1"/>
        <v>-20150342</v>
      </c>
      <c r="F73" s="11" t="str">
        <f>IF(D73=0,"YES",IF((C73-D73)/(C73+D73)&gt;0.15, IF(C73+D73&gt;percent,"YES","NO"),"NO"))</f>
        <v>NO</v>
      </c>
      <c r="G73" s="12">
        <v>57000.0</v>
      </c>
      <c r="H73" s="13" t="str">
        <f t="shared" si="3"/>
        <v>NOT FUNDED</v>
      </c>
      <c r="I73" s="14">
        <f t="shared" si="4"/>
        <v>32092</v>
      </c>
      <c r="J73" s="15" t="str">
        <f t="shared" si="2"/>
        <v>Approval Threshold</v>
      </c>
    </row>
    <row r="74">
      <c r="A74" s="7" t="s">
        <v>82</v>
      </c>
      <c r="B74" s="18">
        <v>333.0</v>
      </c>
      <c r="C74" s="9">
        <v>4.0693533E7</v>
      </c>
      <c r="D74" s="9">
        <v>6.3757855E7</v>
      </c>
      <c r="E74" s="10">
        <f t="shared" si="1"/>
        <v>-23064322</v>
      </c>
      <c r="F74" s="11" t="str">
        <f>IF(D74=0,"YES",IF((C74-D74)/(C74+D74)&gt;0.15, IF(C74+D74&gt;percent,"YES","NO"),"NO"))</f>
        <v>NO</v>
      </c>
      <c r="G74" s="12">
        <v>30000.0</v>
      </c>
      <c r="H74" s="13" t="str">
        <f t="shared" si="3"/>
        <v>NOT FUNDED</v>
      </c>
      <c r="I74" s="14">
        <f t="shared" si="4"/>
        <v>32092</v>
      </c>
      <c r="J74" s="15" t="str">
        <f t="shared" si="2"/>
        <v>Approval Threshold</v>
      </c>
    </row>
    <row r="75">
      <c r="A75" s="7" t="s">
        <v>83</v>
      </c>
      <c r="B75" s="18">
        <v>305.0</v>
      </c>
      <c r="C75" s="9">
        <v>2.2413093E7</v>
      </c>
      <c r="D75" s="9">
        <v>4.6858853E7</v>
      </c>
      <c r="E75" s="10">
        <f t="shared" si="1"/>
        <v>-24445760</v>
      </c>
      <c r="F75" s="11" t="str">
        <f>IF(D75=0,"YES",IF((C75-D75)/(C75+D75)&gt;0.15, IF(C75+D75&gt;percent,"YES","NO"),"NO"))</f>
        <v>NO</v>
      </c>
      <c r="G75" s="12">
        <v>35000.0</v>
      </c>
      <c r="H75" s="13" t="str">
        <f t="shared" si="3"/>
        <v>NOT FUNDED</v>
      </c>
      <c r="I75" s="14">
        <f t="shared" si="4"/>
        <v>32092</v>
      </c>
      <c r="J75" s="15" t="str">
        <f t="shared" si="2"/>
        <v>Approval Threshold</v>
      </c>
    </row>
    <row r="76">
      <c r="A76" s="7" t="s">
        <v>84</v>
      </c>
      <c r="B76" s="18">
        <v>239.0</v>
      </c>
      <c r="C76" s="9">
        <v>2.1299061E7</v>
      </c>
      <c r="D76" s="9">
        <v>4.6382306E7</v>
      </c>
      <c r="E76" s="10">
        <f t="shared" si="1"/>
        <v>-25083245</v>
      </c>
      <c r="F76" s="11" t="str">
        <f>IF(D76=0,"YES",IF((C76-D76)/(C76+D76)&gt;0.15, IF(C76+D76&gt;percent,"YES","NO"),"NO"))</f>
        <v>NO</v>
      </c>
      <c r="G76" s="12">
        <v>39000.0</v>
      </c>
      <c r="H76" s="13" t="str">
        <f t="shared" si="3"/>
        <v>NOT FUNDED</v>
      </c>
      <c r="I76" s="14">
        <f t="shared" si="4"/>
        <v>32092</v>
      </c>
      <c r="J76" s="15" t="str">
        <f t="shared" si="2"/>
        <v>Approval Threshold</v>
      </c>
    </row>
    <row r="77">
      <c r="A77" s="7" t="s">
        <v>85</v>
      </c>
      <c r="B77" s="18">
        <v>382.0</v>
      </c>
      <c r="C77" s="9">
        <v>1.29092932E8</v>
      </c>
      <c r="D77" s="9">
        <v>1.54271582E8</v>
      </c>
      <c r="E77" s="10">
        <f t="shared" si="1"/>
        <v>-25178650</v>
      </c>
      <c r="F77" s="11" t="str">
        <f>IF(D77=0,"YES",IF((C77-D77)/(C77+D77)&gt;0.15, IF(C77+D77&gt;percent,"YES","NO"),"NO"))</f>
        <v>NO</v>
      </c>
      <c r="G77" s="12">
        <v>149167.0</v>
      </c>
      <c r="H77" s="13" t="str">
        <f t="shared" si="3"/>
        <v>NOT FUNDED</v>
      </c>
      <c r="I77" s="14">
        <f t="shared" si="4"/>
        <v>32092</v>
      </c>
      <c r="J77" s="15" t="str">
        <f t="shared" si="2"/>
        <v>Approval Threshold</v>
      </c>
    </row>
    <row r="78">
      <c r="A78" s="7" t="s">
        <v>86</v>
      </c>
      <c r="B78" s="18">
        <v>405.0</v>
      </c>
      <c r="C78" s="9">
        <v>3.5851807E7</v>
      </c>
      <c r="D78" s="9">
        <v>6.561386E7</v>
      </c>
      <c r="E78" s="10">
        <f t="shared" si="1"/>
        <v>-29762053</v>
      </c>
      <c r="F78" s="11" t="str">
        <f>IF(D78=0,"YES",IF((C78-D78)/(C78+D78)&gt;0.15, IF(C78+D78&gt;percent,"YES","NO"),"NO"))</f>
        <v>NO</v>
      </c>
      <c r="G78" s="12">
        <v>22476.0</v>
      </c>
      <c r="H78" s="13" t="str">
        <f t="shared" si="3"/>
        <v>NOT FUNDED</v>
      </c>
      <c r="I78" s="14">
        <f t="shared" si="4"/>
        <v>32092</v>
      </c>
      <c r="J78" s="15" t="str">
        <f t="shared" si="2"/>
        <v>Approval Threshold</v>
      </c>
    </row>
    <row r="79">
      <c r="A79" s="7" t="s">
        <v>87</v>
      </c>
      <c r="B79" s="18">
        <v>216.0</v>
      </c>
      <c r="C79" s="9">
        <v>1.6986419E7</v>
      </c>
      <c r="D79" s="9">
        <v>4.8515736E7</v>
      </c>
      <c r="E79" s="10">
        <f t="shared" si="1"/>
        <v>-31529317</v>
      </c>
      <c r="F79" s="11" t="str">
        <f>IF(D79=0,"YES",IF((C79-D79)/(C79+D79)&gt;0.15, IF(C79+D79&gt;percent,"YES","NO"),"NO"))</f>
        <v>NO</v>
      </c>
      <c r="G79" s="12">
        <v>30000.0</v>
      </c>
      <c r="H79" s="13" t="str">
        <f t="shared" si="3"/>
        <v>NOT FUNDED</v>
      </c>
      <c r="I79" s="14">
        <f t="shared" si="4"/>
        <v>32092</v>
      </c>
      <c r="J79" s="15" t="str">
        <f t="shared" si="2"/>
        <v>Approval Threshold</v>
      </c>
    </row>
    <row r="80">
      <c r="A80" s="7" t="s">
        <v>88</v>
      </c>
      <c r="B80" s="18">
        <v>262.0</v>
      </c>
      <c r="C80" s="9">
        <v>2.0344925E7</v>
      </c>
      <c r="D80" s="9">
        <v>5.2062652E7</v>
      </c>
      <c r="E80" s="10">
        <f t="shared" si="1"/>
        <v>-31717727</v>
      </c>
      <c r="F80" s="11" t="str">
        <f>IF(D80=0,"YES",IF((C80-D80)/(C80+D80)&gt;0.15, IF(C80+D80&gt;percent,"YES","NO"),"NO"))</f>
        <v>NO</v>
      </c>
      <c r="G80" s="12">
        <v>15000.0</v>
      </c>
      <c r="H80" s="13" t="str">
        <f t="shared" si="3"/>
        <v>NOT FUNDED</v>
      </c>
      <c r="I80" s="14">
        <f t="shared" si="4"/>
        <v>32092</v>
      </c>
      <c r="J80" s="15" t="str">
        <f t="shared" si="2"/>
        <v>Approval Threshold</v>
      </c>
    </row>
    <row r="81">
      <c r="A81" s="7" t="s">
        <v>89</v>
      </c>
      <c r="B81" s="18">
        <v>293.0</v>
      </c>
      <c r="C81" s="9">
        <v>2.02752E7</v>
      </c>
      <c r="D81" s="9">
        <v>5.3815074E7</v>
      </c>
      <c r="E81" s="10">
        <f t="shared" si="1"/>
        <v>-33539874</v>
      </c>
      <c r="F81" s="11" t="str">
        <f>IF(D81=0,"YES",IF((C81-D81)/(C81+D81)&gt;0.15, IF(C81+D81&gt;percent,"YES","NO"),"NO"))</f>
        <v>NO</v>
      </c>
      <c r="G81" s="12">
        <v>25000.0</v>
      </c>
      <c r="H81" s="13" t="str">
        <f t="shared" si="3"/>
        <v>NOT FUNDED</v>
      </c>
      <c r="I81" s="14">
        <f t="shared" si="4"/>
        <v>32092</v>
      </c>
      <c r="J81" s="15" t="str">
        <f t="shared" si="2"/>
        <v>Approval Threshold</v>
      </c>
    </row>
    <row r="82">
      <c r="A82" s="7" t="s">
        <v>90</v>
      </c>
      <c r="B82" s="18">
        <v>256.0</v>
      </c>
      <c r="C82" s="9">
        <v>2.3240244E7</v>
      </c>
      <c r="D82" s="9">
        <v>5.7212669E7</v>
      </c>
      <c r="E82" s="10">
        <f t="shared" si="1"/>
        <v>-33972425</v>
      </c>
      <c r="F82" s="11" t="str">
        <f>IF(D82=0,"YES",IF((C82-D82)/(C82+D82)&gt;0.15, IF(C82+D82&gt;percent,"YES","NO"),"NO"))</f>
        <v>NO</v>
      </c>
      <c r="G82" s="12">
        <v>15000.0</v>
      </c>
      <c r="H82" s="13" t="str">
        <f t="shared" si="3"/>
        <v>NOT FUNDED</v>
      </c>
      <c r="I82" s="14">
        <f t="shared" si="4"/>
        <v>32092</v>
      </c>
      <c r="J82" s="15" t="str">
        <f t="shared" si="2"/>
        <v>Approval Threshold</v>
      </c>
    </row>
    <row r="83">
      <c r="A83" s="7" t="s">
        <v>91</v>
      </c>
      <c r="B83" s="18">
        <v>304.0</v>
      </c>
      <c r="C83" s="9">
        <v>3.2806309E7</v>
      </c>
      <c r="D83" s="9">
        <v>6.7572854E7</v>
      </c>
      <c r="E83" s="10">
        <f t="shared" si="1"/>
        <v>-34766545</v>
      </c>
      <c r="F83" s="11" t="str">
        <f>IF(D83=0,"YES",IF((C83-D83)/(C83+D83)&gt;0.15, IF(C83+D83&gt;percent,"YES","NO"),"NO"))</f>
        <v>NO</v>
      </c>
      <c r="G83" s="12">
        <v>69933.0</v>
      </c>
      <c r="H83" s="13" t="str">
        <f t="shared" si="3"/>
        <v>NOT FUNDED</v>
      </c>
      <c r="I83" s="14">
        <f t="shared" si="4"/>
        <v>32092</v>
      </c>
      <c r="J83" s="15" t="str">
        <f t="shared" si="2"/>
        <v>Approval Threshold</v>
      </c>
    </row>
    <row r="84">
      <c r="A84" s="7" t="s">
        <v>92</v>
      </c>
      <c r="B84" s="18">
        <v>261.0</v>
      </c>
      <c r="C84" s="9">
        <v>3.3848781E7</v>
      </c>
      <c r="D84" s="9">
        <v>6.9143897E7</v>
      </c>
      <c r="E84" s="10">
        <f t="shared" si="1"/>
        <v>-35295116</v>
      </c>
      <c r="F84" s="11" t="str">
        <f>IF(D84=0,"YES",IF((C84-D84)/(C84+D84)&gt;0.15, IF(C84+D84&gt;percent,"YES","NO"),"NO"))</f>
        <v>NO</v>
      </c>
      <c r="G84" s="12">
        <v>48000.0</v>
      </c>
      <c r="H84" s="13" t="str">
        <f t="shared" si="3"/>
        <v>NOT FUNDED</v>
      </c>
      <c r="I84" s="14">
        <f t="shared" si="4"/>
        <v>32092</v>
      </c>
      <c r="J84" s="15" t="str">
        <f t="shared" si="2"/>
        <v>Approval Threshold</v>
      </c>
    </row>
    <row r="85">
      <c r="A85" s="7" t="s">
        <v>93</v>
      </c>
      <c r="B85" s="18">
        <v>245.0</v>
      </c>
      <c r="C85" s="9">
        <v>2.8875899E7</v>
      </c>
      <c r="D85" s="9">
        <v>6.5082383E7</v>
      </c>
      <c r="E85" s="10">
        <f t="shared" si="1"/>
        <v>-36206484</v>
      </c>
      <c r="F85" s="11" t="str">
        <f>IF(D85=0,"YES",IF((C85-D85)/(C85+D85)&gt;0.15, IF(C85+D85&gt;percent,"YES","NO"),"NO"))</f>
        <v>NO</v>
      </c>
      <c r="G85" s="12">
        <v>60333.0</v>
      </c>
      <c r="H85" s="13" t="str">
        <f t="shared" si="3"/>
        <v>NOT FUNDED</v>
      </c>
      <c r="I85" s="14">
        <f t="shared" si="4"/>
        <v>32092</v>
      </c>
      <c r="J85" s="15" t="str">
        <f t="shared" si="2"/>
        <v>Approval Threshold</v>
      </c>
    </row>
    <row r="86">
      <c r="A86" s="7" t="s">
        <v>94</v>
      </c>
      <c r="B86" s="18">
        <v>574.0</v>
      </c>
      <c r="C86" s="9">
        <v>1.26761306E8</v>
      </c>
      <c r="D86" s="9">
        <v>1.63986281E8</v>
      </c>
      <c r="E86" s="10">
        <f t="shared" si="1"/>
        <v>-37224975</v>
      </c>
      <c r="F86" s="11" t="str">
        <f>IF(D86=0,"YES",IF((C86-D86)/(C86+D86)&gt;0.15, IF(C86+D86&gt;percent,"YES","NO"),"NO"))</f>
        <v>NO</v>
      </c>
      <c r="G86" s="12">
        <v>1260000.0</v>
      </c>
      <c r="H86" s="13" t="str">
        <f t="shared" si="3"/>
        <v>NOT FUNDED</v>
      </c>
      <c r="I86" s="14">
        <f t="shared" si="4"/>
        <v>32092</v>
      </c>
      <c r="J86" s="15" t="str">
        <f t="shared" si="2"/>
        <v>Approval Threshold</v>
      </c>
    </row>
    <row r="87">
      <c r="A87" s="7" t="s">
        <v>95</v>
      </c>
      <c r="B87" s="18">
        <v>326.0</v>
      </c>
      <c r="C87" s="9">
        <v>3.6108608E7</v>
      </c>
      <c r="D87" s="9">
        <v>7.3866018E7</v>
      </c>
      <c r="E87" s="10">
        <f t="shared" si="1"/>
        <v>-37757410</v>
      </c>
      <c r="F87" s="11" t="str">
        <f>IF(D87=0,"YES",IF((C87-D87)/(C87+D87)&gt;0.15, IF(C87+D87&gt;percent,"YES","NO"),"NO"))</f>
        <v>NO</v>
      </c>
      <c r="G87" s="12">
        <v>60000.0</v>
      </c>
      <c r="H87" s="13" t="str">
        <f t="shared" si="3"/>
        <v>NOT FUNDED</v>
      </c>
      <c r="I87" s="14">
        <f t="shared" si="4"/>
        <v>32092</v>
      </c>
      <c r="J87" s="15" t="str">
        <f t="shared" si="2"/>
        <v>Approval Threshold</v>
      </c>
    </row>
    <row r="88">
      <c r="A88" s="16" t="s">
        <v>96</v>
      </c>
      <c r="B88" s="18">
        <v>256.0</v>
      </c>
      <c r="C88" s="9">
        <v>2.2414782E7</v>
      </c>
      <c r="D88" s="9">
        <v>6.1686301E7</v>
      </c>
      <c r="E88" s="10">
        <f t="shared" si="1"/>
        <v>-39271519</v>
      </c>
      <c r="F88" s="11" t="str">
        <f>IF(D88=0,"YES",IF((C88-D88)/(C88+D88)&gt;0.15, IF(C88+D88&gt;percent,"YES","NO"),"NO"))</f>
        <v>NO</v>
      </c>
      <c r="G88" s="12">
        <v>24000.0</v>
      </c>
      <c r="H88" s="13" t="str">
        <f t="shared" si="3"/>
        <v>NOT FUNDED</v>
      </c>
      <c r="I88" s="14">
        <f t="shared" si="4"/>
        <v>32092</v>
      </c>
      <c r="J88" s="15" t="str">
        <f t="shared" si="2"/>
        <v>Approval Threshold</v>
      </c>
    </row>
    <row r="89">
      <c r="A89" s="7" t="s">
        <v>97</v>
      </c>
      <c r="B89" s="18">
        <v>266.0</v>
      </c>
      <c r="C89" s="9">
        <v>2.5554879E7</v>
      </c>
      <c r="D89" s="9">
        <v>6.5999122E7</v>
      </c>
      <c r="E89" s="10">
        <f t="shared" si="1"/>
        <v>-40444243</v>
      </c>
      <c r="F89" s="11" t="str">
        <f>IF(D89=0,"YES",IF((C89-D89)/(C89+D89)&gt;0.15, IF(C89+D89&gt;percent,"YES","NO"),"NO"))</f>
        <v>NO</v>
      </c>
      <c r="G89" s="12">
        <v>46000.0</v>
      </c>
      <c r="H89" s="13" t="str">
        <f t="shared" si="3"/>
        <v>NOT FUNDED</v>
      </c>
      <c r="I89" s="14">
        <f t="shared" si="4"/>
        <v>32092</v>
      </c>
      <c r="J89" s="15" t="str">
        <f t="shared" si="2"/>
        <v>Approval Threshold</v>
      </c>
    </row>
    <row r="90">
      <c r="A90" s="19" t="s">
        <v>98</v>
      </c>
      <c r="B90" s="18">
        <v>493.0</v>
      </c>
      <c r="C90" s="9">
        <v>1.01210174E8</v>
      </c>
      <c r="D90" s="9">
        <v>1.42773452E8</v>
      </c>
      <c r="E90" s="10">
        <f t="shared" si="1"/>
        <v>-41563278</v>
      </c>
      <c r="F90" s="11" t="str">
        <f>IF(D90=0,"YES",IF((C90-D90)/(C90+D90)&gt;0.15, IF(C90+D90&gt;percent,"YES","NO"),"NO"))</f>
        <v>NO</v>
      </c>
      <c r="G90" s="12">
        <v>293600.0</v>
      </c>
      <c r="H90" s="13" t="str">
        <f t="shared" si="3"/>
        <v>NOT FUNDED</v>
      </c>
      <c r="I90" s="14">
        <f t="shared" si="4"/>
        <v>32092</v>
      </c>
      <c r="J90" s="15" t="str">
        <f t="shared" si="2"/>
        <v>Approval Threshold</v>
      </c>
    </row>
    <row r="91">
      <c r="A91" s="7" t="s">
        <v>99</v>
      </c>
      <c r="B91" s="18">
        <v>362.0</v>
      </c>
      <c r="C91" s="9">
        <v>2.8453031E7</v>
      </c>
      <c r="D91" s="9">
        <v>7.277328E7</v>
      </c>
      <c r="E91" s="10">
        <f t="shared" si="1"/>
        <v>-44320249</v>
      </c>
      <c r="F91" s="11" t="str">
        <f>IF(D91=0,"YES",IF((C91-D91)/(C91+D91)&gt;0.15, IF(C91+D91&gt;percent,"YES","NO"),"NO"))</f>
        <v>NO</v>
      </c>
      <c r="G91" s="12">
        <v>36690.0</v>
      </c>
      <c r="H91" s="13" t="str">
        <f t="shared" si="3"/>
        <v>NOT FUNDED</v>
      </c>
      <c r="I91" s="14">
        <f t="shared" si="4"/>
        <v>32092</v>
      </c>
      <c r="J91" s="15" t="str">
        <f t="shared" si="2"/>
        <v>Approval Threshold</v>
      </c>
    </row>
    <row r="92">
      <c r="A92" s="7" t="s">
        <v>100</v>
      </c>
      <c r="B92" s="18">
        <v>350.0</v>
      </c>
      <c r="C92" s="9">
        <v>3.9442213E7</v>
      </c>
      <c r="D92" s="9">
        <v>8.4283151E7</v>
      </c>
      <c r="E92" s="10">
        <f t="shared" si="1"/>
        <v>-44840938</v>
      </c>
      <c r="F92" s="11" t="str">
        <f>IF(D92=0,"YES",IF((C92-D92)/(C92+D92)&gt;0.15, IF(C92+D92&gt;percent,"YES","NO"),"NO"))</f>
        <v>NO</v>
      </c>
      <c r="G92" s="12">
        <v>40000.0</v>
      </c>
      <c r="H92" s="13" t="str">
        <f t="shared" si="3"/>
        <v>NOT FUNDED</v>
      </c>
      <c r="I92" s="14">
        <f t="shared" si="4"/>
        <v>32092</v>
      </c>
      <c r="J92" s="15" t="str">
        <f t="shared" si="2"/>
        <v>Approval Threshold</v>
      </c>
    </row>
    <row r="93">
      <c r="A93" s="7" t="s">
        <v>101</v>
      </c>
      <c r="B93" s="18">
        <v>272.0</v>
      </c>
      <c r="C93" s="9">
        <v>3.4022061E7</v>
      </c>
      <c r="D93" s="9">
        <v>7.9068381E7</v>
      </c>
      <c r="E93" s="10">
        <f t="shared" si="1"/>
        <v>-45046320</v>
      </c>
      <c r="F93" s="11" t="str">
        <f>IF(D93=0,"YES",IF((C93-D93)/(C93+D93)&gt;0.15, IF(C93+D93&gt;percent,"YES","NO"),"NO"))</f>
        <v>NO</v>
      </c>
      <c r="G93" s="12">
        <v>40000.0</v>
      </c>
      <c r="H93" s="13" t="str">
        <f t="shared" si="3"/>
        <v>NOT FUNDED</v>
      </c>
      <c r="I93" s="14">
        <f t="shared" si="4"/>
        <v>32092</v>
      </c>
      <c r="J93" s="15" t="str">
        <f t="shared" si="2"/>
        <v>Approval Threshold</v>
      </c>
    </row>
    <row r="94">
      <c r="A94" s="7" t="s">
        <v>102</v>
      </c>
      <c r="B94" s="18">
        <v>521.0</v>
      </c>
      <c r="C94" s="9">
        <v>1.14309782E8</v>
      </c>
      <c r="D94" s="9">
        <v>1.59469812E8</v>
      </c>
      <c r="E94" s="10">
        <f t="shared" si="1"/>
        <v>-45160030</v>
      </c>
      <c r="F94" s="11" t="str">
        <f>IF(D94=0,"YES",IF((C94-D94)/(C94+D94)&gt;0.15, IF(C94+D94&gt;percent,"YES","NO"),"NO"))</f>
        <v>NO</v>
      </c>
      <c r="G94" s="12">
        <v>787879.0</v>
      </c>
      <c r="H94" s="13" t="str">
        <f t="shared" si="3"/>
        <v>NOT FUNDED</v>
      </c>
      <c r="I94" s="14">
        <f t="shared" si="4"/>
        <v>32092</v>
      </c>
      <c r="J94" s="15" t="str">
        <f t="shared" si="2"/>
        <v>Approval Threshold</v>
      </c>
    </row>
    <row r="95">
      <c r="A95" s="7" t="s">
        <v>103</v>
      </c>
      <c r="B95" s="18">
        <v>361.0</v>
      </c>
      <c r="C95" s="9">
        <v>6.4595622E7</v>
      </c>
      <c r="D95" s="9">
        <v>1.15583776E8</v>
      </c>
      <c r="E95" s="10">
        <f t="shared" si="1"/>
        <v>-50988154</v>
      </c>
      <c r="F95" s="11" t="str">
        <f>IF(D95=0,"YES",IF((C95-D95)/(C95+D95)&gt;0.15, IF(C95+D95&gt;percent,"YES","NO"),"NO"))</f>
        <v>NO</v>
      </c>
      <c r="G95" s="12">
        <v>112111.0</v>
      </c>
      <c r="H95" s="13" t="str">
        <f t="shared" si="3"/>
        <v>NOT FUNDED</v>
      </c>
      <c r="I95" s="14">
        <f t="shared" si="4"/>
        <v>32092</v>
      </c>
      <c r="J95" s="15" t="str">
        <f t="shared" si="2"/>
        <v>Approval Threshold</v>
      </c>
    </row>
    <row r="96">
      <c r="A96" s="7" t="s">
        <v>104</v>
      </c>
      <c r="B96" s="18">
        <v>247.0</v>
      </c>
      <c r="C96" s="9">
        <v>1.985198E7</v>
      </c>
      <c r="D96" s="9">
        <v>7.1025197E7</v>
      </c>
      <c r="E96" s="10">
        <f t="shared" si="1"/>
        <v>-51173217</v>
      </c>
      <c r="F96" s="11" t="str">
        <f>IF(D96=0,"YES",IF((C96-D96)/(C96+D96)&gt;0.15, IF(C96+D96&gt;percent,"YES","NO"),"NO"))</f>
        <v>NO</v>
      </c>
      <c r="G96" s="12">
        <v>50000.0</v>
      </c>
      <c r="H96" s="13" t="str">
        <f t="shared" si="3"/>
        <v>NOT FUNDED</v>
      </c>
      <c r="I96" s="14">
        <f t="shared" si="4"/>
        <v>32092</v>
      </c>
      <c r="J96" s="15" t="str">
        <f t="shared" si="2"/>
        <v>Approval Threshold</v>
      </c>
    </row>
    <row r="97">
      <c r="A97" s="7" t="s">
        <v>105</v>
      </c>
      <c r="B97" s="18">
        <v>507.0</v>
      </c>
      <c r="C97" s="9">
        <v>4.1771554E7</v>
      </c>
      <c r="D97" s="9">
        <v>9.5384845E7</v>
      </c>
      <c r="E97" s="10">
        <f t="shared" si="1"/>
        <v>-53613291</v>
      </c>
      <c r="F97" s="11" t="str">
        <f>IF(D97=0,"YES",IF((C97-D97)/(C97+D97)&gt;0.15, IF(C97+D97&gt;percent,"YES","NO"),"NO"))</f>
        <v>NO</v>
      </c>
      <c r="G97" s="12">
        <v>196071.0</v>
      </c>
      <c r="H97" s="13" t="str">
        <f t="shared" si="3"/>
        <v>NOT FUNDED</v>
      </c>
      <c r="I97" s="14">
        <f t="shared" si="4"/>
        <v>32092</v>
      </c>
      <c r="J97" s="15" t="str">
        <f t="shared" si="2"/>
        <v>Approval Threshold</v>
      </c>
    </row>
    <row r="98">
      <c r="A98" s="16" t="s">
        <v>106</v>
      </c>
      <c r="B98" s="18">
        <v>334.0</v>
      </c>
      <c r="C98" s="9">
        <v>6.1803765E7</v>
      </c>
      <c r="D98" s="9">
        <v>1.16638145E8</v>
      </c>
      <c r="E98" s="10">
        <f t="shared" si="1"/>
        <v>-54834380</v>
      </c>
      <c r="F98" s="11" t="str">
        <f>IF(D98=0,"YES",IF((C98-D98)/(C98+D98)&gt;0.15, IF(C98+D98&gt;percent,"YES","NO"),"NO"))</f>
        <v>NO</v>
      </c>
      <c r="G98" s="12">
        <v>290400.0</v>
      </c>
      <c r="H98" s="13" t="str">
        <f t="shared" si="3"/>
        <v>NOT FUNDED</v>
      </c>
      <c r="I98" s="14">
        <f t="shared" si="4"/>
        <v>32092</v>
      </c>
      <c r="J98" s="15" t="str">
        <f t="shared" si="2"/>
        <v>Approval Threshold</v>
      </c>
    </row>
    <row r="99">
      <c r="A99" s="7" t="s">
        <v>107</v>
      </c>
      <c r="B99" s="18">
        <v>453.0</v>
      </c>
      <c r="C99" s="9">
        <v>9.0414046E7</v>
      </c>
      <c r="D99" s="9">
        <v>1.48676289E8</v>
      </c>
      <c r="E99" s="10">
        <f t="shared" si="1"/>
        <v>-58262243</v>
      </c>
      <c r="F99" s="11" t="str">
        <f>IF(D99=0,"YES",IF((C99-D99)/(C99+D99)&gt;0.15, IF(C99+D99&gt;percent,"YES","NO"),"NO"))</f>
        <v>NO</v>
      </c>
      <c r="G99" s="12">
        <v>258397.0</v>
      </c>
      <c r="H99" s="13" t="str">
        <f t="shared" si="3"/>
        <v>NOT FUNDED</v>
      </c>
      <c r="I99" s="14">
        <f t="shared" si="4"/>
        <v>32092</v>
      </c>
      <c r="J99" s="15" t="str">
        <f t="shared" si="2"/>
        <v>Approval Threshold</v>
      </c>
    </row>
    <row r="100">
      <c r="A100" s="16" t="s">
        <v>108</v>
      </c>
      <c r="B100" s="18">
        <v>431.0</v>
      </c>
      <c r="C100" s="9">
        <v>7.819089E7</v>
      </c>
      <c r="D100" s="9">
        <v>1.38848641E8</v>
      </c>
      <c r="E100" s="10">
        <f t="shared" si="1"/>
        <v>-60657751</v>
      </c>
      <c r="F100" s="11" t="str">
        <f>IF(D100=0,"YES",IF((C100-D100)/(C100+D100)&gt;0.15, IF(C100+D100&gt;percent,"YES","NO"),"NO"))</f>
        <v>NO</v>
      </c>
      <c r="G100" s="12">
        <v>112720.0</v>
      </c>
      <c r="H100" s="13" t="str">
        <f t="shared" si="3"/>
        <v>NOT FUNDED</v>
      </c>
      <c r="I100" s="14">
        <f t="shared" si="4"/>
        <v>32092</v>
      </c>
      <c r="J100" s="15" t="str">
        <f t="shared" si="2"/>
        <v>Approval Threshold</v>
      </c>
    </row>
    <row r="101">
      <c r="A101" s="7" t="s">
        <v>109</v>
      </c>
      <c r="B101" s="18">
        <v>508.0</v>
      </c>
      <c r="C101" s="9">
        <v>7.4186325E7</v>
      </c>
      <c r="D101" s="9">
        <v>1.39850374E8</v>
      </c>
      <c r="E101" s="10">
        <f t="shared" si="1"/>
        <v>-65664049</v>
      </c>
      <c r="F101" s="11" t="str">
        <f>IF(D101=0,"YES",IF((C101-D101)/(C101+D101)&gt;0.15, IF(C101+D101&gt;percent,"YES","NO"),"NO"))</f>
        <v>NO</v>
      </c>
      <c r="G101" s="12">
        <v>300000.0</v>
      </c>
      <c r="H101" s="13" t="str">
        <f t="shared" si="3"/>
        <v>NOT FUNDED</v>
      </c>
      <c r="I101" s="14">
        <f t="shared" si="4"/>
        <v>32092</v>
      </c>
      <c r="J101" s="15" t="str">
        <f t="shared" si="2"/>
        <v>Approval Threshold</v>
      </c>
    </row>
    <row r="102">
      <c r="A102" s="7" t="s">
        <v>110</v>
      </c>
      <c r="B102" s="18">
        <v>369.0</v>
      </c>
      <c r="C102" s="9">
        <v>5.6963994E7</v>
      </c>
      <c r="D102" s="9">
        <v>1.22713981E8</v>
      </c>
      <c r="E102" s="10">
        <f t="shared" si="1"/>
        <v>-65749987</v>
      </c>
      <c r="F102" s="11" t="str">
        <f>IF(D102=0,"YES",IF((C102-D102)/(C102+D102)&gt;0.15, IF(C102+D102&gt;percent,"YES","NO"),"NO"))</f>
        <v>NO</v>
      </c>
      <c r="G102" s="12">
        <v>184600.0</v>
      </c>
      <c r="H102" s="13" t="str">
        <f t="shared" si="3"/>
        <v>NOT FUNDED</v>
      </c>
      <c r="I102" s="14">
        <f t="shared" si="4"/>
        <v>32092</v>
      </c>
      <c r="J102" s="15" t="str">
        <f t="shared" si="2"/>
        <v>Approval Threshold</v>
      </c>
    </row>
    <row r="103">
      <c r="A103" s="7" t="s">
        <v>111</v>
      </c>
      <c r="B103" s="18">
        <v>407.0</v>
      </c>
      <c r="C103" s="9">
        <v>6.9651489E7</v>
      </c>
      <c r="D103" s="9">
        <v>1.36689006E8</v>
      </c>
      <c r="E103" s="10">
        <f t="shared" si="1"/>
        <v>-67037517</v>
      </c>
      <c r="F103" s="11" t="str">
        <f>IF(D103=0,"YES",IF((C103-D103)/(C103+D103)&gt;0.15, IF(C103+D103&gt;percent,"YES","NO"),"NO"))</f>
        <v>NO</v>
      </c>
      <c r="G103" s="12">
        <v>75000.0</v>
      </c>
      <c r="H103" s="13" t="str">
        <f t="shared" si="3"/>
        <v>NOT FUNDED</v>
      </c>
      <c r="I103" s="14">
        <f t="shared" si="4"/>
        <v>32092</v>
      </c>
      <c r="J103" s="15" t="str">
        <f t="shared" si="2"/>
        <v>Approval Threshold</v>
      </c>
    </row>
    <row r="104">
      <c r="A104" s="7" t="s">
        <v>112</v>
      </c>
      <c r="B104" s="18">
        <v>317.0</v>
      </c>
      <c r="C104" s="9">
        <v>1.5335865E7</v>
      </c>
      <c r="D104" s="9">
        <v>8.502504E7</v>
      </c>
      <c r="E104" s="10">
        <f t="shared" si="1"/>
        <v>-69689175</v>
      </c>
      <c r="F104" s="11" t="str">
        <f>IF(D104=0,"YES",IF((C104-D104)/(C104+D104)&gt;0.15, IF(C104+D104&gt;percent,"YES","NO"),"NO"))</f>
        <v>NO</v>
      </c>
      <c r="G104" s="12">
        <v>75000.0</v>
      </c>
      <c r="H104" s="13" t="str">
        <f t="shared" si="3"/>
        <v>NOT FUNDED</v>
      </c>
      <c r="I104" s="14">
        <f t="shared" si="4"/>
        <v>32092</v>
      </c>
      <c r="J104" s="15" t="str">
        <f t="shared" si="2"/>
        <v>Approval Threshold</v>
      </c>
    </row>
    <row r="105">
      <c r="A105" s="7" t="s">
        <v>113</v>
      </c>
      <c r="B105" s="18">
        <v>412.0</v>
      </c>
      <c r="C105" s="9">
        <v>6.4593239E7</v>
      </c>
      <c r="D105" s="9">
        <v>1.34310169E8</v>
      </c>
      <c r="E105" s="10">
        <f t="shared" si="1"/>
        <v>-69716930</v>
      </c>
      <c r="F105" s="11" t="str">
        <f>IF(D105=0,"YES",IF((C105-D105)/(C105+D105)&gt;0.15, IF(C105+D105&gt;percent,"YES","NO"),"NO"))</f>
        <v>NO</v>
      </c>
      <c r="G105" s="12">
        <v>217000.0</v>
      </c>
      <c r="H105" s="13" t="str">
        <f t="shared" si="3"/>
        <v>NOT FUNDED</v>
      </c>
      <c r="I105" s="14">
        <f t="shared" si="4"/>
        <v>32092</v>
      </c>
      <c r="J105" s="15" t="str">
        <f t="shared" si="2"/>
        <v>Approval Threshold</v>
      </c>
    </row>
    <row r="106">
      <c r="A106" s="7" t="s">
        <v>114</v>
      </c>
      <c r="B106" s="18">
        <v>345.0</v>
      </c>
      <c r="C106" s="9">
        <v>5.477713E7</v>
      </c>
      <c r="D106" s="9">
        <v>1.32132044E8</v>
      </c>
      <c r="E106" s="10">
        <f t="shared" si="1"/>
        <v>-77354914</v>
      </c>
      <c r="F106" s="11" t="str">
        <f>IF(D106=0,"YES",IF((C106-D106)/(C106+D106)&gt;0.15, IF(C106+D106&gt;percent,"YES","NO"),"NO"))</f>
        <v>NO</v>
      </c>
      <c r="G106" s="12">
        <v>120635.0</v>
      </c>
      <c r="H106" s="13" t="str">
        <f t="shared" si="3"/>
        <v>NOT FUNDED</v>
      </c>
      <c r="I106" s="14">
        <f t="shared" si="4"/>
        <v>32092</v>
      </c>
      <c r="J106" s="15" t="str">
        <f t="shared" si="2"/>
        <v>Approval Threshold</v>
      </c>
    </row>
    <row r="107">
      <c r="A107" s="7" t="s">
        <v>115</v>
      </c>
      <c r="B107" s="18">
        <v>272.0</v>
      </c>
      <c r="C107" s="9">
        <v>2.9444033E7</v>
      </c>
      <c r="D107" s="9">
        <v>1.15304226E8</v>
      </c>
      <c r="E107" s="10">
        <f t="shared" si="1"/>
        <v>-85860193</v>
      </c>
      <c r="F107" s="11" t="str">
        <f>IF(D107=0,"YES",IF((C107-D107)/(C107+D107)&gt;0.15, IF(C107+D107&gt;percent,"YES","NO"),"NO"))</f>
        <v>NO</v>
      </c>
      <c r="G107" s="12">
        <v>75000.0</v>
      </c>
      <c r="H107" s="13" t="str">
        <f t="shared" si="3"/>
        <v>NOT FUNDED</v>
      </c>
      <c r="I107" s="14">
        <f t="shared" si="4"/>
        <v>32092</v>
      </c>
      <c r="J107" s="15" t="str">
        <f t="shared" si="2"/>
        <v>Approval Threshold</v>
      </c>
    </row>
    <row r="108">
      <c r="A108" s="7" t="s">
        <v>116</v>
      </c>
      <c r="B108" s="18">
        <v>260.0</v>
      </c>
      <c r="C108" s="9">
        <v>6.6032846E7</v>
      </c>
      <c r="D108" s="9">
        <v>1.52664851E8</v>
      </c>
      <c r="E108" s="10">
        <f t="shared" si="1"/>
        <v>-86632005</v>
      </c>
      <c r="F108" s="11" t="str">
        <f>IF(D108=0,"YES",IF((C108-D108)/(C108+D108)&gt;0.15, IF(C108+D108&gt;percent,"YES","NO"),"NO"))</f>
        <v>NO</v>
      </c>
      <c r="G108" s="12">
        <v>109100.0</v>
      </c>
      <c r="H108" s="13" t="str">
        <f t="shared" si="3"/>
        <v>NOT FUNDED</v>
      </c>
      <c r="I108" s="14">
        <f t="shared" si="4"/>
        <v>32092</v>
      </c>
      <c r="J108" s="15" t="str">
        <f t="shared" si="2"/>
        <v>Approval Threshold</v>
      </c>
    </row>
    <row r="109">
      <c r="A109" s="7" t="s">
        <v>117</v>
      </c>
      <c r="B109" s="18">
        <v>252.0</v>
      </c>
      <c r="C109" s="9">
        <v>5.5516581E7</v>
      </c>
      <c r="D109" s="9">
        <v>1.44593257E8</v>
      </c>
      <c r="E109" s="10">
        <f t="shared" si="1"/>
        <v>-89076676</v>
      </c>
      <c r="F109" s="11" t="str">
        <f>IF(D109=0,"YES",IF((C109-D109)/(C109+D109)&gt;0.15, IF(C109+D109&gt;percent,"YES","NO"),"NO"))</f>
        <v>NO</v>
      </c>
      <c r="G109" s="12">
        <v>125000.0</v>
      </c>
      <c r="H109" s="13" t="str">
        <f t="shared" si="3"/>
        <v>NOT FUNDED</v>
      </c>
      <c r="I109" s="14">
        <f t="shared" si="4"/>
        <v>32092</v>
      </c>
      <c r="J109" s="15" t="str">
        <f t="shared" si="2"/>
        <v>Approval Threshold</v>
      </c>
    </row>
    <row r="110">
      <c r="A110" s="7" t="s">
        <v>118</v>
      </c>
      <c r="B110" s="18">
        <v>282.0</v>
      </c>
      <c r="C110" s="9">
        <v>3.1147449E7</v>
      </c>
      <c r="D110" s="9">
        <v>1.21606874E8</v>
      </c>
      <c r="E110" s="10">
        <f t="shared" si="1"/>
        <v>-90459425</v>
      </c>
      <c r="F110" s="11" t="str">
        <f>IF(D110=0,"YES",IF((C110-D110)/(C110+D110)&gt;0.15, IF(C110+D110&gt;percent,"YES","NO"),"NO"))</f>
        <v>NO</v>
      </c>
      <c r="G110" s="12">
        <v>90000.0</v>
      </c>
      <c r="H110" s="13" t="str">
        <f t="shared" si="3"/>
        <v>NOT FUNDED</v>
      </c>
      <c r="I110" s="14">
        <f t="shared" si="4"/>
        <v>32092</v>
      </c>
      <c r="J110" s="15" t="str">
        <f t="shared" si="2"/>
        <v>Approval Threshold</v>
      </c>
    </row>
    <row r="111">
      <c r="A111" s="7" t="s">
        <v>119</v>
      </c>
      <c r="B111" s="18">
        <v>357.0</v>
      </c>
      <c r="C111" s="9">
        <v>5.8282425E7</v>
      </c>
      <c r="D111" s="9">
        <v>1.48888362E8</v>
      </c>
      <c r="E111" s="10">
        <f t="shared" si="1"/>
        <v>-90605937</v>
      </c>
      <c r="F111" s="11" t="str">
        <f>IF(D111=0,"YES",IF((C111-D111)/(C111+D111)&gt;0.15, IF(C111+D111&gt;percent,"YES","NO"),"NO"))</f>
        <v>NO</v>
      </c>
      <c r="G111" s="12">
        <v>410000.0</v>
      </c>
      <c r="H111" s="13" t="str">
        <f t="shared" si="3"/>
        <v>NOT FUNDED</v>
      </c>
      <c r="I111" s="14">
        <f t="shared" si="4"/>
        <v>32092</v>
      </c>
      <c r="J111" s="15" t="str">
        <f t="shared" si="2"/>
        <v>Approval Threshold</v>
      </c>
    </row>
    <row r="112">
      <c r="A112" s="7" t="s">
        <v>120</v>
      </c>
      <c r="B112" s="18">
        <v>281.0</v>
      </c>
      <c r="C112" s="9">
        <v>5.8592695E7</v>
      </c>
      <c r="D112" s="9">
        <v>1.49438649E8</v>
      </c>
      <c r="E112" s="10">
        <f t="shared" si="1"/>
        <v>-90845954</v>
      </c>
      <c r="F112" s="11" t="str">
        <f>IF(D112=0,"YES",IF((C112-D112)/(C112+D112)&gt;0.15, IF(C112+D112&gt;percent,"YES","NO"),"NO"))</f>
        <v>NO</v>
      </c>
      <c r="G112" s="12">
        <v>110000.0</v>
      </c>
      <c r="H112" s="13" t="str">
        <f t="shared" si="3"/>
        <v>NOT FUNDED</v>
      </c>
      <c r="I112" s="14">
        <f t="shared" si="4"/>
        <v>32092</v>
      </c>
      <c r="J112" s="15" t="str">
        <f t="shared" si="2"/>
        <v>Approval Threshold</v>
      </c>
    </row>
    <row r="113">
      <c r="A113" s="7" t="s">
        <v>121</v>
      </c>
      <c r="B113" s="18">
        <v>336.0</v>
      </c>
      <c r="C113" s="9">
        <v>6.7575045E7</v>
      </c>
      <c r="D113" s="9">
        <v>1.59517791E8</v>
      </c>
      <c r="E113" s="10">
        <f t="shared" si="1"/>
        <v>-91942746</v>
      </c>
      <c r="F113" s="11" t="str">
        <f>IF(D113=0,"YES",IF((C113-D113)/(C113+D113)&gt;0.15, IF(C113+D113&gt;percent,"YES","NO"),"NO"))</f>
        <v>NO</v>
      </c>
      <c r="G113" s="12">
        <v>360000.0</v>
      </c>
      <c r="H113" s="13" t="str">
        <f t="shared" si="3"/>
        <v>NOT FUNDED</v>
      </c>
      <c r="I113" s="14">
        <f t="shared" si="4"/>
        <v>32092</v>
      </c>
      <c r="J113" s="15" t="str">
        <f t="shared" si="2"/>
        <v>Approval Threshold</v>
      </c>
    </row>
    <row r="114">
      <c r="A114" s="7" t="s">
        <v>122</v>
      </c>
      <c r="B114" s="18">
        <v>393.0</v>
      </c>
      <c r="C114" s="9">
        <v>5.7008374E7</v>
      </c>
      <c r="D114" s="9">
        <v>1.49128224E8</v>
      </c>
      <c r="E114" s="10">
        <f t="shared" si="1"/>
        <v>-92119850</v>
      </c>
      <c r="F114" s="11" t="str">
        <f>IF(D114=0,"YES",IF((C114-D114)/(C114+D114)&gt;0.15, IF(C114+D114&gt;percent,"YES","NO"),"NO"))</f>
        <v>NO</v>
      </c>
      <c r="G114" s="12">
        <v>333446.0</v>
      </c>
      <c r="H114" s="13" t="str">
        <f t="shared" si="3"/>
        <v>NOT FUNDED</v>
      </c>
      <c r="I114" s="14">
        <f t="shared" si="4"/>
        <v>32092</v>
      </c>
      <c r="J114" s="15" t="str">
        <f t="shared" si="2"/>
        <v>Approval Threshold</v>
      </c>
    </row>
    <row r="115">
      <c r="A115" s="7" t="s">
        <v>123</v>
      </c>
      <c r="B115" s="18">
        <v>494.0</v>
      </c>
      <c r="C115" s="9">
        <v>5.6545853E7</v>
      </c>
      <c r="D115" s="9">
        <v>1.49562173E8</v>
      </c>
      <c r="E115" s="10">
        <f t="shared" si="1"/>
        <v>-93016320</v>
      </c>
      <c r="F115" s="11" t="str">
        <f>IF(D115=0,"YES",IF((C115-D115)/(C115+D115)&gt;0.15, IF(C115+D115&gt;percent,"YES","NO"),"NO"))</f>
        <v>NO</v>
      </c>
      <c r="G115" s="12">
        <v>269223.0</v>
      </c>
      <c r="H115" s="13" t="str">
        <f t="shared" si="3"/>
        <v>NOT FUNDED</v>
      </c>
      <c r="I115" s="14">
        <f t="shared" si="4"/>
        <v>32092</v>
      </c>
      <c r="J115" s="15" t="str">
        <f t="shared" si="2"/>
        <v>Approval Threshold</v>
      </c>
    </row>
    <row r="116">
      <c r="A116" s="7" t="s">
        <v>124</v>
      </c>
      <c r="B116" s="18">
        <v>325.0</v>
      </c>
      <c r="C116" s="9">
        <v>4.1776895E7</v>
      </c>
      <c r="D116" s="9">
        <v>1.36823132E8</v>
      </c>
      <c r="E116" s="10">
        <f t="shared" si="1"/>
        <v>-95046237</v>
      </c>
      <c r="F116" s="11" t="str">
        <f>IF(D116=0,"YES",IF((C116-D116)/(C116+D116)&gt;0.15, IF(C116+D116&gt;percent,"YES","NO"),"NO"))</f>
        <v>NO</v>
      </c>
      <c r="G116" s="12">
        <v>340000.0</v>
      </c>
      <c r="H116" s="13" t="str">
        <f t="shared" si="3"/>
        <v>NOT FUNDED</v>
      </c>
      <c r="I116" s="14">
        <f t="shared" si="4"/>
        <v>32092</v>
      </c>
      <c r="J116" s="15" t="str">
        <f t="shared" si="2"/>
        <v>Approval Threshold</v>
      </c>
    </row>
    <row r="117">
      <c r="A117" s="7" t="s">
        <v>125</v>
      </c>
      <c r="B117" s="18">
        <v>489.0</v>
      </c>
      <c r="C117" s="9">
        <v>5.8953844E7</v>
      </c>
      <c r="D117" s="9">
        <v>1.54206287E8</v>
      </c>
      <c r="E117" s="10">
        <f t="shared" si="1"/>
        <v>-95252443</v>
      </c>
      <c r="F117" s="11" t="str">
        <f>IF(D117=0,"YES",IF((C117-D117)/(C117+D117)&gt;0.15, IF(C117+D117&gt;percent,"YES","NO"),"NO"))</f>
        <v>NO</v>
      </c>
      <c r="G117" s="12">
        <v>1023746.0</v>
      </c>
      <c r="H117" s="13" t="str">
        <f t="shared" si="3"/>
        <v>NOT FUNDED</v>
      </c>
      <c r="I117" s="14">
        <f t="shared" si="4"/>
        <v>32092</v>
      </c>
      <c r="J117" s="15" t="str">
        <f t="shared" si="2"/>
        <v>Approval Threshold</v>
      </c>
    </row>
    <row r="118">
      <c r="A118" s="7" t="s">
        <v>126</v>
      </c>
      <c r="B118" s="18">
        <v>256.0</v>
      </c>
      <c r="C118" s="9">
        <v>2.4480903E7</v>
      </c>
      <c r="D118" s="9">
        <v>1.20680013E8</v>
      </c>
      <c r="E118" s="10">
        <f t="shared" si="1"/>
        <v>-96199110</v>
      </c>
      <c r="F118" s="11" t="str">
        <f>IF(D118=0,"YES",IF((C118-D118)/(C118+D118)&gt;0.15, IF(C118+D118&gt;percent,"YES","NO"),"NO"))</f>
        <v>NO</v>
      </c>
      <c r="G118" s="12">
        <v>84040.0</v>
      </c>
      <c r="H118" s="13" t="str">
        <f t="shared" si="3"/>
        <v>NOT FUNDED</v>
      </c>
      <c r="I118" s="14">
        <f t="shared" si="4"/>
        <v>32092</v>
      </c>
      <c r="J118" s="15" t="str">
        <f t="shared" si="2"/>
        <v>Approval Threshold</v>
      </c>
    </row>
    <row r="119">
      <c r="A119" s="7" t="s">
        <v>127</v>
      </c>
      <c r="B119" s="18">
        <v>311.0</v>
      </c>
      <c r="C119" s="9">
        <v>3.9951514E7</v>
      </c>
      <c r="D119" s="9">
        <v>1.36629094E8</v>
      </c>
      <c r="E119" s="10">
        <f t="shared" si="1"/>
        <v>-96677580</v>
      </c>
      <c r="F119" s="11" t="str">
        <f>IF(D119=0,"YES",IF((C119-D119)/(C119+D119)&gt;0.15, IF(C119+D119&gt;percent,"YES","NO"),"NO"))</f>
        <v>NO</v>
      </c>
      <c r="G119" s="12">
        <v>239830.0</v>
      </c>
      <c r="H119" s="13" t="str">
        <f t="shared" si="3"/>
        <v>NOT FUNDED</v>
      </c>
      <c r="I119" s="14">
        <f t="shared" si="4"/>
        <v>32092</v>
      </c>
      <c r="J119" s="15" t="str">
        <f t="shared" si="2"/>
        <v>Approval Threshold</v>
      </c>
    </row>
    <row r="120">
      <c r="A120" s="7" t="s">
        <v>128</v>
      </c>
      <c r="B120" s="18">
        <v>334.0</v>
      </c>
      <c r="C120" s="9">
        <v>4.5591514E7</v>
      </c>
      <c r="D120" s="9">
        <v>1.42652877E8</v>
      </c>
      <c r="E120" s="10">
        <f t="shared" si="1"/>
        <v>-97061363</v>
      </c>
      <c r="F120" s="11" t="str">
        <f>IF(D120=0,"YES",IF((C120-D120)/(C120+D120)&gt;0.15, IF(C120+D120&gt;percent,"YES","NO"),"NO"))</f>
        <v>NO</v>
      </c>
      <c r="G120" s="12">
        <v>380000.0</v>
      </c>
      <c r="H120" s="13" t="str">
        <f t="shared" si="3"/>
        <v>NOT FUNDED</v>
      </c>
      <c r="I120" s="14">
        <f t="shared" si="4"/>
        <v>32092</v>
      </c>
      <c r="J120" s="15" t="str">
        <f t="shared" si="2"/>
        <v>Approval Threshold</v>
      </c>
    </row>
    <row r="121">
      <c r="A121" s="7" t="s">
        <v>129</v>
      </c>
      <c r="B121" s="18">
        <v>264.0</v>
      </c>
      <c r="C121" s="9">
        <v>3.9148341E7</v>
      </c>
      <c r="D121" s="9">
        <v>1.36630831E8</v>
      </c>
      <c r="E121" s="10">
        <f t="shared" si="1"/>
        <v>-97482490</v>
      </c>
      <c r="F121" s="11" t="str">
        <f>IF(D121=0,"YES",IF((C121-D121)/(C121+D121)&gt;0.15, IF(C121+D121&gt;percent,"YES","NO"),"NO"))</f>
        <v>NO</v>
      </c>
      <c r="G121" s="12">
        <v>160000.0</v>
      </c>
      <c r="H121" s="13" t="str">
        <f t="shared" si="3"/>
        <v>NOT FUNDED</v>
      </c>
      <c r="I121" s="14">
        <f t="shared" si="4"/>
        <v>32092</v>
      </c>
      <c r="J121" s="15" t="str">
        <f t="shared" si="2"/>
        <v>Approval Threshold</v>
      </c>
    </row>
    <row r="122">
      <c r="A122" s="7" t="s">
        <v>130</v>
      </c>
      <c r="B122" s="18">
        <v>300.0</v>
      </c>
      <c r="C122" s="9">
        <v>3.6098048E7</v>
      </c>
      <c r="D122" s="9">
        <v>1.36762096E8</v>
      </c>
      <c r="E122" s="10">
        <f t="shared" si="1"/>
        <v>-100664048</v>
      </c>
      <c r="F122" s="11" t="str">
        <f>IF(D122=0,"YES",IF((C122-D122)/(C122+D122)&gt;0.15, IF(C122+D122&gt;percent,"YES","NO"),"NO"))</f>
        <v>NO</v>
      </c>
      <c r="G122" s="12">
        <v>82800.0</v>
      </c>
      <c r="H122" s="13" t="str">
        <f t="shared" si="3"/>
        <v>NOT FUNDED</v>
      </c>
      <c r="I122" s="14">
        <f t="shared" si="4"/>
        <v>32092</v>
      </c>
      <c r="J122" s="15" t="str">
        <f t="shared" si="2"/>
        <v>Approval Threshold</v>
      </c>
    </row>
    <row r="123">
      <c r="A123" s="7" t="s">
        <v>131</v>
      </c>
      <c r="B123" s="18">
        <v>293.0</v>
      </c>
      <c r="C123" s="9">
        <v>3.8566532E7</v>
      </c>
      <c r="D123" s="9">
        <v>1.4205314E8</v>
      </c>
      <c r="E123" s="10">
        <f t="shared" si="1"/>
        <v>-103486608</v>
      </c>
      <c r="F123" s="11" t="str">
        <f>IF(D123=0,"YES",IF((C123-D123)/(C123+D123)&gt;0.15, IF(C123+D123&gt;percent,"YES","NO"),"NO"))</f>
        <v>NO</v>
      </c>
      <c r="G123" s="12">
        <v>190000.0</v>
      </c>
      <c r="H123" s="13" t="str">
        <f t="shared" si="3"/>
        <v>NOT FUNDED</v>
      </c>
      <c r="I123" s="14">
        <f t="shared" si="4"/>
        <v>32092</v>
      </c>
      <c r="J123" s="15" t="str">
        <f t="shared" si="2"/>
        <v>Approval Threshold</v>
      </c>
    </row>
    <row r="124">
      <c r="A124" s="16" t="s">
        <v>132</v>
      </c>
      <c r="B124" s="18">
        <v>371.0</v>
      </c>
      <c r="C124" s="9">
        <v>4.9834268E7</v>
      </c>
      <c r="D124" s="9">
        <v>1.53991469E8</v>
      </c>
      <c r="E124" s="10">
        <f t="shared" si="1"/>
        <v>-104157201</v>
      </c>
      <c r="F124" s="11" t="str">
        <f>IF(D124=0,"YES",IF((C124-D124)/(C124+D124)&gt;0.15, IF(C124+D124&gt;percent,"YES","NO"),"NO"))</f>
        <v>NO</v>
      </c>
      <c r="G124" s="12">
        <v>200000.0</v>
      </c>
      <c r="H124" s="13" t="str">
        <f t="shared" si="3"/>
        <v>NOT FUNDED</v>
      </c>
      <c r="I124" s="14">
        <f t="shared" si="4"/>
        <v>32092</v>
      </c>
      <c r="J124" s="15" t="str">
        <f t="shared" si="2"/>
        <v>Approval Threshold</v>
      </c>
    </row>
    <row r="125">
      <c r="A125" s="7" t="s">
        <v>133</v>
      </c>
      <c r="B125" s="18">
        <v>282.0</v>
      </c>
      <c r="C125" s="9">
        <v>4.1450535E7</v>
      </c>
      <c r="D125" s="9">
        <v>1.46387312E8</v>
      </c>
      <c r="E125" s="10">
        <f t="shared" si="1"/>
        <v>-104936777</v>
      </c>
      <c r="F125" s="11" t="str">
        <f>IF(D125=0,"YES",IF((C125-D125)/(C125+D125)&gt;0.15, IF(C125+D125&gt;percent,"YES","NO"),"NO"))</f>
        <v>NO</v>
      </c>
      <c r="G125" s="12">
        <v>300000.0</v>
      </c>
      <c r="H125" s="13" t="str">
        <f t="shared" si="3"/>
        <v>NOT FUNDED</v>
      </c>
      <c r="I125" s="14">
        <f t="shared" si="4"/>
        <v>32092</v>
      </c>
      <c r="J125" s="15" t="str">
        <f t="shared" si="2"/>
        <v>Approval Threshold</v>
      </c>
    </row>
    <row r="126">
      <c r="A126" s="7" t="s">
        <v>134</v>
      </c>
      <c r="B126" s="18">
        <v>405.0</v>
      </c>
      <c r="C126" s="9">
        <v>4.5444627E7</v>
      </c>
      <c r="D126" s="9">
        <v>1.50773424E8</v>
      </c>
      <c r="E126" s="10">
        <f t="shared" si="1"/>
        <v>-105328797</v>
      </c>
      <c r="F126" s="11" t="str">
        <f>IF(D126=0,"YES",IF((C126-D126)/(C126+D126)&gt;0.15, IF(C126+D126&gt;percent,"YES","NO"),"NO"))</f>
        <v>NO</v>
      </c>
      <c r="G126" s="12">
        <v>254000.0</v>
      </c>
      <c r="H126" s="13" t="str">
        <f t="shared" si="3"/>
        <v>NOT FUNDED</v>
      </c>
      <c r="I126" s="14">
        <f t="shared" si="4"/>
        <v>32092</v>
      </c>
      <c r="J126" s="15" t="str">
        <f t="shared" si="2"/>
        <v>Approval Threshold</v>
      </c>
    </row>
    <row r="127">
      <c r="A127" s="7" t="s">
        <v>135</v>
      </c>
      <c r="B127" s="18">
        <v>379.0</v>
      </c>
      <c r="C127" s="9">
        <v>6.0353154E7</v>
      </c>
      <c r="D127" s="9">
        <v>1.66663051E8</v>
      </c>
      <c r="E127" s="10">
        <f t="shared" si="1"/>
        <v>-106309897</v>
      </c>
      <c r="F127" s="11" t="str">
        <f>IF(D127=0,"YES",IF((C127-D127)/(C127+D127)&gt;0.15, IF(C127+D127&gt;percent,"YES","NO"),"NO"))</f>
        <v>NO</v>
      </c>
      <c r="G127" s="12">
        <v>678500.0</v>
      </c>
      <c r="H127" s="13" t="str">
        <f t="shared" si="3"/>
        <v>NOT FUNDED</v>
      </c>
      <c r="I127" s="14">
        <f t="shared" si="4"/>
        <v>32092</v>
      </c>
      <c r="J127" s="15" t="str">
        <f t="shared" si="2"/>
        <v>Approval Threshold</v>
      </c>
    </row>
    <row r="128">
      <c r="A128" s="7" t="s">
        <v>136</v>
      </c>
      <c r="B128" s="18">
        <v>254.0</v>
      </c>
      <c r="C128" s="9">
        <v>2.4037809E7</v>
      </c>
      <c r="D128" s="9">
        <v>1.30932893E8</v>
      </c>
      <c r="E128" s="10">
        <f t="shared" si="1"/>
        <v>-106895084</v>
      </c>
      <c r="F128" s="11" t="str">
        <f>IF(D128=0,"YES",IF((C128-D128)/(C128+D128)&gt;0.15, IF(C128+D128&gt;percent,"YES","NO"),"NO"))</f>
        <v>NO</v>
      </c>
      <c r="G128" s="12">
        <v>100000.0</v>
      </c>
      <c r="H128" s="13" t="str">
        <f t="shared" si="3"/>
        <v>NOT FUNDED</v>
      </c>
      <c r="I128" s="14">
        <f t="shared" si="4"/>
        <v>32092</v>
      </c>
      <c r="J128" s="15" t="str">
        <f t="shared" si="2"/>
        <v>Approval Threshold</v>
      </c>
    </row>
    <row r="129">
      <c r="A129" s="7" t="s">
        <v>137</v>
      </c>
      <c r="B129" s="18">
        <v>289.0</v>
      </c>
      <c r="C129" s="9">
        <v>2.7222555E7</v>
      </c>
      <c r="D129" s="9">
        <v>1.34699203E8</v>
      </c>
      <c r="E129" s="10">
        <f t="shared" si="1"/>
        <v>-107476648</v>
      </c>
      <c r="F129" s="11" t="str">
        <f>IF(D129=0,"YES",IF((C129-D129)/(C129+D129)&gt;0.15, IF(C129+D129&gt;percent,"YES","NO"),"NO"))</f>
        <v>NO</v>
      </c>
      <c r="G129" s="12">
        <v>60000.0</v>
      </c>
      <c r="H129" s="13" t="str">
        <f t="shared" si="3"/>
        <v>NOT FUNDED</v>
      </c>
      <c r="I129" s="14">
        <f t="shared" si="4"/>
        <v>32092</v>
      </c>
      <c r="J129" s="15" t="str">
        <f t="shared" si="2"/>
        <v>Approval Threshold</v>
      </c>
    </row>
    <row r="130">
      <c r="A130" s="7" t="s">
        <v>138</v>
      </c>
      <c r="B130" s="18">
        <v>344.0</v>
      </c>
      <c r="C130" s="9">
        <v>5.4424664E7</v>
      </c>
      <c r="D130" s="9">
        <v>1.63148698E8</v>
      </c>
      <c r="E130" s="10">
        <f t="shared" si="1"/>
        <v>-108724034</v>
      </c>
      <c r="F130" s="11" t="str">
        <f>IF(D130=0,"YES",IF((C130-D130)/(C130+D130)&gt;0.15, IF(C130+D130&gt;percent,"YES","NO"),"NO"))</f>
        <v>NO</v>
      </c>
      <c r="G130" s="12">
        <v>500000.0</v>
      </c>
      <c r="H130" s="13" t="str">
        <f t="shared" si="3"/>
        <v>NOT FUNDED</v>
      </c>
      <c r="I130" s="14">
        <f t="shared" si="4"/>
        <v>32092</v>
      </c>
      <c r="J130" s="15" t="str">
        <f t="shared" si="2"/>
        <v>Approval Threshold</v>
      </c>
    </row>
    <row r="131">
      <c r="A131" s="7" t="s">
        <v>139</v>
      </c>
      <c r="B131" s="18">
        <v>296.0</v>
      </c>
      <c r="C131" s="9">
        <v>3.1954665E7</v>
      </c>
      <c r="D131" s="9">
        <v>1.41996575E8</v>
      </c>
      <c r="E131" s="10">
        <f t="shared" si="1"/>
        <v>-110041910</v>
      </c>
      <c r="F131" s="11" t="str">
        <f>IF(D131=0,"YES",IF((C131-D131)/(C131+D131)&gt;0.15, IF(C131+D131&gt;percent,"YES","NO"),"NO"))</f>
        <v>NO</v>
      </c>
      <c r="G131" s="12">
        <v>132666.0</v>
      </c>
      <c r="H131" s="13" t="str">
        <f t="shared" si="3"/>
        <v>NOT FUNDED</v>
      </c>
      <c r="I131" s="14">
        <f t="shared" si="4"/>
        <v>32092</v>
      </c>
      <c r="J131" s="15" t="str">
        <f t="shared" si="2"/>
        <v>Approval Threshold</v>
      </c>
    </row>
    <row r="132">
      <c r="A132" s="7" t="s">
        <v>140</v>
      </c>
      <c r="B132" s="18">
        <v>280.0</v>
      </c>
      <c r="C132" s="9">
        <v>3.1719562E7</v>
      </c>
      <c r="D132" s="9">
        <v>1.43163114E8</v>
      </c>
      <c r="E132" s="10">
        <f t="shared" si="1"/>
        <v>-111443552</v>
      </c>
      <c r="F132" s="11" t="str">
        <f>IF(D132=0,"YES",IF((C132-D132)/(C132+D132)&gt;0.15, IF(C132+D132&gt;percent,"YES","NO"),"NO"))</f>
        <v>NO</v>
      </c>
      <c r="G132" s="12">
        <v>105000.0</v>
      </c>
      <c r="H132" s="13" t="str">
        <f t="shared" si="3"/>
        <v>NOT FUNDED</v>
      </c>
      <c r="I132" s="14">
        <f t="shared" si="4"/>
        <v>32092</v>
      </c>
      <c r="J132" s="15" t="str">
        <f t="shared" si="2"/>
        <v>Approval Threshold</v>
      </c>
    </row>
    <row r="133">
      <c r="A133" s="7" t="s">
        <v>141</v>
      </c>
      <c r="B133" s="18">
        <v>308.0</v>
      </c>
      <c r="C133" s="9">
        <v>2.7117929E7</v>
      </c>
      <c r="D133" s="9">
        <v>1.3907047E8</v>
      </c>
      <c r="E133" s="10">
        <f t="shared" si="1"/>
        <v>-111952541</v>
      </c>
      <c r="F133" s="11" t="str">
        <f>IF(D133=0,"YES",IF((C133-D133)/(C133+D133)&gt;0.15, IF(C133+D133&gt;percent,"YES","NO"),"NO"))</f>
        <v>NO</v>
      </c>
      <c r="G133" s="12">
        <v>402000.0</v>
      </c>
      <c r="H133" s="13" t="str">
        <f t="shared" si="3"/>
        <v>NOT FUNDED</v>
      </c>
      <c r="I133" s="14">
        <f t="shared" si="4"/>
        <v>32092</v>
      </c>
      <c r="J133" s="15" t="str">
        <f t="shared" si="2"/>
        <v>Approval Threshold</v>
      </c>
    </row>
    <row r="134">
      <c r="A134" s="7" t="s">
        <v>142</v>
      </c>
      <c r="B134" s="18">
        <v>304.0</v>
      </c>
      <c r="C134" s="9">
        <v>2.8247834E7</v>
      </c>
      <c r="D134" s="9">
        <v>1.41125979E8</v>
      </c>
      <c r="E134" s="10">
        <f t="shared" si="1"/>
        <v>-112878145</v>
      </c>
      <c r="F134" s="11" t="str">
        <f>IF(D134=0,"YES",IF((C134-D134)/(C134+D134)&gt;0.15, IF(C134+D134&gt;percent,"YES","NO"),"NO"))</f>
        <v>NO</v>
      </c>
      <c r="G134" s="12">
        <v>75000.0</v>
      </c>
      <c r="H134" s="13" t="str">
        <f t="shared" si="3"/>
        <v>NOT FUNDED</v>
      </c>
      <c r="I134" s="14">
        <f t="shared" si="4"/>
        <v>32092</v>
      </c>
      <c r="J134" s="15" t="str">
        <f t="shared" si="2"/>
        <v>Approval Threshold</v>
      </c>
    </row>
    <row r="135">
      <c r="A135" s="7" t="s">
        <v>143</v>
      </c>
      <c r="B135" s="18">
        <v>269.0</v>
      </c>
      <c r="C135" s="9">
        <v>2.7305721E7</v>
      </c>
      <c r="D135" s="9">
        <v>1.40724997E8</v>
      </c>
      <c r="E135" s="10">
        <f t="shared" si="1"/>
        <v>-113419276</v>
      </c>
      <c r="F135" s="11" t="str">
        <f>IF(D135=0,"YES",IF((C135-D135)/(C135+D135)&gt;0.15, IF(C135+D135&gt;percent,"YES","NO"),"NO"))</f>
        <v>NO</v>
      </c>
      <c r="G135" s="12">
        <v>210000.0</v>
      </c>
      <c r="H135" s="13" t="str">
        <f t="shared" si="3"/>
        <v>NOT FUNDED</v>
      </c>
      <c r="I135" s="14">
        <f t="shared" si="4"/>
        <v>32092</v>
      </c>
      <c r="J135" s="15" t="str">
        <f t="shared" si="2"/>
        <v>Approval Threshold</v>
      </c>
    </row>
    <row r="136">
      <c r="A136" s="16" t="s">
        <v>144</v>
      </c>
      <c r="B136" s="18">
        <v>320.0</v>
      </c>
      <c r="C136" s="9">
        <v>3.5721851E7</v>
      </c>
      <c r="D136" s="9">
        <v>1.491882E8</v>
      </c>
      <c r="E136" s="10">
        <f t="shared" si="1"/>
        <v>-113466349</v>
      </c>
      <c r="F136" s="11" t="str">
        <f>IF(D136=0,"YES",IF((C136-D136)/(C136+D136)&gt;0.15, IF(C136+D136&gt;percent,"YES","NO"),"NO"))</f>
        <v>NO</v>
      </c>
      <c r="G136" s="12">
        <v>100000.0</v>
      </c>
      <c r="H136" s="13" t="str">
        <f t="shared" si="3"/>
        <v>NOT FUNDED</v>
      </c>
      <c r="I136" s="14">
        <f t="shared" si="4"/>
        <v>32092</v>
      </c>
      <c r="J136" s="15" t="str">
        <f t="shared" si="2"/>
        <v>Approval Threshold</v>
      </c>
    </row>
    <row r="137">
      <c r="A137" s="7" t="s">
        <v>145</v>
      </c>
      <c r="B137" s="18">
        <v>245.0</v>
      </c>
      <c r="C137" s="9">
        <v>1.8507557E7</v>
      </c>
      <c r="D137" s="9">
        <v>1.32398811E8</v>
      </c>
      <c r="E137" s="10">
        <f t="shared" si="1"/>
        <v>-113891254</v>
      </c>
      <c r="F137" s="11" t="str">
        <f>IF(D137=0,"YES",IF((C137-D137)/(C137+D137)&gt;0.15, IF(C137+D137&gt;percent,"YES","NO"),"NO"))</f>
        <v>NO</v>
      </c>
      <c r="G137" s="12">
        <v>160000.0</v>
      </c>
      <c r="H137" s="13" t="str">
        <f t="shared" si="3"/>
        <v>NOT FUNDED</v>
      </c>
      <c r="I137" s="14">
        <f t="shared" si="4"/>
        <v>32092</v>
      </c>
      <c r="J137" s="15" t="str">
        <f t="shared" si="2"/>
        <v>Approval Threshold</v>
      </c>
    </row>
    <row r="138">
      <c r="A138" s="7" t="s">
        <v>146</v>
      </c>
      <c r="B138" s="18">
        <v>277.0</v>
      </c>
      <c r="C138" s="9">
        <v>2.8288842E7</v>
      </c>
      <c r="D138" s="9">
        <v>1.43021471E8</v>
      </c>
      <c r="E138" s="10">
        <f t="shared" si="1"/>
        <v>-114732629</v>
      </c>
      <c r="F138" s="11" t="str">
        <f>IF(D138=0,"YES",IF((C138-D138)/(C138+D138)&gt;0.15, IF(C138+D138&gt;percent,"YES","NO"),"NO"))</f>
        <v>NO</v>
      </c>
      <c r="G138" s="12">
        <v>280000.0</v>
      </c>
      <c r="H138" s="13" t="str">
        <f t="shared" si="3"/>
        <v>NOT FUNDED</v>
      </c>
      <c r="I138" s="14">
        <f t="shared" si="4"/>
        <v>32092</v>
      </c>
      <c r="J138" s="15" t="str">
        <f t="shared" si="2"/>
        <v>Approval Threshold</v>
      </c>
    </row>
    <row r="139">
      <c r="A139" s="7" t="s">
        <v>147</v>
      </c>
      <c r="B139" s="18">
        <v>333.0</v>
      </c>
      <c r="C139" s="9">
        <v>2.666521E7</v>
      </c>
      <c r="D139" s="9">
        <v>1.41988717E8</v>
      </c>
      <c r="E139" s="10">
        <f t="shared" si="1"/>
        <v>-115323507</v>
      </c>
      <c r="F139" s="11" t="str">
        <f>IF(D139=0,"YES",IF((C139-D139)/(C139+D139)&gt;0.15, IF(C139+D139&gt;percent,"YES","NO"),"NO"))</f>
        <v>NO</v>
      </c>
      <c r="G139" s="12">
        <v>447493.0</v>
      </c>
      <c r="H139" s="13" t="str">
        <f t="shared" si="3"/>
        <v>NOT FUNDED</v>
      </c>
      <c r="I139" s="14">
        <f t="shared" si="4"/>
        <v>32092</v>
      </c>
      <c r="J139" s="15" t="str">
        <f t="shared" si="2"/>
        <v>Approval Threshold</v>
      </c>
    </row>
    <row r="140">
      <c r="A140" s="7" t="s">
        <v>148</v>
      </c>
      <c r="B140" s="18">
        <v>274.0</v>
      </c>
      <c r="C140" s="9">
        <v>3.1311273E7</v>
      </c>
      <c r="D140" s="9">
        <v>1.47746777E8</v>
      </c>
      <c r="E140" s="10">
        <f t="shared" si="1"/>
        <v>-116435504</v>
      </c>
      <c r="F140" s="11" t="str">
        <f>IF(D140=0,"YES",IF((C140-D140)/(C140+D140)&gt;0.15, IF(C140+D140&gt;percent,"YES","NO"),"NO"))</f>
        <v>NO</v>
      </c>
      <c r="G140" s="12">
        <v>196200.0</v>
      </c>
      <c r="H140" s="13" t="str">
        <f t="shared" si="3"/>
        <v>NOT FUNDED</v>
      </c>
      <c r="I140" s="14">
        <f t="shared" si="4"/>
        <v>32092</v>
      </c>
      <c r="J140" s="15" t="str">
        <f t="shared" si="2"/>
        <v>Approval Threshold</v>
      </c>
    </row>
    <row r="141">
      <c r="A141" s="7" t="s">
        <v>149</v>
      </c>
      <c r="B141" s="18">
        <v>223.0</v>
      </c>
      <c r="C141" s="9">
        <v>2.4835229E7</v>
      </c>
      <c r="D141" s="9">
        <v>1.41879956E8</v>
      </c>
      <c r="E141" s="10">
        <f t="shared" si="1"/>
        <v>-117044727</v>
      </c>
      <c r="F141" s="11" t="str">
        <f>IF(D141=0,"YES",IF((C141-D141)/(C141+D141)&gt;0.15, IF(C141+D141&gt;percent,"YES","NO"),"NO"))</f>
        <v>NO</v>
      </c>
      <c r="G141" s="12">
        <v>75000.0</v>
      </c>
      <c r="H141" s="13" t="str">
        <f t="shared" si="3"/>
        <v>NOT FUNDED</v>
      </c>
      <c r="I141" s="14">
        <f t="shared" si="4"/>
        <v>32092</v>
      </c>
      <c r="J141" s="15" t="str">
        <f t="shared" si="2"/>
        <v>Approval Threshold</v>
      </c>
    </row>
    <row r="142">
      <c r="A142" s="19" t="s">
        <v>150</v>
      </c>
      <c r="B142" s="18">
        <v>259.0</v>
      </c>
      <c r="C142" s="9">
        <v>2.0138741E7</v>
      </c>
      <c r="D142" s="9">
        <v>1.3727037E8</v>
      </c>
      <c r="E142" s="10">
        <f t="shared" si="1"/>
        <v>-117131629</v>
      </c>
      <c r="F142" s="11" t="str">
        <f>IF(D142=0,"YES",IF((C142-D142)/(C142+D142)&gt;0.15, IF(C142+D142&gt;percent,"YES","NO"),"NO"))</f>
        <v>NO</v>
      </c>
      <c r="G142" s="12">
        <v>196000.0</v>
      </c>
      <c r="H142" s="13" t="str">
        <f t="shared" si="3"/>
        <v>NOT FUNDED</v>
      </c>
      <c r="I142" s="14">
        <f t="shared" si="4"/>
        <v>32092</v>
      </c>
      <c r="J142" s="15" t="str">
        <f t="shared" si="2"/>
        <v>Approval Threshold</v>
      </c>
    </row>
    <row r="143">
      <c r="A143" s="7" t="s">
        <v>151</v>
      </c>
      <c r="B143" s="18">
        <v>310.0</v>
      </c>
      <c r="C143" s="9">
        <v>1.9454296E7</v>
      </c>
      <c r="D143" s="9">
        <v>1.38019432E8</v>
      </c>
      <c r="E143" s="10">
        <f t="shared" si="1"/>
        <v>-118565136</v>
      </c>
      <c r="F143" s="11" t="str">
        <f>IF(D143=0,"YES",IF((C143-D143)/(C143+D143)&gt;0.15, IF(C143+D143&gt;percent,"YES","NO"),"NO"))</f>
        <v>NO</v>
      </c>
      <c r="G143" s="12">
        <v>15000.0</v>
      </c>
      <c r="H143" s="13" t="str">
        <f t="shared" si="3"/>
        <v>NOT FUNDED</v>
      </c>
      <c r="I143" s="14">
        <f t="shared" si="4"/>
        <v>32092</v>
      </c>
      <c r="J143" s="15" t="str">
        <f t="shared" si="2"/>
        <v>Approval Threshold</v>
      </c>
    </row>
    <row r="144">
      <c r="A144" s="7" t="s">
        <v>152</v>
      </c>
      <c r="B144" s="18">
        <v>338.0</v>
      </c>
      <c r="C144" s="9">
        <v>2.9584264E7</v>
      </c>
      <c r="D144" s="9">
        <v>1.48233026E8</v>
      </c>
      <c r="E144" s="10">
        <f t="shared" si="1"/>
        <v>-118648762</v>
      </c>
      <c r="F144" s="11" t="str">
        <f>IF(D144=0,"YES",IF((C144-D144)/(C144+D144)&gt;0.15, IF(C144+D144&gt;percent,"YES","NO"),"NO"))</f>
        <v>NO</v>
      </c>
      <c r="G144" s="12">
        <v>220000.0</v>
      </c>
      <c r="H144" s="13" t="str">
        <f t="shared" si="3"/>
        <v>NOT FUNDED</v>
      </c>
      <c r="I144" s="14">
        <f t="shared" si="4"/>
        <v>32092</v>
      </c>
      <c r="J144" s="15" t="str">
        <f t="shared" si="2"/>
        <v>Approval Threshold</v>
      </c>
    </row>
    <row r="145">
      <c r="A145" s="7" t="s">
        <v>153</v>
      </c>
      <c r="B145" s="18">
        <v>272.0</v>
      </c>
      <c r="C145" s="9">
        <v>2.7496655E7</v>
      </c>
      <c r="D145" s="9">
        <v>1.47052671E8</v>
      </c>
      <c r="E145" s="10">
        <f t="shared" si="1"/>
        <v>-119556016</v>
      </c>
      <c r="F145" s="11" t="str">
        <f>IF(D145=0,"YES",IF((C145-D145)/(C145+D145)&gt;0.15, IF(C145+D145&gt;percent,"YES","NO"),"NO"))</f>
        <v>NO</v>
      </c>
      <c r="G145" s="12">
        <v>385000.0</v>
      </c>
      <c r="H145" s="13" t="str">
        <f t="shared" si="3"/>
        <v>NOT FUNDED</v>
      </c>
      <c r="I145" s="14">
        <f t="shared" si="4"/>
        <v>32092</v>
      </c>
      <c r="J145" s="15" t="str">
        <f t="shared" si="2"/>
        <v>Approval Threshold</v>
      </c>
    </row>
    <row r="146">
      <c r="A146" s="7" t="s">
        <v>154</v>
      </c>
      <c r="B146" s="18">
        <v>250.0</v>
      </c>
      <c r="C146" s="9">
        <v>2.1906676E7</v>
      </c>
      <c r="D146" s="9">
        <v>1.42121232E8</v>
      </c>
      <c r="E146" s="10">
        <f t="shared" si="1"/>
        <v>-120214556</v>
      </c>
      <c r="F146" s="11" t="str">
        <f>IF(D146=0,"YES",IF((C146-D146)/(C146+D146)&gt;0.15, IF(C146+D146&gt;percent,"YES","NO"),"NO"))</f>
        <v>NO</v>
      </c>
      <c r="G146" s="12">
        <v>75000.0</v>
      </c>
      <c r="H146" s="13" t="str">
        <f t="shared" si="3"/>
        <v>NOT FUNDED</v>
      </c>
      <c r="I146" s="14">
        <f t="shared" si="4"/>
        <v>32092</v>
      </c>
      <c r="J146" s="15" t="str">
        <f t="shared" si="2"/>
        <v>Approval Threshold</v>
      </c>
    </row>
    <row r="147">
      <c r="A147" s="7" t="s">
        <v>155</v>
      </c>
      <c r="B147" s="18">
        <v>233.0</v>
      </c>
      <c r="C147" s="9">
        <v>1.9700704E7</v>
      </c>
      <c r="D147" s="9">
        <v>1.40341966E8</v>
      </c>
      <c r="E147" s="10">
        <f t="shared" si="1"/>
        <v>-120641262</v>
      </c>
      <c r="F147" s="11" t="str">
        <f>IF(D147=0,"YES",IF((C147-D147)/(C147+D147)&gt;0.15, IF(C147+D147&gt;percent,"YES","NO"),"NO"))</f>
        <v>NO</v>
      </c>
      <c r="G147" s="12">
        <v>95000.0</v>
      </c>
      <c r="H147" s="13" t="str">
        <f t="shared" si="3"/>
        <v>NOT FUNDED</v>
      </c>
      <c r="I147" s="14">
        <f t="shared" si="4"/>
        <v>32092</v>
      </c>
      <c r="J147" s="15" t="str">
        <f t="shared" si="2"/>
        <v>Approval Threshold</v>
      </c>
    </row>
    <row r="148">
      <c r="A148" s="7" t="s">
        <v>156</v>
      </c>
      <c r="B148" s="18">
        <v>328.0</v>
      </c>
      <c r="C148" s="9">
        <v>3.9588574E7</v>
      </c>
      <c r="D148" s="9">
        <v>1.62177497E8</v>
      </c>
      <c r="E148" s="10">
        <f t="shared" si="1"/>
        <v>-122588923</v>
      </c>
      <c r="F148" s="11" t="str">
        <f>IF(D148=0,"YES",IF((C148-D148)/(C148+D148)&gt;0.15, IF(C148+D148&gt;percent,"YES","NO"),"NO"))</f>
        <v>NO</v>
      </c>
      <c r="G148" s="12">
        <v>540000.0</v>
      </c>
      <c r="H148" s="13" t="str">
        <f t="shared" si="3"/>
        <v>NOT FUNDED</v>
      </c>
      <c r="I148" s="14">
        <f t="shared" si="4"/>
        <v>32092</v>
      </c>
      <c r="J148" s="15" t="str">
        <f t="shared" si="2"/>
        <v>Approval Threshold</v>
      </c>
    </row>
    <row r="149">
      <c r="A149" s="7" t="s">
        <v>157</v>
      </c>
      <c r="B149" s="18">
        <v>354.0</v>
      </c>
      <c r="C149" s="9">
        <v>2.4335379E7</v>
      </c>
      <c r="D149" s="9">
        <v>1.48031495E8</v>
      </c>
      <c r="E149" s="10">
        <f t="shared" si="1"/>
        <v>-123696116</v>
      </c>
      <c r="F149" s="11" t="str">
        <f>IF(D149=0,"YES",IF((C149-D149)/(C149+D149)&gt;0.15, IF(C149+D149&gt;percent,"YES","NO"),"NO"))</f>
        <v>NO</v>
      </c>
      <c r="G149" s="12">
        <v>211000.0</v>
      </c>
      <c r="H149" s="13" t="str">
        <f t="shared" si="3"/>
        <v>NOT FUNDED</v>
      </c>
      <c r="I149" s="14">
        <f t="shared" si="4"/>
        <v>32092</v>
      </c>
      <c r="J149" s="15" t="str">
        <f t="shared" si="2"/>
        <v>Approval Threshold</v>
      </c>
    </row>
    <row r="150">
      <c r="A150" s="7" t="s">
        <v>158</v>
      </c>
      <c r="B150" s="18">
        <v>336.0</v>
      </c>
      <c r="C150" s="9">
        <v>3.2980588E7</v>
      </c>
      <c r="D150" s="9">
        <v>1.57642367E8</v>
      </c>
      <c r="E150" s="10">
        <f t="shared" si="1"/>
        <v>-124661779</v>
      </c>
      <c r="F150" s="11" t="str">
        <f>IF(D150=0,"YES",IF((C150-D150)/(C150+D150)&gt;0.15, IF(C150+D150&gt;percent,"YES","NO"),"NO"))</f>
        <v>NO</v>
      </c>
      <c r="G150" s="12">
        <v>360000.0</v>
      </c>
      <c r="H150" s="13" t="str">
        <f t="shared" si="3"/>
        <v>NOT FUNDED</v>
      </c>
      <c r="I150" s="14">
        <f t="shared" si="4"/>
        <v>32092</v>
      </c>
      <c r="J150" s="15" t="str">
        <f t="shared" si="2"/>
        <v>Approval Threshold</v>
      </c>
    </row>
    <row r="151">
      <c r="A151" s="7" t="s">
        <v>159</v>
      </c>
      <c r="B151" s="18">
        <v>477.0</v>
      </c>
      <c r="C151" s="9">
        <v>3.9755242E7</v>
      </c>
      <c r="D151" s="9">
        <v>1.64761678E8</v>
      </c>
      <c r="E151" s="10">
        <f t="shared" si="1"/>
        <v>-125006436</v>
      </c>
      <c r="F151" s="11" t="str">
        <f>IF(D151=0,"YES",IF((C151-D151)/(C151+D151)&gt;0.15, IF(C151+D151&gt;percent,"YES","NO"),"NO"))</f>
        <v>NO</v>
      </c>
      <c r="G151" s="12">
        <v>1250000.0</v>
      </c>
      <c r="H151" s="13" t="str">
        <f t="shared" si="3"/>
        <v>NOT FUNDED</v>
      </c>
      <c r="I151" s="14">
        <f t="shared" si="4"/>
        <v>32092</v>
      </c>
      <c r="J151" s="15" t="str">
        <f t="shared" si="2"/>
        <v>Approval Threshold</v>
      </c>
    </row>
    <row r="152">
      <c r="A152" s="7" t="s">
        <v>160</v>
      </c>
      <c r="B152" s="18">
        <v>255.0</v>
      </c>
      <c r="C152" s="9">
        <v>1.9771932E7</v>
      </c>
      <c r="D152" s="9">
        <v>1.45209449E8</v>
      </c>
      <c r="E152" s="10">
        <f t="shared" si="1"/>
        <v>-125437517</v>
      </c>
      <c r="F152" s="11" t="str">
        <f>IF(D152=0,"YES",IF((C152-D152)/(C152+D152)&gt;0.15, IF(C152+D152&gt;percent,"YES","NO"),"NO"))</f>
        <v>NO</v>
      </c>
      <c r="G152" s="12">
        <v>75000.0</v>
      </c>
      <c r="H152" s="13" t="str">
        <f t="shared" si="3"/>
        <v>NOT FUNDED</v>
      </c>
      <c r="I152" s="14">
        <f t="shared" si="4"/>
        <v>32092</v>
      </c>
      <c r="J152" s="15" t="str">
        <f t="shared" si="2"/>
        <v>Approval Threshold</v>
      </c>
    </row>
    <row r="153">
      <c r="A153" s="7" t="s">
        <v>161</v>
      </c>
      <c r="B153" s="18">
        <v>259.0</v>
      </c>
      <c r="C153" s="9">
        <v>2.0428057E7</v>
      </c>
      <c r="D153" s="9">
        <v>1.47234219E8</v>
      </c>
      <c r="E153" s="10">
        <f t="shared" si="1"/>
        <v>-126806162</v>
      </c>
      <c r="F153" s="11" t="str">
        <f>IF(D153=0,"YES",IF((C153-D153)/(C153+D153)&gt;0.15, IF(C153+D153&gt;percent,"YES","NO"),"NO"))</f>
        <v>NO</v>
      </c>
      <c r="G153" s="12">
        <v>75000.0</v>
      </c>
      <c r="H153" s="13" t="str">
        <f t="shared" si="3"/>
        <v>NOT FUNDED</v>
      </c>
      <c r="I153" s="14">
        <f t="shared" si="4"/>
        <v>32092</v>
      </c>
      <c r="J153" s="15" t="str">
        <f t="shared" si="2"/>
        <v>Approval Threshold</v>
      </c>
    </row>
    <row r="154">
      <c r="A154" s="7" t="s">
        <v>162</v>
      </c>
      <c r="B154" s="18">
        <v>275.0</v>
      </c>
      <c r="C154" s="9">
        <v>2.3551304E7</v>
      </c>
      <c r="D154" s="9">
        <v>1.50808306E8</v>
      </c>
      <c r="E154" s="10">
        <f t="shared" si="1"/>
        <v>-127257002</v>
      </c>
      <c r="F154" s="11" t="str">
        <f>IF(D154=0,"YES",IF((C154-D154)/(C154+D154)&gt;0.15, IF(C154+D154&gt;percent,"YES","NO"),"NO"))</f>
        <v>NO</v>
      </c>
      <c r="G154" s="12">
        <v>309034.0</v>
      </c>
      <c r="H154" s="13" t="str">
        <f t="shared" si="3"/>
        <v>NOT FUNDED</v>
      </c>
      <c r="I154" s="14">
        <f t="shared" si="4"/>
        <v>32092</v>
      </c>
      <c r="J154" s="15" t="str">
        <f t="shared" si="2"/>
        <v>Approval Threshold</v>
      </c>
    </row>
    <row r="155">
      <c r="A155" s="7" t="s">
        <v>163</v>
      </c>
      <c r="B155" s="18">
        <v>229.0</v>
      </c>
      <c r="C155" s="9">
        <v>1.6502799E7</v>
      </c>
      <c r="D155" s="9">
        <v>1.45200913E8</v>
      </c>
      <c r="E155" s="10">
        <f t="shared" si="1"/>
        <v>-128698114</v>
      </c>
      <c r="F155" s="11" t="str">
        <f>IF(D155=0,"YES",IF((C155-D155)/(C155+D155)&gt;0.15, IF(C155+D155&gt;percent,"YES","NO"),"NO"))</f>
        <v>NO</v>
      </c>
      <c r="G155" s="12">
        <v>141613.0</v>
      </c>
      <c r="H155" s="13" t="str">
        <f t="shared" si="3"/>
        <v>NOT FUNDED</v>
      </c>
      <c r="I155" s="14">
        <f t="shared" si="4"/>
        <v>32092</v>
      </c>
      <c r="J155" s="15" t="str">
        <f t="shared" si="2"/>
        <v>Approval Threshold</v>
      </c>
    </row>
    <row r="156">
      <c r="A156" s="7" t="s">
        <v>164</v>
      </c>
      <c r="B156" s="18">
        <v>330.0</v>
      </c>
      <c r="C156" s="9">
        <v>2.8857681E7</v>
      </c>
      <c r="D156" s="9">
        <v>1.5757341E8</v>
      </c>
      <c r="E156" s="10">
        <f t="shared" si="1"/>
        <v>-128715729</v>
      </c>
      <c r="F156" s="11" t="str">
        <f>IF(D156=0,"YES",IF((C156-D156)/(C156+D156)&gt;0.15, IF(C156+D156&gt;percent,"YES","NO"),"NO"))</f>
        <v>NO</v>
      </c>
      <c r="G156" s="12">
        <v>100000.0</v>
      </c>
      <c r="H156" s="13" t="str">
        <f t="shared" si="3"/>
        <v>NOT FUNDED</v>
      </c>
      <c r="I156" s="14">
        <f t="shared" si="4"/>
        <v>32092</v>
      </c>
      <c r="J156" s="15" t="str">
        <f t="shared" si="2"/>
        <v>Approval Threshold</v>
      </c>
    </row>
    <row r="157">
      <c r="A157" s="7" t="s">
        <v>165</v>
      </c>
      <c r="B157" s="18">
        <v>438.0</v>
      </c>
      <c r="C157" s="9">
        <v>3.5422095E7</v>
      </c>
      <c r="D157" s="9">
        <v>1.64509275E8</v>
      </c>
      <c r="E157" s="10">
        <f t="shared" si="1"/>
        <v>-129087180</v>
      </c>
      <c r="F157" s="11" t="str">
        <f>IF(D157=0,"YES",IF((C157-D157)/(C157+D157)&gt;0.15, IF(C157+D157&gt;percent,"YES","NO"),"NO"))</f>
        <v>NO</v>
      </c>
      <c r="G157" s="12">
        <v>690000.0</v>
      </c>
      <c r="H157" s="13" t="str">
        <f t="shared" si="3"/>
        <v>NOT FUNDED</v>
      </c>
      <c r="I157" s="14">
        <f t="shared" si="4"/>
        <v>32092</v>
      </c>
      <c r="J157" s="15" t="str">
        <f t="shared" si="2"/>
        <v>Approval Threshold</v>
      </c>
    </row>
    <row r="158">
      <c r="A158" s="7" t="s">
        <v>166</v>
      </c>
      <c r="B158" s="18">
        <v>268.0</v>
      </c>
      <c r="C158" s="9">
        <v>1.9727944E7</v>
      </c>
      <c r="D158" s="9">
        <v>1.53251314E8</v>
      </c>
      <c r="E158" s="10">
        <f t="shared" si="1"/>
        <v>-133523370</v>
      </c>
      <c r="F158" s="11" t="str">
        <f>IF(D158=0,"YES",IF((C158-D158)/(C158+D158)&gt;0.15, IF(C158+D158&gt;percent,"YES","NO"),"NO"))</f>
        <v>NO</v>
      </c>
      <c r="G158" s="12">
        <v>103449.0</v>
      </c>
      <c r="H158" s="13" t="str">
        <f t="shared" si="3"/>
        <v>NOT FUNDED</v>
      </c>
      <c r="I158" s="14">
        <f t="shared" si="4"/>
        <v>32092</v>
      </c>
      <c r="J158" s="15" t="str">
        <f t="shared" si="2"/>
        <v>Approval Threshold</v>
      </c>
    </row>
    <row r="159">
      <c r="A159" s="7" t="s">
        <v>167</v>
      </c>
      <c r="B159" s="18">
        <v>292.0</v>
      </c>
      <c r="C159" s="9">
        <v>2.6080367E7</v>
      </c>
      <c r="D159" s="9">
        <v>1.60188842E8</v>
      </c>
      <c r="E159" s="10">
        <f t="shared" si="1"/>
        <v>-134108475</v>
      </c>
      <c r="F159" s="11" t="str">
        <f>IF(D159=0,"YES",IF((C159-D159)/(C159+D159)&gt;0.15, IF(C159+D159&gt;percent,"YES","NO"),"NO"))</f>
        <v>NO</v>
      </c>
      <c r="G159" s="12">
        <v>498000.0</v>
      </c>
      <c r="H159" s="13" t="str">
        <f t="shared" si="3"/>
        <v>NOT FUNDED</v>
      </c>
      <c r="I159" s="14">
        <f t="shared" si="4"/>
        <v>32092</v>
      </c>
      <c r="J159" s="15" t="str">
        <f t="shared" si="2"/>
        <v>Approval Threshold</v>
      </c>
    </row>
    <row r="160">
      <c r="A160" s="7" t="s">
        <v>168</v>
      </c>
      <c r="B160" s="18">
        <v>250.0</v>
      </c>
      <c r="C160" s="9">
        <v>1.2765601E7</v>
      </c>
      <c r="D160" s="9">
        <v>1.47591384E8</v>
      </c>
      <c r="E160" s="10">
        <f t="shared" si="1"/>
        <v>-134825783</v>
      </c>
      <c r="F160" s="11" t="str">
        <f>IF(D160=0,"YES",IF((C160-D160)/(C160+D160)&gt;0.15, IF(C160+D160&gt;percent,"YES","NO"),"NO"))</f>
        <v>NO</v>
      </c>
      <c r="G160" s="12">
        <v>210000.0</v>
      </c>
      <c r="H160" s="13" t="str">
        <f t="shared" si="3"/>
        <v>NOT FUNDED</v>
      </c>
      <c r="I160" s="14">
        <f t="shared" si="4"/>
        <v>32092</v>
      </c>
      <c r="J160" s="15" t="str">
        <f t="shared" si="2"/>
        <v>Approval Threshold</v>
      </c>
    </row>
    <row r="161">
      <c r="A161" s="7" t="s">
        <v>169</v>
      </c>
      <c r="B161" s="18">
        <v>312.0</v>
      </c>
      <c r="C161" s="9">
        <v>2.1143372E7</v>
      </c>
      <c r="D161" s="9">
        <v>1.5723967E8</v>
      </c>
      <c r="E161" s="10">
        <f t="shared" si="1"/>
        <v>-136096298</v>
      </c>
      <c r="F161" s="11" t="str">
        <f>IF(D161=0,"YES",IF((C161-D161)/(C161+D161)&gt;0.15, IF(C161+D161&gt;percent,"YES","NO"),"NO"))</f>
        <v>NO</v>
      </c>
      <c r="G161" s="12">
        <v>180000.0</v>
      </c>
      <c r="H161" s="13" t="str">
        <f t="shared" si="3"/>
        <v>NOT FUNDED</v>
      </c>
      <c r="I161" s="14">
        <f t="shared" si="4"/>
        <v>32092</v>
      </c>
      <c r="J161" s="15" t="str">
        <f t="shared" si="2"/>
        <v>Approval Threshold</v>
      </c>
    </row>
    <row r="162">
      <c r="A162" s="7" t="s">
        <v>170</v>
      </c>
      <c r="B162" s="18">
        <v>288.0</v>
      </c>
      <c r="C162" s="9">
        <v>1.8524522E7</v>
      </c>
      <c r="D162" s="9">
        <v>1.54684777E8</v>
      </c>
      <c r="E162" s="10">
        <f t="shared" si="1"/>
        <v>-136160255</v>
      </c>
      <c r="F162" s="11" t="str">
        <f>IF(D162=0,"YES",IF((C162-D162)/(C162+D162)&gt;0.15, IF(C162+D162&gt;percent,"YES","NO"),"NO"))</f>
        <v>NO</v>
      </c>
      <c r="G162" s="12">
        <v>75000.0</v>
      </c>
      <c r="H162" s="13" t="str">
        <f t="shared" si="3"/>
        <v>NOT FUNDED</v>
      </c>
      <c r="I162" s="14">
        <f t="shared" si="4"/>
        <v>32092</v>
      </c>
      <c r="J162" s="15" t="str">
        <f t="shared" si="2"/>
        <v>Approval Threshold</v>
      </c>
    </row>
    <row r="163">
      <c r="A163" s="7" t="s">
        <v>171</v>
      </c>
      <c r="B163" s="18">
        <v>319.0</v>
      </c>
      <c r="C163" s="9">
        <v>2.2006406E7</v>
      </c>
      <c r="D163" s="9">
        <v>1.58500176E8</v>
      </c>
      <c r="E163" s="10">
        <f t="shared" si="1"/>
        <v>-136493770</v>
      </c>
      <c r="F163" s="11" t="str">
        <f>IF(D163=0,"YES",IF((C163-D163)/(C163+D163)&gt;0.15, IF(C163+D163&gt;percent,"YES","NO"),"NO"))</f>
        <v>NO</v>
      </c>
      <c r="G163" s="12">
        <v>250000.0</v>
      </c>
      <c r="H163" s="13" t="str">
        <f t="shared" si="3"/>
        <v>NOT FUNDED</v>
      </c>
      <c r="I163" s="14">
        <f t="shared" si="4"/>
        <v>32092</v>
      </c>
      <c r="J163" s="15" t="str">
        <f t="shared" si="2"/>
        <v>Approval Threshold</v>
      </c>
    </row>
    <row r="164">
      <c r="A164" s="7" t="s">
        <v>172</v>
      </c>
      <c r="B164" s="18">
        <v>252.0</v>
      </c>
      <c r="C164" s="9">
        <v>1.4363319E7</v>
      </c>
      <c r="D164" s="9">
        <v>1.52089581E8</v>
      </c>
      <c r="E164" s="10">
        <f t="shared" si="1"/>
        <v>-137726262</v>
      </c>
      <c r="F164" s="11" t="str">
        <f>IF(D164=0,"YES",IF((C164-D164)/(C164+D164)&gt;0.15, IF(C164+D164&gt;percent,"YES","NO"),"NO"))</f>
        <v>NO</v>
      </c>
      <c r="G164" s="12">
        <v>100000.0</v>
      </c>
      <c r="H164" s="13" t="str">
        <f t="shared" si="3"/>
        <v>NOT FUNDED</v>
      </c>
      <c r="I164" s="14">
        <f t="shared" si="4"/>
        <v>32092</v>
      </c>
      <c r="J164" s="15" t="str">
        <f t="shared" si="2"/>
        <v>Approval Threshold</v>
      </c>
    </row>
    <row r="165">
      <c r="A165" s="7" t="s">
        <v>173</v>
      </c>
      <c r="B165" s="18">
        <v>290.0</v>
      </c>
      <c r="C165" s="9">
        <v>1.8740071E7</v>
      </c>
      <c r="D165" s="9">
        <v>1.56515233E8</v>
      </c>
      <c r="E165" s="10">
        <f t="shared" si="1"/>
        <v>-137775162</v>
      </c>
      <c r="F165" s="11" t="str">
        <f>IF(D165=0,"YES",IF((C165-D165)/(C165+D165)&gt;0.15, IF(C165+D165&gt;percent,"YES","NO"),"NO"))</f>
        <v>NO</v>
      </c>
      <c r="G165" s="12">
        <v>250000.0</v>
      </c>
      <c r="H165" s="13" t="str">
        <f t="shared" si="3"/>
        <v>NOT FUNDED</v>
      </c>
      <c r="I165" s="14">
        <f t="shared" si="4"/>
        <v>32092</v>
      </c>
      <c r="J165" s="15" t="str">
        <f t="shared" si="2"/>
        <v>Approval Threshold</v>
      </c>
    </row>
    <row r="166">
      <c r="A166" s="7" t="s">
        <v>174</v>
      </c>
      <c r="B166" s="18">
        <v>476.0</v>
      </c>
      <c r="C166" s="9">
        <v>4.4474007E7</v>
      </c>
      <c r="D166" s="9">
        <v>1.82938104E8</v>
      </c>
      <c r="E166" s="10">
        <f t="shared" si="1"/>
        <v>-138464097</v>
      </c>
      <c r="F166" s="11" t="str">
        <f>IF(D166=0,"YES",IF((C166-D166)/(C166+D166)&gt;0.15, IF(C166+D166&gt;percent,"YES","NO"),"NO"))</f>
        <v>NO</v>
      </c>
      <c r="G166" s="12">
        <v>660000.0</v>
      </c>
      <c r="H166" s="13" t="str">
        <f t="shared" si="3"/>
        <v>NOT FUNDED</v>
      </c>
      <c r="I166" s="14">
        <f t="shared" si="4"/>
        <v>32092</v>
      </c>
      <c r="J166" s="15" t="str">
        <f t="shared" si="2"/>
        <v>Approval Threshold</v>
      </c>
    </row>
    <row r="167">
      <c r="A167" s="7" t="s">
        <v>175</v>
      </c>
      <c r="B167" s="18">
        <v>332.0</v>
      </c>
      <c r="C167" s="9">
        <v>2.5496024E7</v>
      </c>
      <c r="D167" s="9">
        <v>1.65197418E8</v>
      </c>
      <c r="E167" s="10">
        <f t="shared" si="1"/>
        <v>-139701394</v>
      </c>
      <c r="F167" s="11" t="str">
        <f>IF(D167=0,"YES",IF((C167-D167)/(C167+D167)&gt;0.15, IF(C167+D167&gt;percent,"YES","NO"),"NO"))</f>
        <v>NO</v>
      </c>
      <c r="G167" s="12">
        <v>608000.0</v>
      </c>
      <c r="H167" s="13" t="str">
        <f t="shared" si="3"/>
        <v>NOT FUNDED</v>
      </c>
      <c r="I167" s="14">
        <f t="shared" si="4"/>
        <v>32092</v>
      </c>
      <c r="J167" s="15" t="str">
        <f t="shared" si="2"/>
        <v>Approval Threshold</v>
      </c>
    </row>
    <row r="168">
      <c r="A168" s="7" t="s">
        <v>176</v>
      </c>
      <c r="B168" s="18">
        <v>294.0</v>
      </c>
      <c r="C168" s="9">
        <v>2.2470277E7</v>
      </c>
      <c r="D168" s="9">
        <v>1.63208585E8</v>
      </c>
      <c r="E168" s="10">
        <f t="shared" si="1"/>
        <v>-140738308</v>
      </c>
      <c r="F168" s="11" t="str">
        <f>IF(D168=0,"YES",IF((C168-D168)/(C168+D168)&gt;0.15, IF(C168+D168&gt;percent,"YES","NO"),"NO"))</f>
        <v>NO</v>
      </c>
      <c r="G168" s="12">
        <v>380000.0</v>
      </c>
      <c r="H168" s="13" t="str">
        <f t="shared" si="3"/>
        <v>NOT FUNDED</v>
      </c>
      <c r="I168" s="14">
        <f t="shared" si="4"/>
        <v>32092</v>
      </c>
      <c r="J168" s="15" t="str">
        <f t="shared" si="2"/>
        <v>Approval Threshold</v>
      </c>
    </row>
    <row r="169">
      <c r="A169" s="16" t="s">
        <v>177</v>
      </c>
      <c r="B169" s="18">
        <v>271.0</v>
      </c>
      <c r="C169" s="9">
        <v>1.7340501E7</v>
      </c>
      <c r="D169" s="9">
        <v>1.62232598E8</v>
      </c>
      <c r="E169" s="10">
        <f t="shared" si="1"/>
        <v>-144892097</v>
      </c>
      <c r="F169" s="11" t="str">
        <f>IF(D169=0,"YES",IF((C169-D169)/(C169+D169)&gt;0.15, IF(C169+D169&gt;percent,"YES","NO"),"NO"))</f>
        <v>NO</v>
      </c>
      <c r="G169" s="12">
        <v>350000.0</v>
      </c>
      <c r="H169" s="13" t="str">
        <f t="shared" si="3"/>
        <v>NOT FUNDED</v>
      </c>
      <c r="I169" s="14">
        <f t="shared" si="4"/>
        <v>32092</v>
      </c>
      <c r="J169" s="15" t="str">
        <f t="shared" si="2"/>
        <v>Approval Threshold</v>
      </c>
    </row>
    <row r="170">
      <c r="A170" s="7" t="s">
        <v>178</v>
      </c>
      <c r="B170" s="18">
        <v>267.0</v>
      </c>
      <c r="C170" s="9">
        <v>1.3508671E7</v>
      </c>
      <c r="D170" s="9">
        <v>1.58686155E8</v>
      </c>
      <c r="E170" s="10">
        <f t="shared" si="1"/>
        <v>-145177484</v>
      </c>
      <c r="F170" s="11" t="str">
        <f>IF(D170=0,"YES",IF((C170-D170)/(C170+D170)&gt;0.15, IF(C170+D170&gt;percent,"YES","NO"),"NO"))</f>
        <v>NO</v>
      </c>
      <c r="G170" s="12">
        <v>225000.0</v>
      </c>
      <c r="H170" s="13" t="str">
        <f t="shared" si="3"/>
        <v>NOT FUNDED</v>
      </c>
      <c r="I170" s="14">
        <f t="shared" si="4"/>
        <v>32092</v>
      </c>
      <c r="J170" s="15" t="str">
        <f t="shared" si="2"/>
        <v>Approval Threshold</v>
      </c>
    </row>
    <row r="171">
      <c r="A171" s="7" t="s">
        <v>179</v>
      </c>
      <c r="B171" s="18">
        <v>434.0</v>
      </c>
      <c r="C171" s="9">
        <v>2.8105848E7</v>
      </c>
      <c r="D171" s="9">
        <v>1.73285048E8</v>
      </c>
      <c r="E171" s="10">
        <f t="shared" si="1"/>
        <v>-145179200</v>
      </c>
      <c r="F171" s="11" t="str">
        <f>IF(D171=0,"YES",IF((C171-D171)/(C171+D171)&gt;0.15, IF(C171+D171&gt;percent,"YES","NO"),"NO"))</f>
        <v>NO</v>
      </c>
      <c r="G171" s="12">
        <v>398571.0</v>
      </c>
      <c r="H171" s="13" t="str">
        <f t="shared" si="3"/>
        <v>NOT FUNDED</v>
      </c>
      <c r="I171" s="14">
        <f t="shared" si="4"/>
        <v>32092</v>
      </c>
      <c r="J171" s="15" t="str">
        <f t="shared" si="2"/>
        <v>Approval Threshold</v>
      </c>
    </row>
    <row r="172">
      <c r="A172" s="7" t="s">
        <v>180</v>
      </c>
      <c r="B172" s="18">
        <v>398.0</v>
      </c>
      <c r="C172" s="9">
        <v>2.4092875E7</v>
      </c>
      <c r="D172" s="9">
        <v>1.71740911E8</v>
      </c>
      <c r="E172" s="10">
        <f t="shared" si="1"/>
        <v>-147648036</v>
      </c>
      <c r="F172" s="11" t="str">
        <f>IF(D172=0,"YES",IF((C172-D172)/(C172+D172)&gt;0.15, IF(C172+D172&gt;percent,"YES","NO"),"NO"))</f>
        <v>NO</v>
      </c>
      <c r="G172" s="12">
        <v>244286.0</v>
      </c>
      <c r="H172" s="13" t="str">
        <f t="shared" si="3"/>
        <v>NOT FUNDED</v>
      </c>
      <c r="I172" s="14">
        <f t="shared" si="4"/>
        <v>32092</v>
      </c>
      <c r="J172" s="15" t="str">
        <f t="shared" si="2"/>
        <v>Approval Threshold</v>
      </c>
    </row>
    <row r="173">
      <c r="A173" s="7" t="s">
        <v>181</v>
      </c>
      <c r="B173" s="18">
        <v>295.0</v>
      </c>
      <c r="C173" s="9">
        <v>2.3832622E7</v>
      </c>
      <c r="D173" s="9">
        <v>1.72446457E8</v>
      </c>
      <c r="E173" s="10">
        <f t="shared" si="1"/>
        <v>-148613835</v>
      </c>
      <c r="F173" s="11" t="str">
        <f>IF(D173=0,"YES",IF((C173-D173)/(C173+D173)&gt;0.15, IF(C173+D173&gt;percent,"YES","NO"),"NO"))</f>
        <v>NO</v>
      </c>
      <c r="G173" s="12">
        <v>337000.0</v>
      </c>
      <c r="H173" s="13" t="str">
        <f t="shared" si="3"/>
        <v>NOT FUNDED</v>
      </c>
      <c r="I173" s="14">
        <f t="shared" si="4"/>
        <v>32092</v>
      </c>
      <c r="J173" s="15" t="str">
        <f t="shared" si="2"/>
        <v>Approval Threshold</v>
      </c>
    </row>
    <row r="174">
      <c r="A174" s="7" t="s">
        <v>182</v>
      </c>
      <c r="B174" s="18">
        <v>288.0</v>
      </c>
      <c r="C174" s="9">
        <v>1.6220149E7</v>
      </c>
      <c r="D174" s="9">
        <v>1.65316256E8</v>
      </c>
      <c r="E174" s="10">
        <f t="shared" si="1"/>
        <v>-149096107</v>
      </c>
      <c r="F174" s="11" t="str">
        <f>IF(D174=0,"YES",IF((C174-D174)/(C174+D174)&gt;0.15, IF(C174+D174&gt;percent,"YES","NO"),"NO"))</f>
        <v>NO</v>
      </c>
      <c r="G174" s="12">
        <v>385000.0</v>
      </c>
      <c r="H174" s="13" t="str">
        <f t="shared" si="3"/>
        <v>NOT FUNDED</v>
      </c>
      <c r="I174" s="14">
        <f t="shared" si="4"/>
        <v>32092</v>
      </c>
      <c r="J174" s="15" t="str">
        <f t="shared" si="2"/>
        <v>Approval Threshold</v>
      </c>
    </row>
    <row r="175">
      <c r="A175" s="16" t="s">
        <v>183</v>
      </c>
      <c r="B175" s="18">
        <v>293.0</v>
      </c>
      <c r="C175" s="9">
        <v>1.8920254E7</v>
      </c>
      <c r="D175" s="9">
        <v>1.69923113E8</v>
      </c>
      <c r="E175" s="10">
        <f t="shared" si="1"/>
        <v>-151002859</v>
      </c>
      <c r="F175" s="11" t="str">
        <f>IF(D175=0,"YES",IF((C175-D175)/(C175+D175)&gt;0.15, IF(C175+D175&gt;percent,"YES","NO"),"NO"))</f>
        <v>NO</v>
      </c>
      <c r="G175" s="12">
        <v>310000.0</v>
      </c>
      <c r="H175" s="13" t="str">
        <f t="shared" si="3"/>
        <v>NOT FUNDED</v>
      </c>
      <c r="I175" s="14">
        <f t="shared" si="4"/>
        <v>32092</v>
      </c>
      <c r="J175" s="15" t="str">
        <f t="shared" si="2"/>
        <v>Approval Threshold</v>
      </c>
    </row>
    <row r="176">
      <c r="A176" s="7" t="s">
        <v>184</v>
      </c>
      <c r="B176" s="18">
        <v>312.0</v>
      </c>
      <c r="C176" s="9">
        <v>2.1750177E7</v>
      </c>
      <c r="D176" s="9">
        <v>1.85336267E8</v>
      </c>
      <c r="E176" s="10">
        <f t="shared" si="1"/>
        <v>-163586090</v>
      </c>
      <c r="F176" s="11" t="str">
        <f>IF(D176=0,"YES",IF((C176-D176)/(C176+D176)&gt;0.15, IF(C176+D176&gt;percent,"YES","NO"),"NO"))</f>
        <v>NO</v>
      </c>
      <c r="G176" s="12">
        <v>500000.0</v>
      </c>
      <c r="H176" s="13" t="str">
        <f t="shared" si="3"/>
        <v>NOT FUNDED</v>
      </c>
      <c r="I176" s="14">
        <f t="shared" si="4"/>
        <v>32092</v>
      </c>
      <c r="J176" s="15" t="str">
        <f t="shared" si="2"/>
        <v>Approval Threshold</v>
      </c>
    </row>
    <row r="177">
      <c r="A177" s="7" t="s">
        <v>185</v>
      </c>
      <c r="B177" s="18">
        <v>548.0</v>
      </c>
      <c r="C177" s="9">
        <v>4.043872E7</v>
      </c>
      <c r="D177" s="9">
        <v>2.15704856E8</v>
      </c>
      <c r="E177" s="10">
        <f t="shared" si="1"/>
        <v>-175266136</v>
      </c>
      <c r="F177" s="11" t="str">
        <f>IF(D177=0,"YES",IF((C177-D177)/(C177+D177)&gt;0.15, IF(C177+D177&gt;percent,"YES","NO"),"NO"))</f>
        <v>NO</v>
      </c>
      <c r="G177" s="12">
        <v>6500000.0</v>
      </c>
      <c r="H177" s="13" t="str">
        <f t="shared" si="3"/>
        <v>NOT FUNDED</v>
      </c>
      <c r="I177" s="14">
        <f t="shared" si="4"/>
        <v>32092</v>
      </c>
      <c r="J177" s="15" t="str">
        <f t="shared" si="2"/>
        <v>Approval Threshold</v>
      </c>
    </row>
    <row r="178">
      <c r="A178" s="7" t="s">
        <v>186</v>
      </c>
      <c r="B178" s="18">
        <v>492.0</v>
      </c>
      <c r="C178" s="9">
        <v>2.6626429E7</v>
      </c>
      <c r="D178" s="9">
        <v>2.04449484E8</v>
      </c>
      <c r="E178" s="10">
        <f t="shared" si="1"/>
        <v>-177823055</v>
      </c>
      <c r="F178" s="11" t="str">
        <f>IF(D178=0,"YES",IF((C178-D178)/(C178+D178)&gt;0.15, IF(C178+D178&gt;percent,"YES","NO"),"NO"))</f>
        <v>NO</v>
      </c>
      <c r="G178" s="12">
        <v>1666666.0</v>
      </c>
      <c r="H178" s="13" t="str">
        <f t="shared" si="3"/>
        <v>NOT FUNDED</v>
      </c>
      <c r="I178" s="14">
        <f t="shared" si="4"/>
        <v>32092</v>
      </c>
      <c r="J178" s="15" t="str">
        <f t="shared" si="2"/>
        <v>Approval Threshold</v>
      </c>
    </row>
    <row r="179">
      <c r="A179" s="7" t="s">
        <v>187</v>
      </c>
      <c r="B179" s="18">
        <v>838.0</v>
      </c>
      <c r="C179" s="9">
        <v>3.3110538E7</v>
      </c>
      <c r="D179" s="9">
        <v>2.67334514E8</v>
      </c>
      <c r="E179" s="10">
        <f t="shared" si="1"/>
        <v>-234223976</v>
      </c>
      <c r="F179" s="11" t="str">
        <f>IF(D179=0,"YES",IF((C179-D179)/(C179+D179)&gt;0.15, IF(C179+D179&gt;percent,"YES","NO"),"NO"))</f>
        <v>NO</v>
      </c>
      <c r="G179" s="12">
        <v>150000.0</v>
      </c>
      <c r="H179" s="13" t="str">
        <f t="shared" si="3"/>
        <v>NOT FUNDED</v>
      </c>
      <c r="I179" s="14">
        <f t="shared" si="4"/>
        <v>32092</v>
      </c>
      <c r="J179" s="15" t="str">
        <f t="shared" si="2"/>
        <v>Approval Threshold</v>
      </c>
    </row>
    <row r="180">
      <c r="A180" s="7" t="s">
        <v>188</v>
      </c>
      <c r="B180" s="18">
        <v>803.0</v>
      </c>
      <c r="C180" s="9">
        <v>2.7731038E7</v>
      </c>
      <c r="D180" s="9">
        <v>2.71481462E8</v>
      </c>
      <c r="E180" s="10">
        <f t="shared" si="1"/>
        <v>-243750424</v>
      </c>
      <c r="F180" s="11" t="str">
        <f>IF(D180=0,"YES",IF((C180-D180)/(C180+D180)&gt;0.15, IF(C180+D180&gt;percent,"YES","NO"),"NO"))</f>
        <v>NO</v>
      </c>
      <c r="G180" s="12">
        <v>45000.0</v>
      </c>
      <c r="H180" s="13" t="str">
        <f t="shared" si="3"/>
        <v>NOT FUNDED</v>
      </c>
      <c r="I180" s="14">
        <f t="shared" si="4"/>
        <v>32092</v>
      </c>
      <c r="J180" s="15" t="str">
        <f t="shared" si="2"/>
        <v>Approval Threshold</v>
      </c>
    </row>
    <row r="181">
      <c r="A181" s="7" t="s">
        <v>189</v>
      </c>
      <c r="B181" s="18">
        <v>812.0</v>
      </c>
      <c r="C181" s="9">
        <v>2.5814446E7</v>
      </c>
      <c r="D181" s="9">
        <v>2.76881646E8</v>
      </c>
      <c r="E181" s="10">
        <f t="shared" si="1"/>
        <v>-251067200</v>
      </c>
      <c r="F181" s="11" t="str">
        <f>IF(D181=0,"YES",IF((C181-D181)/(C181+D181)&gt;0.15, IF(C181+D181&gt;percent,"YES","NO"),"NO"))</f>
        <v>NO</v>
      </c>
      <c r="G181" s="12">
        <v>100000.0</v>
      </c>
      <c r="H181" s="13" t="str">
        <f t="shared" si="3"/>
        <v>NOT FUNDED</v>
      </c>
      <c r="I181" s="14">
        <f t="shared" si="4"/>
        <v>32092</v>
      </c>
      <c r="J181" s="15" t="str">
        <f t="shared" si="2"/>
        <v>Approval Threshold</v>
      </c>
    </row>
    <row r="182">
      <c r="A182" s="7" t="s">
        <v>190</v>
      </c>
      <c r="B182" s="18">
        <v>881.0</v>
      </c>
      <c r="C182" s="9">
        <v>2.9400468E7</v>
      </c>
      <c r="D182" s="9">
        <v>2.8362408E8</v>
      </c>
      <c r="E182" s="10">
        <f t="shared" si="1"/>
        <v>-254223612</v>
      </c>
      <c r="F182" s="11" t="str">
        <f>IF(D182=0,"YES",IF((C182-D182)/(C182+D182)&gt;0.15, IF(C182+D182&gt;percent,"YES","NO"),"NO"))</f>
        <v>NO</v>
      </c>
      <c r="G182" s="12">
        <v>150000.0</v>
      </c>
      <c r="H182" s="13" t="str">
        <f t="shared" si="3"/>
        <v>NOT FUNDED</v>
      </c>
      <c r="I182" s="14">
        <f t="shared" si="4"/>
        <v>32092</v>
      </c>
      <c r="J182" s="15" t="str">
        <f t="shared" si="2"/>
        <v>Approval Threshold</v>
      </c>
    </row>
    <row r="183">
      <c r="A183" s="7" t="s">
        <v>191</v>
      </c>
      <c r="B183" s="18">
        <v>834.0</v>
      </c>
      <c r="C183" s="9">
        <v>2.5819822E7</v>
      </c>
      <c r="D183" s="9">
        <v>2.82494038E8</v>
      </c>
      <c r="E183" s="10">
        <f t="shared" si="1"/>
        <v>-256674216</v>
      </c>
      <c r="F183" s="11" t="str">
        <f>IF(D183=0,"YES",IF((C183-D183)/(C183+D183)&gt;0.15, IF(C183+D183&gt;percent,"YES","NO"),"NO"))</f>
        <v>NO</v>
      </c>
      <c r="G183" s="12">
        <v>60000.0</v>
      </c>
      <c r="H183" s="13" t="str">
        <f t="shared" si="3"/>
        <v>NOT FUNDED</v>
      </c>
      <c r="I183" s="14">
        <f t="shared" si="4"/>
        <v>32092</v>
      </c>
      <c r="J183" s="15" t="str">
        <f t="shared" si="2"/>
        <v>Approval Threshold</v>
      </c>
    </row>
    <row r="184">
      <c r="A184" s="7" t="s">
        <v>192</v>
      </c>
      <c r="B184" s="18">
        <v>815.0</v>
      </c>
      <c r="C184" s="9">
        <v>2.2328579E7</v>
      </c>
      <c r="D184" s="9">
        <v>2.7966256E8</v>
      </c>
      <c r="E184" s="10">
        <f t="shared" si="1"/>
        <v>-257333981</v>
      </c>
      <c r="F184" s="11" t="str">
        <f>IF(D184=0,"YES",IF((C184-D184)/(C184+D184)&gt;0.15, IF(C184+D184&gt;percent,"YES","NO"),"NO"))</f>
        <v>NO</v>
      </c>
      <c r="G184" s="12">
        <v>60000.0</v>
      </c>
      <c r="H184" s="13" t="str">
        <f t="shared" si="3"/>
        <v>NOT FUNDED</v>
      </c>
      <c r="I184" s="14">
        <f t="shared" si="4"/>
        <v>32092</v>
      </c>
      <c r="J184" s="15" t="str">
        <f t="shared" si="2"/>
        <v>Approval Threshold</v>
      </c>
    </row>
    <row r="185">
      <c r="A185" s="7" t="s">
        <v>193</v>
      </c>
      <c r="B185" s="18">
        <v>906.0</v>
      </c>
      <c r="C185" s="9">
        <v>3.1647821E7</v>
      </c>
      <c r="D185" s="9">
        <v>2.89496399E8</v>
      </c>
      <c r="E185" s="10">
        <f t="shared" si="1"/>
        <v>-257848578</v>
      </c>
      <c r="F185" s="11" t="str">
        <f>IF(D185=0,"YES",IF((C185-D185)/(C185+D185)&gt;0.15, IF(C185+D185&gt;percent,"YES","NO"),"NO"))</f>
        <v>NO</v>
      </c>
      <c r="G185" s="12">
        <v>300000.0</v>
      </c>
      <c r="H185" s="13" t="str">
        <f t="shared" si="3"/>
        <v>NOT FUNDED</v>
      </c>
      <c r="I185" s="14">
        <f t="shared" si="4"/>
        <v>32092</v>
      </c>
      <c r="J185" s="15" t="str">
        <f t="shared" si="2"/>
        <v>Approval Threshold</v>
      </c>
    </row>
    <row r="186">
      <c r="A186" s="7" t="s">
        <v>194</v>
      </c>
      <c r="B186" s="18">
        <v>852.0</v>
      </c>
      <c r="C186" s="9">
        <v>2.5620461E7</v>
      </c>
      <c r="D186" s="9">
        <v>2.85836368E8</v>
      </c>
      <c r="E186" s="10">
        <f t="shared" si="1"/>
        <v>-260215907</v>
      </c>
      <c r="F186" s="11" t="str">
        <f>IF(D186=0,"YES",IF((C186-D186)/(C186+D186)&gt;0.15, IF(C186+D186&gt;percent,"YES","NO"),"NO"))</f>
        <v>NO</v>
      </c>
      <c r="G186" s="12">
        <v>300000.0</v>
      </c>
      <c r="H186" s="13" t="str">
        <f t="shared" si="3"/>
        <v>NOT FUNDED</v>
      </c>
      <c r="I186" s="14">
        <f t="shared" si="4"/>
        <v>32092</v>
      </c>
      <c r="J186" s="15" t="str">
        <f t="shared" si="2"/>
        <v>Approval Threshold</v>
      </c>
    </row>
    <row r="187">
      <c r="A187" s="7" t="s">
        <v>195</v>
      </c>
      <c r="B187" s="18">
        <v>834.0</v>
      </c>
      <c r="C187" s="9">
        <v>2.4576237E7</v>
      </c>
      <c r="D187" s="9">
        <v>2.87407002E8</v>
      </c>
      <c r="E187" s="10">
        <f t="shared" si="1"/>
        <v>-262830765</v>
      </c>
      <c r="F187" s="11" t="str">
        <f>IF(D187=0,"YES",IF((C187-D187)/(C187+D187)&gt;0.15, IF(C187+D187&gt;percent,"YES","NO"),"NO"))</f>
        <v>NO</v>
      </c>
      <c r="G187" s="12">
        <v>150000.0</v>
      </c>
      <c r="H187" s="13" t="str">
        <f t="shared" si="3"/>
        <v>NOT FUNDED</v>
      </c>
      <c r="I187" s="14">
        <f t="shared" si="4"/>
        <v>32092</v>
      </c>
      <c r="J187" s="15" t="str">
        <f t="shared" si="2"/>
        <v>Approval Threshold</v>
      </c>
    </row>
    <row r="188">
      <c r="A188" s="7" t="s">
        <v>196</v>
      </c>
      <c r="B188" s="18">
        <v>917.0</v>
      </c>
      <c r="C188" s="9">
        <v>3.0548483E7</v>
      </c>
      <c r="D188" s="9">
        <v>2.95066031E8</v>
      </c>
      <c r="E188" s="10">
        <f t="shared" si="1"/>
        <v>-264517548</v>
      </c>
      <c r="F188" s="11" t="str">
        <f>IF(D188=0,"YES",IF((C188-D188)/(C188+D188)&gt;0.15, IF(C188+D188&gt;percent,"YES","NO"),"NO"))</f>
        <v>NO</v>
      </c>
      <c r="G188" s="12">
        <v>450000.0</v>
      </c>
      <c r="H188" s="13" t="str">
        <f t="shared" si="3"/>
        <v>NOT FUNDED</v>
      </c>
      <c r="I188" s="14">
        <f t="shared" si="4"/>
        <v>32092</v>
      </c>
      <c r="J188" s="15" t="str">
        <f t="shared" si="2"/>
        <v>Approval Threshold</v>
      </c>
    </row>
  </sheetData>
  <autoFilter ref="$A$1:$G$188">
    <sortState ref="A1:G188">
      <sortCondition descending="1" ref="E1:E188"/>
      <sortCondition ref="A1:A188"/>
    </sortState>
  </autoFilter>
  <conditionalFormatting sqref="H2:H188">
    <cfRule type="cellIs" dxfId="0" priority="1" operator="equal">
      <formula>"FUNDED"</formula>
    </cfRule>
  </conditionalFormatting>
  <conditionalFormatting sqref="H2:H188">
    <cfRule type="cellIs" dxfId="1" priority="2" operator="equal">
      <formula>"NOT FUNDED"</formula>
    </cfRule>
  </conditionalFormatting>
  <conditionalFormatting sqref="J2:J188">
    <cfRule type="cellIs" dxfId="0" priority="3" operator="greaterThan">
      <formula>999</formula>
    </cfRule>
  </conditionalFormatting>
  <conditionalFormatting sqref="J2:J188">
    <cfRule type="cellIs" dxfId="0" priority="4" operator="greaterThan">
      <formula>999</formula>
    </cfRule>
  </conditionalFormatting>
  <conditionalFormatting sqref="J2:J188">
    <cfRule type="containsText" dxfId="1" priority="5" operator="containsText" text="NOT FUNDED">
      <formula>NOT(ISERROR(SEARCH(("NOT FUNDED"),(J2))))</formula>
    </cfRule>
  </conditionalFormatting>
  <conditionalFormatting sqref="J2:J188">
    <cfRule type="cellIs" dxfId="2" priority="6" operator="equal">
      <formula>"Over Budget"</formula>
    </cfRule>
  </conditionalFormatting>
  <conditionalFormatting sqref="J2:J188">
    <cfRule type="cellIs" dxfId="1" priority="7" operator="equal">
      <formula>"Approval Threshold"</formula>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s>
  <drawing r:id="rId18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5.13"/>
    <col customWidth="1" min="2" max="2" width="14.0"/>
    <col customWidth="1" min="3" max="4" width="17.88"/>
    <col customWidth="1" min="5" max="5" width="18.38"/>
    <col customWidth="1" min="6" max="6" width="11.88"/>
    <col customWidth="1" min="7" max="7" width="15.63"/>
    <col customWidth="1" min="8" max="8" width="12.25"/>
    <col customWidth="1" min="9" max="9" width="13.25"/>
    <col customWidth="1" min="10" max="10" width="26.88"/>
  </cols>
  <sheetData>
    <row r="1">
      <c r="A1" s="1" t="s">
        <v>0</v>
      </c>
      <c r="B1" s="2" t="s">
        <v>1</v>
      </c>
      <c r="C1" s="3" t="s">
        <v>2</v>
      </c>
      <c r="D1" s="3" t="s">
        <v>3</v>
      </c>
      <c r="E1" s="3" t="s">
        <v>4</v>
      </c>
      <c r="F1" s="3" t="s">
        <v>5</v>
      </c>
      <c r="G1" s="22" t="s">
        <v>6</v>
      </c>
      <c r="H1" s="5" t="s">
        <v>7</v>
      </c>
      <c r="I1" s="23" t="s">
        <v>8</v>
      </c>
      <c r="J1" s="6" t="s">
        <v>9</v>
      </c>
    </row>
    <row r="2">
      <c r="A2" s="7" t="s">
        <v>1262</v>
      </c>
      <c r="B2" s="8">
        <v>280.0</v>
      </c>
      <c r="C2" s="9">
        <v>1.96546866E8</v>
      </c>
      <c r="D2" s="9">
        <v>2.0995455E7</v>
      </c>
      <c r="E2" s="10">
        <f t="shared" ref="E2:E50" si="1">C2-D2</f>
        <v>175551411</v>
      </c>
      <c r="F2" s="11" t="str">
        <f>IF(D2=0,"YES",IF((C2-D2)/(C2+D2)&gt;0.15, IF(C2+D2&gt;percent,"YES","NO"),"NO"))</f>
        <v>YES</v>
      </c>
      <c r="G2" s="12">
        <v>49800.0</v>
      </c>
      <c r="H2" s="13" t="str">
        <f>If(nmkr&gt;=G2,IF(F2="Yes","FUNDED","NOT FUNDED"),"NOT FUNDED")</f>
        <v>FUNDED</v>
      </c>
      <c r="I2" s="14">
        <f>If(nmkr&gt;=G2,nmkr-G2,nmkr)</f>
        <v>345000</v>
      </c>
      <c r="J2" s="15" t="str">
        <f t="shared" ref="J2:J50" si="2">If(F2="YES",IF(H2="FUNDED","","Over Budget"),"Approval Threshold")</f>
        <v/>
      </c>
    </row>
    <row r="3">
      <c r="A3" s="7" t="s">
        <v>1263</v>
      </c>
      <c r="B3" s="8">
        <v>360.0</v>
      </c>
      <c r="C3" s="9">
        <v>1.7795402E8</v>
      </c>
      <c r="D3" s="9">
        <v>5.708962E7</v>
      </c>
      <c r="E3" s="10">
        <f t="shared" si="1"/>
        <v>120864400</v>
      </c>
      <c r="F3" s="11" t="str">
        <f>IF(D3=0,"YES",IF((C3-D3)/(C3+D3)&gt;0.15, IF(C3+D3&gt;percent,"YES","NO"),"NO"))</f>
        <v>YES</v>
      </c>
      <c r="G3" s="12">
        <v>107407.0</v>
      </c>
      <c r="H3" s="13" t="str">
        <f t="shared" ref="H3:H50" si="3">If(I2&gt;=G3,IF(F3="Yes","FUNDED","NOT FUNDED"),"NOT FUNDED")</f>
        <v>FUNDED</v>
      </c>
      <c r="I3" s="14">
        <f t="shared" ref="I3:I50" si="4">If(H3="FUNDED",IF(I2&gt;=G3,(I2-G3),I2),I2)</f>
        <v>237593</v>
      </c>
      <c r="J3" s="15" t="str">
        <f t="shared" si="2"/>
        <v/>
      </c>
    </row>
    <row r="4">
      <c r="A4" s="7" t="s">
        <v>1264</v>
      </c>
      <c r="B4" s="8">
        <v>346.0</v>
      </c>
      <c r="C4" s="9">
        <v>1.66401273E8</v>
      </c>
      <c r="D4" s="9">
        <v>6.0275762E7</v>
      </c>
      <c r="E4" s="10">
        <f t="shared" si="1"/>
        <v>106125511</v>
      </c>
      <c r="F4" s="11" t="str">
        <f>IF(D4=0,"YES",IF((C4-D4)/(C4+D4)&gt;0.15, IF(C4+D4&gt;percent,"YES","NO"),"NO"))</f>
        <v>YES</v>
      </c>
      <c r="G4" s="12">
        <v>60000.0</v>
      </c>
      <c r="H4" s="13" t="str">
        <f t="shared" si="3"/>
        <v>FUNDED</v>
      </c>
      <c r="I4" s="14">
        <f t="shared" si="4"/>
        <v>177593</v>
      </c>
      <c r="J4" s="15" t="str">
        <f t="shared" si="2"/>
        <v/>
      </c>
    </row>
    <row r="5">
      <c r="A5" s="7" t="s">
        <v>1265</v>
      </c>
      <c r="B5" s="8">
        <v>262.0</v>
      </c>
      <c r="C5" s="9">
        <v>9.2528686E7</v>
      </c>
      <c r="D5" s="9">
        <v>2.6433835E7</v>
      </c>
      <c r="E5" s="10">
        <f t="shared" si="1"/>
        <v>66094851</v>
      </c>
      <c r="F5" s="11" t="str">
        <f>IF(D5=0,"YES",IF((C5-D5)/(C5+D5)&gt;0.15, IF(C5+D5&gt;percent,"YES","NO"),"NO"))</f>
        <v>YES</v>
      </c>
      <c r="G5" s="12">
        <v>60000.0</v>
      </c>
      <c r="H5" s="13" t="str">
        <f t="shared" si="3"/>
        <v>FUNDED</v>
      </c>
      <c r="I5" s="14">
        <f t="shared" si="4"/>
        <v>117593</v>
      </c>
      <c r="J5" s="15" t="str">
        <f t="shared" si="2"/>
        <v/>
      </c>
    </row>
    <row r="6">
      <c r="A6" s="7" t="s">
        <v>1266</v>
      </c>
      <c r="B6" s="8">
        <v>256.0</v>
      </c>
      <c r="C6" s="9">
        <v>6.4075303E7</v>
      </c>
      <c r="D6" s="9">
        <v>1.5760893E7</v>
      </c>
      <c r="E6" s="10">
        <f t="shared" si="1"/>
        <v>48314410</v>
      </c>
      <c r="F6" s="11" t="str">
        <f>IF(D6=0,"YES",IF((C6-D6)/(C6+D6)&gt;0.15, IF(C6+D6&gt;percent,"YES","NO"),"NO"))</f>
        <v>YES</v>
      </c>
      <c r="G6" s="12">
        <v>25000.0</v>
      </c>
      <c r="H6" s="13" t="str">
        <f t="shared" si="3"/>
        <v>FUNDED</v>
      </c>
      <c r="I6" s="14">
        <f t="shared" si="4"/>
        <v>92593</v>
      </c>
      <c r="J6" s="15" t="str">
        <f t="shared" si="2"/>
        <v/>
      </c>
    </row>
    <row r="7">
      <c r="A7" s="7" t="s">
        <v>1267</v>
      </c>
      <c r="B7" s="8">
        <v>268.0</v>
      </c>
      <c r="C7" s="9">
        <v>9.572029E7</v>
      </c>
      <c r="D7" s="9">
        <v>4.7525383E7</v>
      </c>
      <c r="E7" s="10">
        <f t="shared" si="1"/>
        <v>48194907</v>
      </c>
      <c r="F7" s="11" t="str">
        <f>IF(D7=0,"YES",IF((C7-D7)/(C7+D7)&gt;0.15, IF(C7+D7&gt;percent,"YES","NO"),"NO"))</f>
        <v>YES</v>
      </c>
      <c r="G7" s="12">
        <v>90000.0</v>
      </c>
      <c r="H7" s="13" t="str">
        <f t="shared" si="3"/>
        <v>FUNDED</v>
      </c>
      <c r="I7" s="14">
        <f t="shared" si="4"/>
        <v>2593</v>
      </c>
      <c r="J7" s="15" t="str">
        <f t="shared" si="2"/>
        <v/>
      </c>
    </row>
    <row r="8">
      <c r="A8" s="7" t="s">
        <v>1268</v>
      </c>
      <c r="B8" s="8">
        <v>243.0</v>
      </c>
      <c r="C8" s="9">
        <v>6.4968015E7</v>
      </c>
      <c r="D8" s="9">
        <v>2.1280523E7</v>
      </c>
      <c r="E8" s="10">
        <f t="shared" si="1"/>
        <v>43687492</v>
      </c>
      <c r="F8" s="11" t="str">
        <f>IF(D8=0,"YES",IF((C8-D8)/(C8+D8)&gt;0.15, IF(C8+D8&gt;percent,"YES","NO"),"NO"))</f>
        <v>YES</v>
      </c>
      <c r="G8" s="12">
        <v>30000.0</v>
      </c>
      <c r="H8" s="13" t="str">
        <f t="shared" si="3"/>
        <v>NOT FUNDED</v>
      </c>
      <c r="I8" s="14">
        <f t="shared" si="4"/>
        <v>2593</v>
      </c>
      <c r="J8" s="15" t="str">
        <f t="shared" si="2"/>
        <v>Over Budget</v>
      </c>
    </row>
    <row r="9">
      <c r="A9" s="7" t="s">
        <v>1269</v>
      </c>
      <c r="B9" s="8">
        <v>222.0</v>
      </c>
      <c r="C9" s="9">
        <v>6.9403469E7</v>
      </c>
      <c r="D9" s="9">
        <v>2.7697399E7</v>
      </c>
      <c r="E9" s="10">
        <f t="shared" si="1"/>
        <v>41706070</v>
      </c>
      <c r="F9" s="11" t="str">
        <f>IF(D9=0,"YES",IF((C9-D9)/(C9+D9)&gt;0.15, IF(C9+D9&gt;percent,"YES","NO"),"NO"))</f>
        <v>YES</v>
      </c>
      <c r="G9" s="12">
        <v>47600.0</v>
      </c>
      <c r="H9" s="13" t="str">
        <f t="shared" si="3"/>
        <v>NOT FUNDED</v>
      </c>
      <c r="I9" s="14">
        <f t="shared" si="4"/>
        <v>2593</v>
      </c>
      <c r="J9" s="15" t="str">
        <f t="shared" si="2"/>
        <v>Over Budget</v>
      </c>
    </row>
    <row r="10">
      <c r="A10" s="7" t="s">
        <v>1270</v>
      </c>
      <c r="B10" s="8">
        <v>199.0</v>
      </c>
      <c r="C10" s="9">
        <v>5.2586473E7</v>
      </c>
      <c r="D10" s="9">
        <v>1.5580322E7</v>
      </c>
      <c r="E10" s="10">
        <f t="shared" si="1"/>
        <v>37006151</v>
      </c>
      <c r="F10" s="11" t="str">
        <f>IF(D10=0,"YES",IF((C10-D10)/(C10+D10)&gt;0.15, IF(C10+D10&gt;percent,"YES","NO"),"NO"))</f>
        <v>YES</v>
      </c>
      <c r="G10" s="12">
        <v>75000.0</v>
      </c>
      <c r="H10" s="13" t="str">
        <f t="shared" si="3"/>
        <v>NOT FUNDED</v>
      </c>
      <c r="I10" s="14">
        <f t="shared" si="4"/>
        <v>2593</v>
      </c>
      <c r="J10" s="15" t="str">
        <f t="shared" si="2"/>
        <v>Over Budget</v>
      </c>
    </row>
    <row r="11">
      <c r="A11" s="7" t="s">
        <v>1271</v>
      </c>
      <c r="B11" s="8">
        <v>218.0</v>
      </c>
      <c r="C11" s="9">
        <v>5.0373235E7</v>
      </c>
      <c r="D11" s="9">
        <v>1.8441568E7</v>
      </c>
      <c r="E11" s="10">
        <f t="shared" si="1"/>
        <v>31931667</v>
      </c>
      <c r="F11" s="11" t="str">
        <f>IF(D11=0,"YES",IF((C11-D11)/(C11+D11)&gt;0.15, IF(C11+D11&gt;percent,"YES","NO"),"NO"))</f>
        <v>YES</v>
      </c>
      <c r="G11" s="12">
        <v>49160.0</v>
      </c>
      <c r="H11" s="13" t="str">
        <f t="shared" si="3"/>
        <v>NOT FUNDED</v>
      </c>
      <c r="I11" s="14">
        <f t="shared" si="4"/>
        <v>2593</v>
      </c>
      <c r="J11" s="15" t="str">
        <f t="shared" si="2"/>
        <v>Over Budget</v>
      </c>
    </row>
    <row r="12">
      <c r="A12" s="7" t="s">
        <v>1272</v>
      </c>
      <c r="B12" s="8">
        <v>245.0</v>
      </c>
      <c r="C12" s="9">
        <v>7.3052972E7</v>
      </c>
      <c r="D12" s="9">
        <v>4.2733672E7</v>
      </c>
      <c r="E12" s="10">
        <f t="shared" si="1"/>
        <v>30319300</v>
      </c>
      <c r="F12" s="11" t="str">
        <f>IF(D12=0,"YES",IF((C12-D12)/(C12+D12)&gt;0.15, IF(C12+D12&gt;percent,"YES","NO"),"NO"))</f>
        <v>YES</v>
      </c>
      <c r="G12" s="12">
        <v>43889.0</v>
      </c>
      <c r="H12" s="13" t="str">
        <f t="shared" si="3"/>
        <v>NOT FUNDED</v>
      </c>
      <c r="I12" s="14">
        <f t="shared" si="4"/>
        <v>2593</v>
      </c>
      <c r="J12" s="15" t="str">
        <f t="shared" si="2"/>
        <v>Over Budget</v>
      </c>
    </row>
    <row r="13">
      <c r="A13" s="7" t="s">
        <v>1273</v>
      </c>
      <c r="B13" s="8">
        <v>233.0</v>
      </c>
      <c r="C13" s="9">
        <v>4.9656041E7</v>
      </c>
      <c r="D13" s="9">
        <v>2.2820692E7</v>
      </c>
      <c r="E13" s="10">
        <f t="shared" si="1"/>
        <v>26835349</v>
      </c>
      <c r="F13" s="11" t="str">
        <f>IF(D13=0,"YES",IF((C13-D13)/(C13+D13)&gt;0.15, IF(C13+D13&gt;percent,"YES","NO"),"NO"))</f>
        <v>YES</v>
      </c>
      <c r="G13" s="12">
        <v>24000.0</v>
      </c>
      <c r="H13" s="13" t="str">
        <f t="shared" si="3"/>
        <v>NOT FUNDED</v>
      </c>
      <c r="I13" s="14">
        <f t="shared" si="4"/>
        <v>2593</v>
      </c>
      <c r="J13" s="15" t="str">
        <f t="shared" si="2"/>
        <v>Over Budget</v>
      </c>
    </row>
    <row r="14">
      <c r="A14" s="7" t="s">
        <v>1274</v>
      </c>
      <c r="B14" s="8">
        <v>203.0</v>
      </c>
      <c r="C14" s="9">
        <v>5.5697029E7</v>
      </c>
      <c r="D14" s="9">
        <v>3.0613362E7</v>
      </c>
      <c r="E14" s="10">
        <f t="shared" si="1"/>
        <v>25083667</v>
      </c>
      <c r="F14" s="11" t="str">
        <f>IF(D14=0,"YES",IF((C14-D14)/(C14+D14)&gt;0.15, IF(C14+D14&gt;percent,"YES","NO"),"NO"))</f>
        <v>YES</v>
      </c>
      <c r="G14" s="12">
        <v>36000.0</v>
      </c>
      <c r="H14" s="13" t="str">
        <f t="shared" si="3"/>
        <v>NOT FUNDED</v>
      </c>
      <c r="I14" s="14">
        <f t="shared" si="4"/>
        <v>2593</v>
      </c>
      <c r="J14" s="15" t="str">
        <f t="shared" si="2"/>
        <v>Over Budget</v>
      </c>
    </row>
    <row r="15">
      <c r="A15" s="7" t="s">
        <v>1275</v>
      </c>
      <c r="B15" s="8">
        <v>227.0</v>
      </c>
      <c r="C15" s="9">
        <v>4.9388262E7</v>
      </c>
      <c r="D15" s="9">
        <v>3.0480603E7</v>
      </c>
      <c r="E15" s="10">
        <f t="shared" si="1"/>
        <v>18907659</v>
      </c>
      <c r="F15" s="11" t="str">
        <f>IF(D15=0,"YES",IF((C15-D15)/(C15+D15)&gt;0.15, IF(C15+D15&gt;percent,"YES","NO"),"NO"))</f>
        <v>YES</v>
      </c>
      <c r="G15" s="12">
        <v>35700.0</v>
      </c>
      <c r="H15" s="13" t="str">
        <f t="shared" si="3"/>
        <v>NOT FUNDED</v>
      </c>
      <c r="I15" s="14">
        <f t="shared" si="4"/>
        <v>2593</v>
      </c>
      <c r="J15" s="15" t="str">
        <f t="shared" si="2"/>
        <v>Over Budget</v>
      </c>
    </row>
    <row r="16">
      <c r="A16" s="7" t="s">
        <v>1276</v>
      </c>
      <c r="B16" s="8">
        <v>252.0</v>
      </c>
      <c r="C16" s="9">
        <v>5.1039677E7</v>
      </c>
      <c r="D16" s="9">
        <v>3.2579579E7</v>
      </c>
      <c r="E16" s="10">
        <f t="shared" si="1"/>
        <v>18460098</v>
      </c>
      <c r="F16" s="11" t="str">
        <f>IF(D16=0,"YES",IF((C16-D16)/(C16+D16)&gt;0.15, IF(C16+D16&gt;percent,"YES","NO"),"NO"))</f>
        <v>YES</v>
      </c>
      <c r="G16" s="12">
        <v>75000.0</v>
      </c>
      <c r="H16" s="13" t="str">
        <f t="shared" si="3"/>
        <v>NOT FUNDED</v>
      </c>
      <c r="I16" s="14">
        <f t="shared" si="4"/>
        <v>2593</v>
      </c>
      <c r="J16" s="15" t="str">
        <f t="shared" si="2"/>
        <v>Over Budget</v>
      </c>
    </row>
    <row r="17">
      <c r="A17" s="7" t="s">
        <v>1277</v>
      </c>
      <c r="B17" s="8">
        <v>293.0</v>
      </c>
      <c r="C17" s="9">
        <v>5.949477E7</v>
      </c>
      <c r="D17" s="9">
        <v>4.304475E7</v>
      </c>
      <c r="E17" s="10">
        <f t="shared" si="1"/>
        <v>16450020</v>
      </c>
      <c r="F17" s="11" t="str">
        <f>IF(D17=0,"YES",IF((C17-D17)/(C17+D17)&gt;0.15, IF(C17+D17&gt;percent,"YES","NO"),"NO"))</f>
        <v>YES</v>
      </c>
      <c r="G17" s="12">
        <v>75000.0</v>
      </c>
      <c r="H17" s="13" t="str">
        <f t="shared" si="3"/>
        <v>NOT FUNDED</v>
      </c>
      <c r="I17" s="14">
        <f t="shared" si="4"/>
        <v>2593</v>
      </c>
      <c r="J17" s="15" t="str">
        <f t="shared" si="2"/>
        <v>Over Budget</v>
      </c>
    </row>
    <row r="18">
      <c r="A18" s="7" t="s">
        <v>1278</v>
      </c>
      <c r="B18" s="8">
        <v>193.0</v>
      </c>
      <c r="C18" s="9">
        <v>3.7881731E7</v>
      </c>
      <c r="D18" s="9">
        <v>3.41572E7</v>
      </c>
      <c r="E18" s="10">
        <f t="shared" si="1"/>
        <v>3724531</v>
      </c>
      <c r="F18" s="11" t="str">
        <f>IF(D18=0,"YES",IF((C18-D18)/(C18+D18)&gt;0.15, IF(C18+D18&gt;percent,"YES","NO"),"NO"))</f>
        <v>NO</v>
      </c>
      <c r="G18" s="12">
        <v>49167.0</v>
      </c>
      <c r="H18" s="13" t="str">
        <f t="shared" si="3"/>
        <v>NOT FUNDED</v>
      </c>
      <c r="I18" s="14">
        <f t="shared" si="4"/>
        <v>2593</v>
      </c>
      <c r="J18" s="15" t="str">
        <f t="shared" si="2"/>
        <v>Approval Threshold</v>
      </c>
    </row>
    <row r="19">
      <c r="A19" s="7" t="s">
        <v>1279</v>
      </c>
      <c r="B19" s="8">
        <v>200.0</v>
      </c>
      <c r="C19" s="9">
        <v>3.448511E7</v>
      </c>
      <c r="D19" s="9">
        <v>3.3919206E7</v>
      </c>
      <c r="E19" s="10">
        <f t="shared" si="1"/>
        <v>565904</v>
      </c>
      <c r="F19" s="11" t="str">
        <f>IF(D19=0,"YES",IF((C19-D19)/(C19+D19)&gt;0.15, IF(C19+D19&gt;percent,"YES","NO"),"NO"))</f>
        <v>NO</v>
      </c>
      <c r="G19" s="12">
        <v>70000.0</v>
      </c>
      <c r="H19" s="13" t="str">
        <f t="shared" si="3"/>
        <v>NOT FUNDED</v>
      </c>
      <c r="I19" s="14">
        <f t="shared" si="4"/>
        <v>2593</v>
      </c>
      <c r="J19" s="15" t="str">
        <f t="shared" si="2"/>
        <v>Approval Threshold</v>
      </c>
    </row>
    <row r="20">
      <c r="A20" s="7" t="s">
        <v>1280</v>
      </c>
      <c r="B20" s="8">
        <v>182.0</v>
      </c>
      <c r="C20" s="9">
        <v>3.4845811E7</v>
      </c>
      <c r="D20" s="9">
        <v>3.4643521E7</v>
      </c>
      <c r="E20" s="10">
        <f t="shared" si="1"/>
        <v>202290</v>
      </c>
      <c r="F20" s="11" t="str">
        <f>IF(D20=0,"YES",IF((C20-D20)/(C20+D20)&gt;0.15, IF(C20+D20&gt;percent,"YES","NO"),"NO"))</f>
        <v>NO</v>
      </c>
      <c r="G20" s="12">
        <v>75000.0</v>
      </c>
      <c r="H20" s="13" t="str">
        <f t="shared" si="3"/>
        <v>NOT FUNDED</v>
      </c>
      <c r="I20" s="14">
        <f t="shared" si="4"/>
        <v>2593</v>
      </c>
      <c r="J20" s="15" t="str">
        <f t="shared" si="2"/>
        <v>Approval Threshold</v>
      </c>
    </row>
    <row r="21">
      <c r="A21" s="7" t="s">
        <v>1281</v>
      </c>
      <c r="B21" s="8">
        <v>188.0</v>
      </c>
      <c r="C21" s="9">
        <v>3.3703168E7</v>
      </c>
      <c r="D21" s="9">
        <v>3.4911923E7</v>
      </c>
      <c r="E21" s="10">
        <f t="shared" si="1"/>
        <v>-1208755</v>
      </c>
      <c r="F21" s="11" t="str">
        <f>IF(D21=0,"YES",IF((C21-D21)/(C21+D21)&gt;0.15, IF(C21+D21&gt;percent,"YES","NO"),"NO"))</f>
        <v>NO</v>
      </c>
      <c r="G21" s="12">
        <v>75000.0</v>
      </c>
      <c r="H21" s="13" t="str">
        <f t="shared" si="3"/>
        <v>NOT FUNDED</v>
      </c>
      <c r="I21" s="14">
        <f t="shared" si="4"/>
        <v>2593</v>
      </c>
      <c r="J21" s="15" t="str">
        <f t="shared" si="2"/>
        <v>Approval Threshold</v>
      </c>
    </row>
    <row r="22">
      <c r="A22" s="7" t="s">
        <v>1282</v>
      </c>
      <c r="B22" s="8">
        <v>205.0</v>
      </c>
      <c r="C22" s="9">
        <v>4.1704933E7</v>
      </c>
      <c r="D22" s="9">
        <v>4.3101719E7</v>
      </c>
      <c r="E22" s="10">
        <f t="shared" si="1"/>
        <v>-1396786</v>
      </c>
      <c r="F22" s="11" t="str">
        <f>IF(D22=0,"YES",IF((C22-D22)/(C22+D22)&gt;0.15, IF(C22+D22&gt;percent,"YES","NO"),"NO"))</f>
        <v>NO</v>
      </c>
      <c r="G22" s="12">
        <v>49000.0</v>
      </c>
      <c r="H22" s="13" t="str">
        <f t="shared" si="3"/>
        <v>NOT FUNDED</v>
      </c>
      <c r="I22" s="14">
        <f t="shared" si="4"/>
        <v>2593</v>
      </c>
      <c r="J22" s="15" t="str">
        <f t="shared" si="2"/>
        <v>Approval Threshold</v>
      </c>
    </row>
    <row r="23">
      <c r="A23" s="7" t="s">
        <v>1283</v>
      </c>
      <c r="B23" s="8">
        <v>202.0</v>
      </c>
      <c r="C23" s="9">
        <v>3.4175623E7</v>
      </c>
      <c r="D23" s="9">
        <v>3.8135438E7</v>
      </c>
      <c r="E23" s="10">
        <f t="shared" si="1"/>
        <v>-3959815</v>
      </c>
      <c r="F23" s="11" t="str">
        <f>IF(D23=0,"YES",IF((C23-D23)/(C23+D23)&gt;0.15, IF(C23+D23&gt;percent,"YES","NO"),"NO"))</f>
        <v>NO</v>
      </c>
      <c r="G23" s="12">
        <v>100000.0</v>
      </c>
      <c r="H23" s="13" t="str">
        <f t="shared" si="3"/>
        <v>NOT FUNDED</v>
      </c>
      <c r="I23" s="14">
        <f t="shared" si="4"/>
        <v>2593</v>
      </c>
      <c r="J23" s="15" t="str">
        <f t="shared" si="2"/>
        <v>Approval Threshold</v>
      </c>
    </row>
    <row r="24">
      <c r="A24" s="7" t="s">
        <v>1284</v>
      </c>
      <c r="B24" s="8">
        <v>191.0</v>
      </c>
      <c r="C24" s="9">
        <v>2.8932713E7</v>
      </c>
      <c r="D24" s="9">
        <v>3.4903455E7</v>
      </c>
      <c r="E24" s="10">
        <f t="shared" si="1"/>
        <v>-5970742</v>
      </c>
      <c r="F24" s="11" t="str">
        <f>IF(D24=0,"YES",IF((C24-D24)/(C24+D24)&gt;0.15, IF(C24+D24&gt;percent,"YES","NO"),"NO"))</f>
        <v>NO</v>
      </c>
      <c r="G24" s="12">
        <v>75000.0</v>
      </c>
      <c r="H24" s="13" t="str">
        <f t="shared" si="3"/>
        <v>NOT FUNDED</v>
      </c>
      <c r="I24" s="14">
        <f t="shared" si="4"/>
        <v>2593</v>
      </c>
      <c r="J24" s="15" t="str">
        <f t="shared" si="2"/>
        <v>Approval Threshold</v>
      </c>
    </row>
    <row r="25">
      <c r="A25" s="7" t="s">
        <v>1285</v>
      </c>
      <c r="B25" s="8">
        <v>221.0</v>
      </c>
      <c r="C25" s="9">
        <v>3.0024969E7</v>
      </c>
      <c r="D25" s="9">
        <v>3.6833874E7</v>
      </c>
      <c r="E25" s="10">
        <f t="shared" si="1"/>
        <v>-6808905</v>
      </c>
      <c r="F25" s="11" t="str">
        <f>IF(D25=0,"YES",IF((C25-D25)/(C25+D25)&gt;0.15, IF(C25+D25&gt;percent,"YES","NO"),"NO"))</f>
        <v>NO</v>
      </c>
      <c r="G25" s="12">
        <v>65000.0</v>
      </c>
      <c r="H25" s="13" t="str">
        <f t="shared" si="3"/>
        <v>NOT FUNDED</v>
      </c>
      <c r="I25" s="14">
        <f t="shared" si="4"/>
        <v>2593</v>
      </c>
      <c r="J25" s="15" t="str">
        <f t="shared" si="2"/>
        <v>Approval Threshold</v>
      </c>
    </row>
    <row r="26">
      <c r="A26" s="17" t="s">
        <v>1286</v>
      </c>
      <c r="B26" s="8">
        <v>200.0</v>
      </c>
      <c r="C26" s="9">
        <v>2.4089744E7</v>
      </c>
      <c r="D26" s="9">
        <v>3.3654273E7</v>
      </c>
      <c r="E26" s="10">
        <f t="shared" si="1"/>
        <v>-9564529</v>
      </c>
      <c r="F26" s="11" t="str">
        <f>IF(D26=0,"YES",IF((C26-D26)/(C26+D26)&gt;0.15, IF(C26+D26&gt;percent,"YES","NO"),"NO"))</f>
        <v>NO</v>
      </c>
      <c r="G26" s="12">
        <v>55000.0</v>
      </c>
      <c r="H26" s="13" t="str">
        <f t="shared" si="3"/>
        <v>NOT FUNDED</v>
      </c>
      <c r="I26" s="14">
        <f t="shared" si="4"/>
        <v>2593</v>
      </c>
      <c r="J26" s="15" t="str">
        <f t="shared" si="2"/>
        <v>Approval Threshold</v>
      </c>
    </row>
    <row r="27">
      <c r="A27" s="7" t="s">
        <v>1287</v>
      </c>
      <c r="B27" s="8">
        <v>199.0</v>
      </c>
      <c r="C27" s="9">
        <v>3.5599246E7</v>
      </c>
      <c r="D27" s="9">
        <v>4.7285426E7</v>
      </c>
      <c r="E27" s="10">
        <f t="shared" si="1"/>
        <v>-11686180</v>
      </c>
      <c r="F27" s="11" t="str">
        <f>IF(D27=0,"YES",IF((C27-D27)/(C27+D27)&gt;0.15, IF(C27+D27&gt;percent,"YES","NO"),"NO"))</f>
        <v>NO</v>
      </c>
      <c r="G27" s="12">
        <v>110000.0</v>
      </c>
      <c r="H27" s="13" t="str">
        <f t="shared" si="3"/>
        <v>NOT FUNDED</v>
      </c>
      <c r="I27" s="14">
        <f t="shared" si="4"/>
        <v>2593</v>
      </c>
      <c r="J27" s="15" t="str">
        <f t="shared" si="2"/>
        <v>Approval Threshold</v>
      </c>
    </row>
    <row r="28">
      <c r="A28" s="7" t="s">
        <v>1288</v>
      </c>
      <c r="B28" s="8">
        <v>180.0</v>
      </c>
      <c r="C28" s="9">
        <v>1.9366498E7</v>
      </c>
      <c r="D28" s="9">
        <v>3.118178E7</v>
      </c>
      <c r="E28" s="10">
        <f t="shared" si="1"/>
        <v>-11815282</v>
      </c>
      <c r="F28" s="11" t="str">
        <f>IF(D28=0,"YES",IF((C28-D28)/(C28+D28)&gt;0.15, IF(C28+D28&gt;percent,"YES","NO"),"NO"))</f>
        <v>NO</v>
      </c>
      <c r="G28" s="12">
        <v>75000.0</v>
      </c>
      <c r="H28" s="13" t="str">
        <f t="shared" si="3"/>
        <v>NOT FUNDED</v>
      </c>
      <c r="I28" s="14">
        <f t="shared" si="4"/>
        <v>2593</v>
      </c>
      <c r="J28" s="15" t="str">
        <f t="shared" si="2"/>
        <v>Approval Threshold</v>
      </c>
    </row>
    <row r="29">
      <c r="A29" s="7" t="s">
        <v>1289</v>
      </c>
      <c r="B29" s="8">
        <v>195.0</v>
      </c>
      <c r="C29" s="9">
        <v>1.936254E7</v>
      </c>
      <c r="D29" s="9">
        <v>3.3125336E7</v>
      </c>
      <c r="E29" s="10">
        <f t="shared" si="1"/>
        <v>-13762796</v>
      </c>
      <c r="F29" s="11" t="str">
        <f>IF(D29=0,"YES",IF((C29-D29)/(C29+D29)&gt;0.15, IF(C29+D29&gt;percent,"YES","NO"),"NO"))</f>
        <v>NO</v>
      </c>
      <c r="G29" s="12">
        <v>60000.0</v>
      </c>
      <c r="H29" s="13" t="str">
        <f t="shared" si="3"/>
        <v>NOT FUNDED</v>
      </c>
      <c r="I29" s="14">
        <f t="shared" si="4"/>
        <v>2593</v>
      </c>
      <c r="J29" s="15" t="str">
        <f t="shared" si="2"/>
        <v>Approval Threshold</v>
      </c>
    </row>
    <row r="30">
      <c r="A30" s="7" t="s">
        <v>1290</v>
      </c>
      <c r="B30" s="8">
        <v>209.0</v>
      </c>
      <c r="C30" s="9">
        <v>3.8651347E7</v>
      </c>
      <c r="D30" s="9">
        <v>5.5931127E7</v>
      </c>
      <c r="E30" s="10">
        <f t="shared" si="1"/>
        <v>-17279780</v>
      </c>
      <c r="F30" s="11" t="str">
        <f>IF(D30=0,"YES",IF((C30-D30)/(C30+D30)&gt;0.15, IF(C30+D30&gt;percent,"YES","NO"),"NO"))</f>
        <v>NO</v>
      </c>
      <c r="G30" s="12">
        <v>75000.0</v>
      </c>
      <c r="H30" s="13" t="str">
        <f t="shared" si="3"/>
        <v>NOT FUNDED</v>
      </c>
      <c r="I30" s="14">
        <f t="shared" si="4"/>
        <v>2593</v>
      </c>
      <c r="J30" s="15" t="str">
        <f t="shared" si="2"/>
        <v>Approval Threshold</v>
      </c>
    </row>
    <row r="31">
      <c r="A31" s="7" t="s">
        <v>1291</v>
      </c>
      <c r="B31" s="8">
        <v>217.0</v>
      </c>
      <c r="C31" s="9">
        <v>3.1779287E7</v>
      </c>
      <c r="D31" s="9">
        <v>5.0524253E7</v>
      </c>
      <c r="E31" s="10">
        <f t="shared" si="1"/>
        <v>-18744966</v>
      </c>
      <c r="F31" s="11" t="str">
        <f>IF(D31=0,"YES",IF((C31-D31)/(C31+D31)&gt;0.15, IF(C31+D31&gt;percent,"YES","NO"),"NO"))</f>
        <v>NO</v>
      </c>
      <c r="G31" s="12">
        <v>95000.0</v>
      </c>
      <c r="H31" s="13" t="str">
        <f t="shared" si="3"/>
        <v>NOT FUNDED</v>
      </c>
      <c r="I31" s="14">
        <f t="shared" si="4"/>
        <v>2593</v>
      </c>
      <c r="J31" s="15" t="str">
        <f t="shared" si="2"/>
        <v>Approval Threshold</v>
      </c>
    </row>
    <row r="32">
      <c r="A32" s="7" t="s">
        <v>1292</v>
      </c>
      <c r="B32" s="8">
        <v>169.0</v>
      </c>
      <c r="C32" s="9">
        <v>1.3719934E7</v>
      </c>
      <c r="D32" s="9">
        <v>3.4101186E7</v>
      </c>
      <c r="E32" s="10">
        <f t="shared" si="1"/>
        <v>-20381252</v>
      </c>
      <c r="F32" s="11" t="str">
        <f>IF(D32=0,"YES",IF((C32-D32)/(C32+D32)&gt;0.15, IF(C32+D32&gt;percent,"YES","NO"),"NO"))</f>
        <v>NO</v>
      </c>
      <c r="G32" s="12">
        <v>50000.0</v>
      </c>
      <c r="H32" s="13" t="str">
        <f t="shared" si="3"/>
        <v>NOT FUNDED</v>
      </c>
      <c r="I32" s="14">
        <f t="shared" si="4"/>
        <v>2593</v>
      </c>
      <c r="J32" s="15" t="str">
        <f t="shared" si="2"/>
        <v>Approval Threshold</v>
      </c>
    </row>
    <row r="33">
      <c r="A33" s="7" t="s">
        <v>1293</v>
      </c>
      <c r="B33" s="8">
        <v>183.0</v>
      </c>
      <c r="C33" s="9">
        <v>1.5701266E7</v>
      </c>
      <c r="D33" s="9">
        <v>3.6106106E7</v>
      </c>
      <c r="E33" s="10">
        <f t="shared" si="1"/>
        <v>-20404840</v>
      </c>
      <c r="F33" s="11" t="str">
        <f>IF(D33=0,"YES",IF((C33-D33)/(C33+D33)&gt;0.15, IF(C33+D33&gt;percent,"YES","NO"),"NO"))</f>
        <v>NO</v>
      </c>
      <c r="G33" s="12">
        <v>48214.0</v>
      </c>
      <c r="H33" s="13" t="str">
        <f t="shared" si="3"/>
        <v>NOT FUNDED</v>
      </c>
      <c r="I33" s="14">
        <f t="shared" si="4"/>
        <v>2593</v>
      </c>
      <c r="J33" s="15" t="str">
        <f t="shared" si="2"/>
        <v>Approval Threshold</v>
      </c>
    </row>
    <row r="34">
      <c r="A34" s="7" t="s">
        <v>1294</v>
      </c>
      <c r="B34" s="8">
        <v>241.0</v>
      </c>
      <c r="C34" s="9">
        <v>2.4936617E7</v>
      </c>
      <c r="D34" s="9">
        <v>4.5646109E7</v>
      </c>
      <c r="E34" s="10">
        <f t="shared" si="1"/>
        <v>-20709492</v>
      </c>
      <c r="F34" s="11" t="str">
        <f>IF(D34=0,"YES",IF((C34-D34)/(C34+D34)&gt;0.15, IF(C34+D34&gt;percent,"YES","NO"),"NO"))</f>
        <v>NO</v>
      </c>
      <c r="G34" s="12">
        <v>15000.0</v>
      </c>
      <c r="H34" s="13" t="str">
        <f t="shared" si="3"/>
        <v>NOT FUNDED</v>
      </c>
      <c r="I34" s="14">
        <f t="shared" si="4"/>
        <v>2593</v>
      </c>
      <c r="J34" s="15" t="str">
        <f t="shared" si="2"/>
        <v>Approval Threshold</v>
      </c>
    </row>
    <row r="35">
      <c r="A35" s="7" t="s">
        <v>1295</v>
      </c>
      <c r="B35" s="8">
        <v>171.0</v>
      </c>
      <c r="C35" s="9">
        <v>1.3131763E7</v>
      </c>
      <c r="D35" s="9">
        <v>3.3981384E7</v>
      </c>
      <c r="E35" s="10">
        <f t="shared" si="1"/>
        <v>-20849621</v>
      </c>
      <c r="F35" s="11" t="str">
        <f>IF(D35=0,"YES",IF((C35-D35)/(C35+D35)&gt;0.15, IF(C35+D35&gt;percent,"YES","NO"),"NO"))</f>
        <v>NO</v>
      </c>
      <c r="G35" s="12">
        <v>40500.0</v>
      </c>
      <c r="H35" s="13" t="str">
        <f t="shared" si="3"/>
        <v>NOT FUNDED</v>
      </c>
      <c r="I35" s="14">
        <f t="shared" si="4"/>
        <v>2593</v>
      </c>
      <c r="J35" s="15" t="str">
        <f t="shared" si="2"/>
        <v>Approval Threshold</v>
      </c>
    </row>
    <row r="36">
      <c r="A36" s="7" t="s">
        <v>1296</v>
      </c>
      <c r="B36" s="8">
        <v>225.0</v>
      </c>
      <c r="C36" s="9">
        <v>2.0159817E7</v>
      </c>
      <c r="D36" s="9">
        <v>4.1446273E7</v>
      </c>
      <c r="E36" s="10">
        <f t="shared" si="1"/>
        <v>-21286456</v>
      </c>
      <c r="F36" s="11" t="str">
        <f>IF(D36=0,"YES",IF((C36-D36)/(C36+D36)&gt;0.15, IF(C36+D36&gt;percent,"YES","NO"),"NO"))</f>
        <v>NO</v>
      </c>
      <c r="G36" s="12">
        <v>105000.0</v>
      </c>
      <c r="H36" s="13" t="str">
        <f t="shared" si="3"/>
        <v>NOT FUNDED</v>
      </c>
      <c r="I36" s="14">
        <f t="shared" si="4"/>
        <v>2593</v>
      </c>
      <c r="J36" s="15" t="str">
        <f t="shared" si="2"/>
        <v>Approval Threshold</v>
      </c>
    </row>
    <row r="37">
      <c r="A37" s="7" t="s">
        <v>1297</v>
      </c>
      <c r="B37" s="8">
        <v>210.0</v>
      </c>
      <c r="C37" s="9">
        <v>2.5262282E7</v>
      </c>
      <c r="D37" s="9">
        <v>4.7653527E7</v>
      </c>
      <c r="E37" s="10">
        <f t="shared" si="1"/>
        <v>-22391245</v>
      </c>
      <c r="F37" s="11" t="str">
        <f>IF(D37=0,"YES",IF((C37-D37)/(C37+D37)&gt;0.15, IF(C37+D37&gt;percent,"YES","NO"),"NO"))</f>
        <v>NO</v>
      </c>
      <c r="G37" s="12">
        <v>84800.0</v>
      </c>
      <c r="H37" s="13" t="str">
        <f t="shared" si="3"/>
        <v>NOT FUNDED</v>
      </c>
      <c r="I37" s="14">
        <f t="shared" si="4"/>
        <v>2593</v>
      </c>
      <c r="J37" s="15" t="str">
        <f t="shared" si="2"/>
        <v>Approval Threshold</v>
      </c>
    </row>
    <row r="38">
      <c r="A38" s="7" t="s">
        <v>1298</v>
      </c>
      <c r="B38" s="8">
        <v>222.0</v>
      </c>
      <c r="C38" s="9">
        <v>2.7002406E7</v>
      </c>
      <c r="D38" s="9">
        <v>5.1086088E7</v>
      </c>
      <c r="E38" s="10">
        <f t="shared" si="1"/>
        <v>-24083682</v>
      </c>
      <c r="F38" s="11" t="str">
        <f>IF(D38=0,"YES",IF((C38-D38)/(C38+D38)&gt;0.15, IF(C38+D38&gt;percent,"YES","NO"),"NO"))</f>
        <v>NO</v>
      </c>
      <c r="G38" s="12">
        <v>55000.0</v>
      </c>
      <c r="H38" s="13" t="str">
        <f t="shared" si="3"/>
        <v>NOT FUNDED</v>
      </c>
      <c r="I38" s="14">
        <f t="shared" si="4"/>
        <v>2593</v>
      </c>
      <c r="J38" s="15" t="str">
        <f t="shared" si="2"/>
        <v>Approval Threshold</v>
      </c>
    </row>
    <row r="39">
      <c r="A39" s="7" t="s">
        <v>1299</v>
      </c>
      <c r="B39" s="8">
        <v>157.0</v>
      </c>
      <c r="C39" s="9">
        <v>1.13591E7</v>
      </c>
      <c r="D39" s="9">
        <v>3.5498982E7</v>
      </c>
      <c r="E39" s="10">
        <f t="shared" si="1"/>
        <v>-24139882</v>
      </c>
      <c r="F39" s="11" t="str">
        <f>IF(D39=0,"YES",IF((C39-D39)/(C39+D39)&gt;0.15, IF(C39+D39&gt;percent,"YES","NO"),"NO"))</f>
        <v>NO</v>
      </c>
      <c r="G39" s="12">
        <v>60000.0</v>
      </c>
      <c r="H39" s="13" t="str">
        <f t="shared" si="3"/>
        <v>NOT FUNDED</v>
      </c>
      <c r="I39" s="14">
        <f t="shared" si="4"/>
        <v>2593</v>
      </c>
      <c r="J39" s="15" t="str">
        <f t="shared" si="2"/>
        <v>Approval Threshold</v>
      </c>
    </row>
    <row r="40">
      <c r="A40" s="7" t="s">
        <v>1300</v>
      </c>
      <c r="B40" s="8">
        <v>186.0</v>
      </c>
      <c r="C40" s="9">
        <v>1.9768092E7</v>
      </c>
      <c r="D40" s="9">
        <v>5.3095211E7</v>
      </c>
      <c r="E40" s="10">
        <f t="shared" si="1"/>
        <v>-33327119</v>
      </c>
      <c r="F40" s="11" t="str">
        <f>IF(D40=0,"YES",IF((C40-D40)/(C40+D40)&gt;0.15, IF(C40+D40&gt;percent,"YES","NO"),"NO"))</f>
        <v>NO</v>
      </c>
      <c r="G40" s="12">
        <v>151957.0</v>
      </c>
      <c r="H40" s="13" t="str">
        <f t="shared" si="3"/>
        <v>NOT FUNDED</v>
      </c>
      <c r="I40" s="14">
        <f t="shared" si="4"/>
        <v>2593</v>
      </c>
      <c r="J40" s="15" t="str">
        <f t="shared" si="2"/>
        <v>Approval Threshold</v>
      </c>
    </row>
    <row r="41">
      <c r="A41" s="7" t="s">
        <v>1301</v>
      </c>
      <c r="B41" s="8">
        <v>209.0</v>
      </c>
      <c r="C41" s="9">
        <v>2.1878633E7</v>
      </c>
      <c r="D41" s="9">
        <v>5.6190605E7</v>
      </c>
      <c r="E41" s="10">
        <f t="shared" si="1"/>
        <v>-34311972</v>
      </c>
      <c r="F41" s="11" t="str">
        <f>IF(D41=0,"YES",IF((C41-D41)/(C41+D41)&gt;0.15, IF(C41+D41&gt;percent,"YES","NO"),"NO"))</f>
        <v>NO</v>
      </c>
      <c r="G41" s="12">
        <v>175000.0</v>
      </c>
      <c r="H41" s="13" t="str">
        <f t="shared" si="3"/>
        <v>NOT FUNDED</v>
      </c>
      <c r="I41" s="14">
        <f t="shared" si="4"/>
        <v>2593</v>
      </c>
      <c r="J41" s="15" t="str">
        <f t="shared" si="2"/>
        <v>Approval Threshold</v>
      </c>
    </row>
    <row r="42">
      <c r="A42" s="7" t="s">
        <v>1302</v>
      </c>
      <c r="B42" s="8">
        <v>216.0</v>
      </c>
      <c r="C42" s="9">
        <v>2.0890065E7</v>
      </c>
      <c r="D42" s="9">
        <v>5.7439894E7</v>
      </c>
      <c r="E42" s="10">
        <f t="shared" si="1"/>
        <v>-36549829</v>
      </c>
      <c r="F42" s="11" t="str">
        <f>IF(D42=0,"YES",IF((C42-D42)/(C42+D42)&gt;0.15, IF(C42+D42&gt;percent,"YES","NO"),"NO"))</f>
        <v>NO</v>
      </c>
      <c r="G42" s="12">
        <v>155000.0</v>
      </c>
      <c r="H42" s="13" t="str">
        <f t="shared" si="3"/>
        <v>NOT FUNDED</v>
      </c>
      <c r="I42" s="14">
        <f t="shared" si="4"/>
        <v>2593</v>
      </c>
      <c r="J42" s="15" t="str">
        <f t="shared" si="2"/>
        <v>Approval Threshold</v>
      </c>
    </row>
    <row r="43">
      <c r="A43" s="7" t="s">
        <v>1303</v>
      </c>
      <c r="B43" s="8">
        <v>202.0</v>
      </c>
      <c r="C43" s="9">
        <v>8269719.0</v>
      </c>
      <c r="D43" s="9">
        <v>4.4897225E7</v>
      </c>
      <c r="E43" s="10">
        <f t="shared" si="1"/>
        <v>-36627506</v>
      </c>
      <c r="F43" s="11" t="str">
        <f>IF(D43=0,"YES",IF((C43-D43)/(C43+D43)&gt;0.15, IF(C43+D43&gt;percent,"YES","NO"),"NO"))</f>
        <v>NO</v>
      </c>
      <c r="G43" s="12">
        <v>75000.0</v>
      </c>
      <c r="H43" s="13" t="str">
        <f t="shared" si="3"/>
        <v>NOT FUNDED</v>
      </c>
      <c r="I43" s="14">
        <f t="shared" si="4"/>
        <v>2593</v>
      </c>
      <c r="J43" s="15" t="str">
        <f t="shared" si="2"/>
        <v>Approval Threshold</v>
      </c>
    </row>
    <row r="44">
      <c r="A44" s="7" t="s">
        <v>1304</v>
      </c>
      <c r="B44" s="8">
        <v>216.0</v>
      </c>
      <c r="C44" s="9">
        <v>2.5769495E7</v>
      </c>
      <c r="D44" s="9">
        <v>6.5565287E7</v>
      </c>
      <c r="E44" s="10">
        <f t="shared" si="1"/>
        <v>-39795792</v>
      </c>
      <c r="F44" s="11" t="str">
        <f>IF(D44=0,"YES",IF((C44-D44)/(C44+D44)&gt;0.15, IF(C44+D44&gt;percent,"YES","NO"),"NO"))</f>
        <v>NO</v>
      </c>
      <c r="G44" s="12">
        <v>110000.0</v>
      </c>
      <c r="H44" s="13" t="str">
        <f t="shared" si="3"/>
        <v>NOT FUNDED</v>
      </c>
      <c r="I44" s="14">
        <f t="shared" si="4"/>
        <v>2593</v>
      </c>
      <c r="J44" s="15" t="str">
        <f t="shared" si="2"/>
        <v>Approval Threshold</v>
      </c>
    </row>
    <row r="45">
      <c r="A45" s="7" t="s">
        <v>1305</v>
      </c>
      <c r="B45" s="18">
        <v>209.0</v>
      </c>
      <c r="C45" s="9">
        <v>2.4045292E7</v>
      </c>
      <c r="D45" s="9">
        <v>6.438275E7</v>
      </c>
      <c r="E45" s="10">
        <f t="shared" si="1"/>
        <v>-40337458</v>
      </c>
      <c r="F45" s="11" t="str">
        <f>IF(D45=0,"YES",IF((C45-D45)/(C45+D45)&gt;0.15, IF(C45+D45&gt;percent,"YES","NO"),"NO"))</f>
        <v>NO</v>
      </c>
      <c r="G45" s="12">
        <v>180000.0</v>
      </c>
      <c r="H45" s="13" t="str">
        <f t="shared" si="3"/>
        <v>NOT FUNDED</v>
      </c>
      <c r="I45" s="14">
        <f t="shared" si="4"/>
        <v>2593</v>
      </c>
      <c r="J45" s="15" t="str">
        <f t="shared" si="2"/>
        <v>Approval Threshold</v>
      </c>
    </row>
    <row r="46">
      <c r="A46" s="7" t="s">
        <v>1306</v>
      </c>
      <c r="B46" s="18">
        <v>164.0</v>
      </c>
      <c r="C46" s="9">
        <v>1.9201039E7</v>
      </c>
      <c r="D46" s="9">
        <v>6.3202413E7</v>
      </c>
      <c r="E46" s="10">
        <f t="shared" si="1"/>
        <v>-44001374</v>
      </c>
      <c r="F46" s="11" t="str">
        <f>IF(D46=0,"YES",IF((C46-D46)/(C46+D46)&gt;0.15, IF(C46+D46&gt;percent,"YES","NO"),"NO"))</f>
        <v>NO</v>
      </c>
      <c r="G46" s="12">
        <v>98400.0</v>
      </c>
      <c r="H46" s="13" t="str">
        <f t="shared" si="3"/>
        <v>NOT FUNDED</v>
      </c>
      <c r="I46" s="14">
        <f t="shared" si="4"/>
        <v>2593</v>
      </c>
      <c r="J46" s="15" t="str">
        <f t="shared" si="2"/>
        <v>Approval Threshold</v>
      </c>
    </row>
    <row r="47">
      <c r="A47" s="20" t="s">
        <v>1307</v>
      </c>
      <c r="B47" s="18">
        <v>195.0</v>
      </c>
      <c r="C47" s="9">
        <v>1.2130595E7</v>
      </c>
      <c r="D47" s="9">
        <v>5.6663784E7</v>
      </c>
      <c r="E47" s="10">
        <f t="shared" si="1"/>
        <v>-44533189</v>
      </c>
      <c r="F47" s="11" t="str">
        <f>IF(D47=0,"YES",IF((C47-D47)/(C47+D47)&gt;0.15, IF(C47+D47&gt;percent,"YES","NO"),"NO"))</f>
        <v>NO</v>
      </c>
      <c r="G47" s="12">
        <v>150000.0</v>
      </c>
      <c r="H47" s="13" t="str">
        <f t="shared" si="3"/>
        <v>NOT FUNDED</v>
      </c>
      <c r="I47" s="14">
        <f t="shared" si="4"/>
        <v>2593</v>
      </c>
      <c r="J47" s="15" t="str">
        <f t="shared" si="2"/>
        <v>Approval Threshold</v>
      </c>
    </row>
    <row r="48">
      <c r="A48" s="7" t="s">
        <v>1308</v>
      </c>
      <c r="B48" s="18">
        <v>205.0</v>
      </c>
      <c r="C48" s="9">
        <v>1.7247621E7</v>
      </c>
      <c r="D48" s="9">
        <v>6.428177E7</v>
      </c>
      <c r="E48" s="10">
        <f t="shared" si="1"/>
        <v>-47034149</v>
      </c>
      <c r="F48" s="11" t="str">
        <f>IF(D48=0,"YES",IF((C48-D48)/(C48+D48)&gt;0.15, IF(C48+D48&gt;percent,"YES","NO"),"NO"))</f>
        <v>NO</v>
      </c>
      <c r="G48" s="12">
        <v>45000.0</v>
      </c>
      <c r="H48" s="13" t="str">
        <f t="shared" si="3"/>
        <v>NOT FUNDED</v>
      </c>
      <c r="I48" s="14">
        <f t="shared" si="4"/>
        <v>2593</v>
      </c>
      <c r="J48" s="15" t="str">
        <f t="shared" si="2"/>
        <v>Approval Threshold</v>
      </c>
    </row>
    <row r="49">
      <c r="A49" s="7" t="s">
        <v>1309</v>
      </c>
      <c r="B49" s="18">
        <v>177.0</v>
      </c>
      <c r="C49" s="9">
        <v>1.1704755E7</v>
      </c>
      <c r="D49" s="9">
        <v>6.1014905E7</v>
      </c>
      <c r="E49" s="10">
        <f t="shared" si="1"/>
        <v>-49310150</v>
      </c>
      <c r="F49" s="11" t="str">
        <f>IF(D49=0,"YES",IF((C49-D49)/(C49+D49)&gt;0.15, IF(C49+D49&gt;percent,"YES","NO"),"NO"))</f>
        <v>NO</v>
      </c>
      <c r="G49" s="12">
        <v>72000.0</v>
      </c>
      <c r="H49" s="13" t="str">
        <f t="shared" si="3"/>
        <v>NOT FUNDED</v>
      </c>
      <c r="I49" s="14">
        <f t="shared" si="4"/>
        <v>2593</v>
      </c>
      <c r="J49" s="15" t="str">
        <f t="shared" si="2"/>
        <v>Approval Threshold</v>
      </c>
    </row>
    <row r="50">
      <c r="A50" s="7" t="s">
        <v>1310</v>
      </c>
      <c r="B50" s="18">
        <v>230.0</v>
      </c>
      <c r="C50" s="9">
        <v>5479844.0</v>
      </c>
      <c r="D50" s="9">
        <v>6.9283217E7</v>
      </c>
      <c r="E50" s="10">
        <f t="shared" si="1"/>
        <v>-63803373</v>
      </c>
      <c r="F50" s="11" t="str">
        <f>IF(D50=0,"YES",IF((C50-D50)/(C50+D50)&gt;0.15, IF(C50+D50&gt;percent,"YES","NO"),"NO"))</f>
        <v>NO</v>
      </c>
      <c r="G50" s="12">
        <v>238750.0</v>
      </c>
      <c r="H50" s="13" t="str">
        <f t="shared" si="3"/>
        <v>NOT FUNDED</v>
      </c>
      <c r="I50" s="14">
        <f t="shared" si="4"/>
        <v>2593</v>
      </c>
      <c r="J50" s="15" t="str">
        <f t="shared" si="2"/>
        <v>Approval Threshold</v>
      </c>
    </row>
  </sheetData>
  <autoFilter ref="$A$1:$G$50">
    <sortState ref="A1:G50">
      <sortCondition descending="1" ref="E1:E50"/>
      <sortCondition ref="A1:A50"/>
    </sortState>
  </autoFilter>
  <conditionalFormatting sqref="H2:H50">
    <cfRule type="cellIs" dxfId="0" priority="1" operator="equal">
      <formula>"FUNDED"</formula>
    </cfRule>
  </conditionalFormatting>
  <conditionalFormatting sqref="H2:H50">
    <cfRule type="cellIs" dxfId="1" priority="2" operator="equal">
      <formula>"NOT FUNDED"</formula>
    </cfRule>
  </conditionalFormatting>
  <conditionalFormatting sqref="J2:J50">
    <cfRule type="cellIs" dxfId="0" priority="3" operator="greaterThan">
      <formula>999</formula>
    </cfRule>
  </conditionalFormatting>
  <conditionalFormatting sqref="J2:J50">
    <cfRule type="cellIs" dxfId="0" priority="4" operator="greaterThan">
      <formula>999</formula>
    </cfRule>
  </conditionalFormatting>
  <conditionalFormatting sqref="J2:J50">
    <cfRule type="containsText" dxfId="1" priority="5" operator="containsText" text="NOT FUNDED">
      <formula>NOT(ISERROR(SEARCH(("NOT FUNDED"),(J2))))</formula>
    </cfRule>
  </conditionalFormatting>
  <conditionalFormatting sqref="J2:J50">
    <cfRule type="cellIs" dxfId="2" priority="6" operator="equal">
      <formula>"Over Budget"</formula>
    </cfRule>
  </conditionalFormatting>
  <conditionalFormatting sqref="J2:J50">
    <cfRule type="cellIs" dxfId="1" priority="7" operator="equal">
      <formula>"Approval Threshold"</formula>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s>
  <drawing r:id="rId50"/>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5.13"/>
    <col customWidth="1" min="2" max="2" width="14.0"/>
    <col customWidth="1" min="3" max="4" width="17.88"/>
    <col customWidth="1" min="5" max="5" width="18.38"/>
    <col customWidth="1" min="6" max="6" width="11.88"/>
    <col customWidth="1" min="7" max="7" width="15.63"/>
    <col customWidth="1" min="8" max="8" width="12.25"/>
    <col customWidth="1" min="9" max="9" width="13.25"/>
    <col customWidth="1" min="10" max="10" width="26.88"/>
  </cols>
  <sheetData>
    <row r="1">
      <c r="A1" s="1" t="s">
        <v>0</v>
      </c>
      <c r="B1" s="2" t="s">
        <v>1</v>
      </c>
      <c r="C1" s="3" t="s">
        <v>2</v>
      </c>
      <c r="D1" s="3" t="s">
        <v>3</v>
      </c>
      <c r="E1" s="3" t="s">
        <v>4</v>
      </c>
      <c r="F1" s="3" t="s">
        <v>5</v>
      </c>
      <c r="G1" s="22" t="s">
        <v>6</v>
      </c>
      <c r="H1" s="5" t="s">
        <v>7</v>
      </c>
      <c r="I1" s="23" t="s">
        <v>8</v>
      </c>
      <c r="J1" s="6" t="s">
        <v>9</v>
      </c>
    </row>
    <row r="2">
      <c r="A2" s="7" t="s">
        <v>1311</v>
      </c>
      <c r="B2" s="8">
        <v>612.0</v>
      </c>
      <c r="C2" s="9">
        <v>3.74053765E8</v>
      </c>
      <c r="D2" s="9">
        <v>1.21519653E8</v>
      </c>
      <c r="E2" s="10">
        <f t="shared" ref="E2:E144" si="1">C2-D2</f>
        <v>252534112</v>
      </c>
      <c r="F2" s="11" t="str">
        <f>IF(D2=0,"YES",IF((C2-D2)/(C2+D2)&gt;0.15, IF(C2+D2&gt;percent,"YES","NO"),"NO"))</f>
        <v>YES</v>
      </c>
      <c r="G2" s="12">
        <v>75000.0</v>
      </c>
      <c r="H2" s="13" t="str">
        <f>If(open&gt;=G2,IF(F2="Yes","FUNDED","NOT FUNDED"),"NOT FUNDED")</f>
        <v>FUNDED</v>
      </c>
      <c r="I2" s="14">
        <f>If(open&gt;=G2,open-G2,open)</f>
        <v>1325000</v>
      </c>
      <c r="J2" s="15" t="str">
        <f t="shared" ref="J2:J144" si="2">If(F2="YES",IF(H2="FUNDED","","Over Budget"),"Approval Threshold")</f>
        <v/>
      </c>
    </row>
    <row r="3">
      <c r="A3" s="7" t="s">
        <v>1312</v>
      </c>
      <c r="B3" s="8">
        <v>336.0</v>
      </c>
      <c r="C3" s="9">
        <v>1.88098334E8</v>
      </c>
      <c r="D3" s="9">
        <v>4.9134881E7</v>
      </c>
      <c r="E3" s="10">
        <f t="shared" si="1"/>
        <v>138963453</v>
      </c>
      <c r="F3" s="11" t="str">
        <f>IF(D3=0,"YES",IF((C3-D3)/(C3+D3)&gt;0.15, IF(C3+D3&gt;percent,"YES","NO"),"NO"))</f>
        <v>YES</v>
      </c>
      <c r="G3" s="12">
        <v>75000.0</v>
      </c>
      <c r="H3" s="13" t="str">
        <f t="shared" ref="H3:H144" si="3">If(I2&gt;=G3,IF(F3="Yes","FUNDED","NOT FUNDED"),"NOT FUNDED")</f>
        <v>FUNDED</v>
      </c>
      <c r="I3" s="14">
        <f t="shared" ref="I3:I144" si="4">If(H3="FUNDED",IF(I2&gt;=G3,(I2-G3),I2),I2)</f>
        <v>1250000</v>
      </c>
      <c r="J3" s="15" t="str">
        <f t="shared" si="2"/>
        <v/>
      </c>
    </row>
    <row r="4">
      <c r="A4" s="7" t="s">
        <v>1313</v>
      </c>
      <c r="B4" s="8">
        <v>269.0</v>
      </c>
      <c r="C4" s="9">
        <v>1.43199264E8</v>
      </c>
      <c r="D4" s="9">
        <v>4.0600637E7</v>
      </c>
      <c r="E4" s="10">
        <f t="shared" si="1"/>
        <v>102598627</v>
      </c>
      <c r="F4" s="11" t="str">
        <f>IF(D4=0,"YES",IF((C4-D4)/(C4+D4)&gt;0.15, IF(C4+D4&gt;percent,"YES","NO"),"NO"))</f>
        <v>YES</v>
      </c>
      <c r="G4" s="12">
        <v>75000.0</v>
      </c>
      <c r="H4" s="13" t="str">
        <f t="shared" si="3"/>
        <v>FUNDED</v>
      </c>
      <c r="I4" s="14">
        <f t="shared" si="4"/>
        <v>1175000</v>
      </c>
      <c r="J4" s="15" t="str">
        <f t="shared" si="2"/>
        <v/>
      </c>
    </row>
    <row r="5">
      <c r="A5" s="7" t="s">
        <v>1314</v>
      </c>
      <c r="B5" s="8">
        <v>332.0</v>
      </c>
      <c r="C5" s="9">
        <v>1.34481452E8</v>
      </c>
      <c r="D5" s="9">
        <v>4.0176835E7</v>
      </c>
      <c r="E5" s="10">
        <f t="shared" si="1"/>
        <v>94304617</v>
      </c>
      <c r="F5" s="11" t="str">
        <f>IF(D5=0,"YES",IF((C5-D5)/(C5+D5)&gt;0.15, IF(C5+D5&gt;percent,"YES","NO"),"NO"))</f>
        <v>YES</v>
      </c>
      <c r="G5" s="12">
        <v>56068.0</v>
      </c>
      <c r="H5" s="13" t="str">
        <f t="shared" si="3"/>
        <v>FUNDED</v>
      </c>
      <c r="I5" s="14">
        <f t="shared" si="4"/>
        <v>1118932</v>
      </c>
      <c r="J5" s="15" t="str">
        <f t="shared" si="2"/>
        <v/>
      </c>
    </row>
    <row r="6">
      <c r="A6" s="7" t="s">
        <v>1315</v>
      </c>
      <c r="B6" s="8">
        <v>264.0</v>
      </c>
      <c r="C6" s="9">
        <v>1.24466228E8</v>
      </c>
      <c r="D6" s="9">
        <v>3.5377006E7</v>
      </c>
      <c r="E6" s="10">
        <f t="shared" si="1"/>
        <v>89089222</v>
      </c>
      <c r="F6" s="11" t="str">
        <f>IF(D6=0,"YES",IF((C6-D6)/(C6+D6)&gt;0.15, IF(C6+D6&gt;percent,"YES","NO"),"NO"))</f>
        <v>YES</v>
      </c>
      <c r="G6" s="12">
        <v>22700.0</v>
      </c>
      <c r="H6" s="13" t="str">
        <f t="shared" si="3"/>
        <v>FUNDED</v>
      </c>
      <c r="I6" s="14">
        <f t="shared" si="4"/>
        <v>1096232</v>
      </c>
      <c r="J6" s="15" t="str">
        <f t="shared" si="2"/>
        <v/>
      </c>
    </row>
    <row r="7">
      <c r="A7" s="7" t="s">
        <v>1316</v>
      </c>
      <c r="B7" s="8">
        <v>297.0</v>
      </c>
      <c r="C7" s="9">
        <v>1.29176135E8</v>
      </c>
      <c r="D7" s="9">
        <v>4.177711E7</v>
      </c>
      <c r="E7" s="10">
        <f t="shared" si="1"/>
        <v>87399025</v>
      </c>
      <c r="F7" s="11" t="str">
        <f>IF(D7=0,"YES",IF((C7-D7)/(C7+D7)&gt;0.15, IF(C7+D7&gt;percent,"YES","NO"),"NO"))</f>
        <v>YES</v>
      </c>
      <c r="G7" s="12">
        <v>61931.0</v>
      </c>
      <c r="H7" s="13" t="str">
        <f t="shared" si="3"/>
        <v>FUNDED</v>
      </c>
      <c r="I7" s="14">
        <f t="shared" si="4"/>
        <v>1034301</v>
      </c>
      <c r="J7" s="15" t="str">
        <f t="shared" si="2"/>
        <v/>
      </c>
    </row>
    <row r="8">
      <c r="A8" s="7" t="s">
        <v>1317</v>
      </c>
      <c r="B8" s="8">
        <v>246.0</v>
      </c>
      <c r="C8" s="9">
        <v>1.10093661E8</v>
      </c>
      <c r="D8" s="9">
        <v>4.0013863E7</v>
      </c>
      <c r="E8" s="10">
        <f t="shared" si="1"/>
        <v>70079798</v>
      </c>
      <c r="F8" s="11" t="str">
        <f>IF(D8=0,"YES",IF((C8-D8)/(C8+D8)&gt;0.15, IF(C8+D8&gt;percent,"YES","NO"),"NO"))</f>
        <v>YES</v>
      </c>
      <c r="G8" s="12">
        <v>30000.0</v>
      </c>
      <c r="H8" s="13" t="str">
        <f t="shared" si="3"/>
        <v>FUNDED</v>
      </c>
      <c r="I8" s="14">
        <f t="shared" si="4"/>
        <v>1004301</v>
      </c>
      <c r="J8" s="15" t="str">
        <f t="shared" si="2"/>
        <v/>
      </c>
    </row>
    <row r="9">
      <c r="A9" s="7" t="s">
        <v>1318</v>
      </c>
      <c r="B9" s="8">
        <v>208.0</v>
      </c>
      <c r="C9" s="9">
        <v>1.00851367E8</v>
      </c>
      <c r="D9" s="9">
        <v>3.547446E7</v>
      </c>
      <c r="E9" s="10">
        <f t="shared" si="1"/>
        <v>65376907</v>
      </c>
      <c r="F9" s="11" t="str">
        <f>IF(D9=0,"YES",IF((C9-D9)/(C9+D9)&gt;0.15, IF(C9+D9&gt;percent,"YES","NO"),"NO"))</f>
        <v>YES</v>
      </c>
      <c r="G9" s="12">
        <v>24211.0</v>
      </c>
      <c r="H9" s="13" t="str">
        <f t="shared" si="3"/>
        <v>FUNDED</v>
      </c>
      <c r="I9" s="14">
        <f t="shared" si="4"/>
        <v>980090</v>
      </c>
      <c r="J9" s="15" t="str">
        <f t="shared" si="2"/>
        <v/>
      </c>
    </row>
    <row r="10">
      <c r="A10" s="7" t="s">
        <v>1319</v>
      </c>
      <c r="B10" s="8">
        <v>217.0</v>
      </c>
      <c r="C10" s="9">
        <v>1.06127028E8</v>
      </c>
      <c r="D10" s="9">
        <v>5.0679443E7</v>
      </c>
      <c r="E10" s="10">
        <f t="shared" si="1"/>
        <v>55447585</v>
      </c>
      <c r="F10" s="11" t="str">
        <f>IF(D10=0,"YES",IF((C10-D10)/(C10+D10)&gt;0.15, IF(C10+D10&gt;percent,"YES","NO"),"NO"))</f>
        <v>YES</v>
      </c>
      <c r="G10" s="12">
        <v>50000.0</v>
      </c>
      <c r="H10" s="13" t="str">
        <f t="shared" si="3"/>
        <v>FUNDED</v>
      </c>
      <c r="I10" s="14">
        <f t="shared" si="4"/>
        <v>930090</v>
      </c>
      <c r="J10" s="15" t="str">
        <f t="shared" si="2"/>
        <v/>
      </c>
    </row>
    <row r="11">
      <c r="A11" s="7" t="s">
        <v>1320</v>
      </c>
      <c r="B11" s="8">
        <v>261.0</v>
      </c>
      <c r="C11" s="9">
        <v>1.08469754E8</v>
      </c>
      <c r="D11" s="9">
        <v>5.411558E7</v>
      </c>
      <c r="E11" s="10">
        <f t="shared" si="1"/>
        <v>54354174</v>
      </c>
      <c r="F11" s="11" t="str">
        <f>IF(D11=0,"YES",IF((C11-D11)/(C11+D11)&gt;0.15, IF(C11+D11&gt;percent,"YES","NO"),"NO"))</f>
        <v>YES</v>
      </c>
      <c r="G11" s="12">
        <v>75000.0</v>
      </c>
      <c r="H11" s="13" t="str">
        <f t="shared" si="3"/>
        <v>FUNDED</v>
      </c>
      <c r="I11" s="14">
        <f t="shared" si="4"/>
        <v>855090</v>
      </c>
      <c r="J11" s="15" t="str">
        <f t="shared" si="2"/>
        <v/>
      </c>
    </row>
    <row r="12">
      <c r="A12" s="7" t="s">
        <v>1321</v>
      </c>
      <c r="B12" s="8">
        <v>168.0</v>
      </c>
      <c r="C12" s="9">
        <v>8.1966779E7</v>
      </c>
      <c r="D12" s="9">
        <v>3.2985964E7</v>
      </c>
      <c r="E12" s="10">
        <f t="shared" si="1"/>
        <v>48980815</v>
      </c>
      <c r="F12" s="11" t="str">
        <f>IF(D12=0,"YES",IF((C12-D12)/(C12+D12)&gt;0.15, IF(C12+D12&gt;percent,"YES","NO"),"NO"))</f>
        <v>YES</v>
      </c>
      <c r="G12" s="12">
        <v>16940.0</v>
      </c>
      <c r="H12" s="13" t="str">
        <f t="shared" si="3"/>
        <v>FUNDED</v>
      </c>
      <c r="I12" s="14">
        <f t="shared" si="4"/>
        <v>838150</v>
      </c>
      <c r="J12" s="15" t="str">
        <f t="shared" si="2"/>
        <v/>
      </c>
    </row>
    <row r="13">
      <c r="A13" s="20" t="s">
        <v>1322</v>
      </c>
      <c r="B13" s="8">
        <v>269.0</v>
      </c>
      <c r="C13" s="9">
        <v>9.545861E7</v>
      </c>
      <c r="D13" s="9">
        <v>4.8288608E7</v>
      </c>
      <c r="E13" s="10">
        <f t="shared" si="1"/>
        <v>47170002</v>
      </c>
      <c r="F13" s="11" t="str">
        <f>IF(D13=0,"YES",IF((C13-D13)/(C13+D13)&gt;0.15, IF(C13+D13&gt;percent,"YES","NO"),"NO"))</f>
        <v>YES</v>
      </c>
      <c r="G13" s="12">
        <v>74720.0</v>
      </c>
      <c r="H13" s="13" t="str">
        <f t="shared" si="3"/>
        <v>FUNDED</v>
      </c>
      <c r="I13" s="14">
        <f t="shared" si="4"/>
        <v>763430</v>
      </c>
      <c r="J13" s="15" t="str">
        <f t="shared" si="2"/>
        <v/>
      </c>
    </row>
    <row r="14">
      <c r="A14" s="7" t="s">
        <v>1323</v>
      </c>
      <c r="B14" s="8">
        <v>196.0</v>
      </c>
      <c r="C14" s="9">
        <v>8.1846459E7</v>
      </c>
      <c r="D14" s="9">
        <v>3.5858367E7</v>
      </c>
      <c r="E14" s="10">
        <f t="shared" si="1"/>
        <v>45988092</v>
      </c>
      <c r="F14" s="11" t="str">
        <f>IF(D14=0,"YES",IF((C14-D14)/(C14+D14)&gt;0.15, IF(C14+D14&gt;percent,"YES","NO"),"NO"))</f>
        <v>YES</v>
      </c>
      <c r="G14" s="12">
        <v>30000.0</v>
      </c>
      <c r="H14" s="13" t="str">
        <f t="shared" si="3"/>
        <v>FUNDED</v>
      </c>
      <c r="I14" s="14">
        <f t="shared" si="4"/>
        <v>733430</v>
      </c>
      <c r="J14" s="15" t="str">
        <f t="shared" si="2"/>
        <v/>
      </c>
    </row>
    <row r="15">
      <c r="A15" s="7" t="s">
        <v>1324</v>
      </c>
      <c r="B15" s="8">
        <v>300.0</v>
      </c>
      <c r="C15" s="9">
        <v>9.8043064E7</v>
      </c>
      <c r="D15" s="9">
        <v>5.4721444E7</v>
      </c>
      <c r="E15" s="10">
        <f t="shared" si="1"/>
        <v>43321620</v>
      </c>
      <c r="F15" s="11" t="str">
        <f>IF(D15=0,"YES",IF((C15-D15)/(C15+D15)&gt;0.15, IF(C15+D15&gt;percent,"YES","NO"),"NO"))</f>
        <v>YES</v>
      </c>
      <c r="G15" s="12">
        <v>33000.0</v>
      </c>
      <c r="H15" s="13" t="str">
        <f t="shared" si="3"/>
        <v>FUNDED</v>
      </c>
      <c r="I15" s="14">
        <f t="shared" si="4"/>
        <v>700430</v>
      </c>
      <c r="J15" s="15" t="str">
        <f t="shared" si="2"/>
        <v/>
      </c>
    </row>
    <row r="16">
      <c r="A16" s="20" t="s">
        <v>1325</v>
      </c>
      <c r="B16" s="8">
        <v>271.0</v>
      </c>
      <c r="C16" s="9">
        <v>9.6585916E7</v>
      </c>
      <c r="D16" s="9">
        <v>5.6235717E7</v>
      </c>
      <c r="E16" s="10">
        <f t="shared" si="1"/>
        <v>40350199</v>
      </c>
      <c r="F16" s="11" t="str">
        <f>IF(D16=0,"YES",IF((C16-D16)/(C16+D16)&gt;0.15, IF(C16+D16&gt;percent,"YES","NO"),"NO"))</f>
        <v>YES</v>
      </c>
      <c r="G16" s="12">
        <v>69846.0</v>
      </c>
      <c r="H16" s="13" t="str">
        <f t="shared" si="3"/>
        <v>FUNDED</v>
      </c>
      <c r="I16" s="14">
        <f t="shared" si="4"/>
        <v>630584</v>
      </c>
      <c r="J16" s="15" t="str">
        <f t="shared" si="2"/>
        <v/>
      </c>
    </row>
    <row r="17">
      <c r="A17" s="7" t="s">
        <v>1326</v>
      </c>
      <c r="B17" s="8">
        <v>186.0</v>
      </c>
      <c r="C17" s="9">
        <v>9.4498113E7</v>
      </c>
      <c r="D17" s="9">
        <v>5.6429723E7</v>
      </c>
      <c r="E17" s="10">
        <f t="shared" si="1"/>
        <v>38068390</v>
      </c>
      <c r="F17" s="11" t="str">
        <f>IF(D17=0,"YES",IF((C17-D17)/(C17+D17)&gt;0.15, IF(C17+D17&gt;percent,"YES","NO"),"NO"))</f>
        <v>YES</v>
      </c>
      <c r="G17" s="12">
        <v>75000.0</v>
      </c>
      <c r="H17" s="13" t="str">
        <f t="shared" si="3"/>
        <v>FUNDED</v>
      </c>
      <c r="I17" s="14">
        <f t="shared" si="4"/>
        <v>555584</v>
      </c>
      <c r="J17" s="15" t="str">
        <f t="shared" si="2"/>
        <v/>
      </c>
    </row>
    <row r="18">
      <c r="A18" s="7" t="s">
        <v>1327</v>
      </c>
      <c r="B18" s="8">
        <v>177.0</v>
      </c>
      <c r="C18" s="9">
        <v>8.9367061E7</v>
      </c>
      <c r="D18" s="9">
        <v>5.1352165E7</v>
      </c>
      <c r="E18" s="10">
        <f t="shared" si="1"/>
        <v>38014896</v>
      </c>
      <c r="F18" s="11" t="str">
        <f>IF(D18=0,"YES",IF((C18-D18)/(C18+D18)&gt;0.15, IF(C18+D18&gt;percent,"YES","NO"),"NO"))</f>
        <v>YES</v>
      </c>
      <c r="G18" s="12">
        <v>45088.0</v>
      </c>
      <c r="H18" s="13" t="str">
        <f t="shared" si="3"/>
        <v>FUNDED</v>
      </c>
      <c r="I18" s="14">
        <f t="shared" si="4"/>
        <v>510496</v>
      </c>
      <c r="J18" s="15" t="str">
        <f t="shared" si="2"/>
        <v/>
      </c>
    </row>
    <row r="19">
      <c r="A19" s="7" t="s">
        <v>1328</v>
      </c>
      <c r="B19" s="8">
        <v>182.0</v>
      </c>
      <c r="C19" s="9">
        <v>9.1302818E7</v>
      </c>
      <c r="D19" s="9">
        <v>5.3395956E7</v>
      </c>
      <c r="E19" s="10">
        <f t="shared" si="1"/>
        <v>37906862</v>
      </c>
      <c r="F19" s="11" t="str">
        <f>IF(D19=0,"YES",IF((C19-D19)/(C19+D19)&gt;0.15, IF(C19+D19&gt;percent,"YES","NO"),"NO"))</f>
        <v>YES</v>
      </c>
      <c r="G19" s="12">
        <v>21000.0</v>
      </c>
      <c r="H19" s="13" t="str">
        <f t="shared" si="3"/>
        <v>FUNDED</v>
      </c>
      <c r="I19" s="14">
        <f t="shared" si="4"/>
        <v>489496</v>
      </c>
      <c r="J19" s="15" t="str">
        <f t="shared" si="2"/>
        <v/>
      </c>
    </row>
    <row r="20">
      <c r="A20" s="7" t="s">
        <v>1329</v>
      </c>
      <c r="B20" s="8">
        <v>292.0</v>
      </c>
      <c r="C20" s="9">
        <v>9.1707932E7</v>
      </c>
      <c r="D20" s="9">
        <v>5.8538159E7</v>
      </c>
      <c r="E20" s="10">
        <f t="shared" si="1"/>
        <v>33169773</v>
      </c>
      <c r="F20" s="11" t="str">
        <f>IF(D20=0,"YES",IF((C20-D20)/(C20+D20)&gt;0.15, IF(C20+D20&gt;percent,"YES","NO"),"NO"))</f>
        <v>YES</v>
      </c>
      <c r="G20" s="12">
        <v>16500.0</v>
      </c>
      <c r="H20" s="13" t="str">
        <f t="shared" si="3"/>
        <v>FUNDED</v>
      </c>
      <c r="I20" s="14">
        <f t="shared" si="4"/>
        <v>472996</v>
      </c>
      <c r="J20" s="15" t="str">
        <f t="shared" si="2"/>
        <v/>
      </c>
    </row>
    <row r="21">
      <c r="A21" s="7" t="s">
        <v>1330</v>
      </c>
      <c r="B21" s="8">
        <v>189.0</v>
      </c>
      <c r="C21" s="9">
        <v>8.2343629E7</v>
      </c>
      <c r="D21" s="9">
        <v>5.0033786E7</v>
      </c>
      <c r="E21" s="10">
        <f t="shared" si="1"/>
        <v>32309843</v>
      </c>
      <c r="F21" s="11" t="str">
        <f>IF(D21=0,"YES",IF((C21-D21)/(C21+D21)&gt;0.15, IF(C21+D21&gt;percent,"YES","NO"),"NO"))</f>
        <v>YES</v>
      </c>
      <c r="G21" s="12">
        <v>40333.0</v>
      </c>
      <c r="H21" s="13" t="str">
        <f t="shared" si="3"/>
        <v>FUNDED</v>
      </c>
      <c r="I21" s="14">
        <f t="shared" si="4"/>
        <v>432663</v>
      </c>
      <c r="J21" s="15" t="str">
        <f t="shared" si="2"/>
        <v/>
      </c>
    </row>
    <row r="22">
      <c r="A22" s="7" t="s">
        <v>1331</v>
      </c>
      <c r="B22" s="8">
        <v>155.0</v>
      </c>
      <c r="C22" s="9">
        <v>7.6608073E7</v>
      </c>
      <c r="D22" s="9">
        <v>5.1773636E7</v>
      </c>
      <c r="E22" s="10">
        <f t="shared" si="1"/>
        <v>24834437</v>
      </c>
      <c r="F22" s="11" t="str">
        <f>IF(D22=0,"YES",IF((C22-D22)/(C22+D22)&gt;0.15, IF(C22+D22&gt;percent,"YES","NO"),"NO"))</f>
        <v>YES</v>
      </c>
      <c r="G22" s="12">
        <v>25800.0</v>
      </c>
      <c r="H22" s="13" t="str">
        <f t="shared" si="3"/>
        <v>FUNDED</v>
      </c>
      <c r="I22" s="14">
        <f t="shared" si="4"/>
        <v>406863</v>
      </c>
      <c r="J22" s="15" t="str">
        <f t="shared" si="2"/>
        <v/>
      </c>
    </row>
    <row r="23">
      <c r="A23" s="20" t="s">
        <v>1332</v>
      </c>
      <c r="B23" s="8">
        <v>177.0</v>
      </c>
      <c r="C23" s="9">
        <v>7.7497162E7</v>
      </c>
      <c r="D23" s="9">
        <v>5.6139966E7</v>
      </c>
      <c r="E23" s="10">
        <f t="shared" si="1"/>
        <v>21357196</v>
      </c>
      <c r="F23" s="11" t="str">
        <f>IF(D23=0,"YES",IF((C23-D23)/(C23+D23)&gt;0.15, IF(C23+D23&gt;percent,"YES","NO"),"NO"))</f>
        <v>YES</v>
      </c>
      <c r="G23" s="12">
        <v>35000.0</v>
      </c>
      <c r="H23" s="13" t="str">
        <f t="shared" si="3"/>
        <v>FUNDED</v>
      </c>
      <c r="I23" s="14">
        <f t="shared" si="4"/>
        <v>371863</v>
      </c>
      <c r="J23" s="15" t="str">
        <f t="shared" si="2"/>
        <v/>
      </c>
    </row>
    <row r="24">
      <c r="A24" s="7" t="s">
        <v>1333</v>
      </c>
      <c r="B24" s="8">
        <v>183.0</v>
      </c>
      <c r="C24" s="9">
        <v>4.7240272E7</v>
      </c>
      <c r="D24" s="9">
        <v>3.7442483E7</v>
      </c>
      <c r="E24" s="10">
        <f t="shared" si="1"/>
        <v>9797789</v>
      </c>
      <c r="F24" s="11" t="str">
        <f>IF(D24=0,"YES",IF((C24-D24)/(C24+D24)&gt;0.15, IF(C24+D24&gt;percent,"YES","NO"),"NO"))</f>
        <v>NO</v>
      </c>
      <c r="G24" s="12">
        <v>45000.0</v>
      </c>
      <c r="H24" s="13" t="str">
        <f t="shared" si="3"/>
        <v>NOT FUNDED</v>
      </c>
      <c r="I24" s="14">
        <f t="shared" si="4"/>
        <v>371863</v>
      </c>
      <c r="J24" s="15" t="str">
        <f t="shared" si="2"/>
        <v>Approval Threshold</v>
      </c>
    </row>
    <row r="25">
      <c r="A25" s="7" t="s">
        <v>1334</v>
      </c>
      <c r="B25" s="8">
        <v>173.0</v>
      </c>
      <c r="C25" s="9">
        <v>3.3888868E7</v>
      </c>
      <c r="D25" s="9">
        <v>2.7268621E7</v>
      </c>
      <c r="E25" s="10">
        <f t="shared" si="1"/>
        <v>6620247</v>
      </c>
      <c r="F25" s="11" t="str">
        <f>IF(D25=0,"YES",IF((C25-D25)/(C25+D25)&gt;0.15, IF(C25+D25&gt;percent,"YES","NO"),"NO"))</f>
        <v>NO</v>
      </c>
      <c r="G25" s="12">
        <v>75000.0</v>
      </c>
      <c r="H25" s="13" t="str">
        <f t="shared" si="3"/>
        <v>NOT FUNDED</v>
      </c>
      <c r="I25" s="14">
        <f t="shared" si="4"/>
        <v>371863</v>
      </c>
      <c r="J25" s="15" t="str">
        <f t="shared" si="2"/>
        <v>Approval Threshold</v>
      </c>
    </row>
    <row r="26">
      <c r="A26" s="17" t="s">
        <v>1335</v>
      </c>
      <c r="B26" s="8">
        <v>241.0</v>
      </c>
      <c r="C26" s="9">
        <v>5.4479549E7</v>
      </c>
      <c r="D26" s="9">
        <v>5.3468718E7</v>
      </c>
      <c r="E26" s="10">
        <f t="shared" si="1"/>
        <v>1010831</v>
      </c>
      <c r="F26" s="11" t="str">
        <f>IF(D26=0,"YES",IF((C26-D26)/(C26+D26)&gt;0.15, IF(C26+D26&gt;percent,"YES","NO"),"NO"))</f>
        <v>NO</v>
      </c>
      <c r="G26" s="12">
        <v>31000.0</v>
      </c>
      <c r="H26" s="13" t="str">
        <f t="shared" si="3"/>
        <v>NOT FUNDED</v>
      </c>
      <c r="I26" s="14">
        <f t="shared" si="4"/>
        <v>371863</v>
      </c>
      <c r="J26" s="15" t="str">
        <f t="shared" si="2"/>
        <v>Approval Threshold</v>
      </c>
    </row>
    <row r="27">
      <c r="A27" s="7" t="s">
        <v>1336</v>
      </c>
      <c r="B27" s="8">
        <v>206.0</v>
      </c>
      <c r="C27" s="9">
        <v>3.8877952E7</v>
      </c>
      <c r="D27" s="9">
        <v>4.1883399E7</v>
      </c>
      <c r="E27" s="10">
        <f t="shared" si="1"/>
        <v>-3005447</v>
      </c>
      <c r="F27" s="11" t="str">
        <f>IF(D27=0,"YES",IF((C27-D27)/(C27+D27)&gt;0.15, IF(C27+D27&gt;percent,"YES","NO"),"NO"))</f>
        <v>NO</v>
      </c>
      <c r="G27" s="12">
        <v>68900.0</v>
      </c>
      <c r="H27" s="13" t="str">
        <f t="shared" si="3"/>
        <v>NOT FUNDED</v>
      </c>
      <c r="I27" s="14">
        <f t="shared" si="4"/>
        <v>371863</v>
      </c>
      <c r="J27" s="15" t="str">
        <f t="shared" si="2"/>
        <v>Approval Threshold</v>
      </c>
    </row>
    <row r="28">
      <c r="A28" s="7" t="s">
        <v>1337</v>
      </c>
      <c r="B28" s="8">
        <v>150.0</v>
      </c>
      <c r="C28" s="9">
        <v>2.5947975E7</v>
      </c>
      <c r="D28" s="9">
        <v>2.937903E7</v>
      </c>
      <c r="E28" s="10">
        <f t="shared" si="1"/>
        <v>-3431055</v>
      </c>
      <c r="F28" s="11" t="str">
        <f>IF(D28=0,"YES",IF((C28-D28)/(C28+D28)&gt;0.15, IF(C28+D28&gt;percent,"YES","NO"),"NO"))</f>
        <v>NO</v>
      </c>
      <c r="G28" s="12">
        <v>15000.0</v>
      </c>
      <c r="H28" s="13" t="str">
        <f t="shared" si="3"/>
        <v>NOT FUNDED</v>
      </c>
      <c r="I28" s="14">
        <f t="shared" si="4"/>
        <v>371863</v>
      </c>
      <c r="J28" s="15" t="str">
        <f t="shared" si="2"/>
        <v>Approval Threshold</v>
      </c>
    </row>
    <row r="29">
      <c r="A29" s="7" t="s">
        <v>1338</v>
      </c>
      <c r="B29" s="8">
        <v>179.0</v>
      </c>
      <c r="C29" s="9">
        <v>2.3607025E7</v>
      </c>
      <c r="D29" s="9">
        <v>2.8939873E7</v>
      </c>
      <c r="E29" s="10">
        <f t="shared" si="1"/>
        <v>-5332848</v>
      </c>
      <c r="F29" s="11" t="str">
        <f>IF(D29=0,"YES",IF((C29-D29)/(C29+D29)&gt;0.15, IF(C29+D29&gt;percent,"YES","NO"),"NO"))</f>
        <v>NO</v>
      </c>
      <c r="G29" s="12">
        <v>51732.0</v>
      </c>
      <c r="H29" s="13" t="str">
        <f t="shared" si="3"/>
        <v>NOT FUNDED</v>
      </c>
      <c r="I29" s="14">
        <f t="shared" si="4"/>
        <v>371863</v>
      </c>
      <c r="J29" s="15" t="str">
        <f t="shared" si="2"/>
        <v>Approval Threshold</v>
      </c>
    </row>
    <row r="30">
      <c r="A30" s="7" t="s">
        <v>1339</v>
      </c>
      <c r="B30" s="8">
        <v>211.0</v>
      </c>
      <c r="C30" s="9">
        <v>4.182067E7</v>
      </c>
      <c r="D30" s="9">
        <v>5.112882E7</v>
      </c>
      <c r="E30" s="10">
        <f t="shared" si="1"/>
        <v>-9308150</v>
      </c>
      <c r="F30" s="11" t="str">
        <f>IF(D30=0,"YES",IF((C30-D30)/(C30+D30)&gt;0.15, IF(C30+D30&gt;percent,"YES","NO"),"NO"))</f>
        <v>NO</v>
      </c>
      <c r="G30" s="12">
        <v>74700.0</v>
      </c>
      <c r="H30" s="13" t="str">
        <f t="shared" si="3"/>
        <v>NOT FUNDED</v>
      </c>
      <c r="I30" s="14">
        <f t="shared" si="4"/>
        <v>371863</v>
      </c>
      <c r="J30" s="15" t="str">
        <f t="shared" si="2"/>
        <v>Approval Threshold</v>
      </c>
    </row>
    <row r="31">
      <c r="A31" s="7" t="s">
        <v>1340</v>
      </c>
      <c r="B31" s="8">
        <v>246.0</v>
      </c>
      <c r="C31" s="9">
        <v>4.0885986E7</v>
      </c>
      <c r="D31" s="9">
        <v>5.1603102E7</v>
      </c>
      <c r="E31" s="10">
        <f t="shared" si="1"/>
        <v>-10717116</v>
      </c>
      <c r="F31" s="11" t="str">
        <f>IF(D31=0,"YES",IF((C31-D31)/(C31+D31)&gt;0.15, IF(C31+D31&gt;percent,"YES","NO"),"NO"))</f>
        <v>NO</v>
      </c>
      <c r="G31" s="12">
        <v>70000.0</v>
      </c>
      <c r="H31" s="13" t="str">
        <f t="shared" si="3"/>
        <v>NOT FUNDED</v>
      </c>
      <c r="I31" s="14">
        <f t="shared" si="4"/>
        <v>371863</v>
      </c>
      <c r="J31" s="15" t="str">
        <f t="shared" si="2"/>
        <v>Approval Threshold</v>
      </c>
    </row>
    <row r="32">
      <c r="A32" s="7" t="s">
        <v>1341</v>
      </c>
      <c r="B32" s="8">
        <v>230.0</v>
      </c>
      <c r="C32" s="9">
        <v>4.1488535E7</v>
      </c>
      <c r="D32" s="9">
        <v>5.303766E7</v>
      </c>
      <c r="E32" s="10">
        <f t="shared" si="1"/>
        <v>-11549125</v>
      </c>
      <c r="F32" s="11" t="str">
        <f>IF(D32=0,"YES",IF((C32-D32)/(C32+D32)&gt;0.15, IF(C32+D32&gt;percent,"YES","NO"),"NO"))</f>
        <v>NO</v>
      </c>
      <c r="G32" s="12">
        <v>74077.0</v>
      </c>
      <c r="H32" s="13" t="str">
        <f t="shared" si="3"/>
        <v>NOT FUNDED</v>
      </c>
      <c r="I32" s="14">
        <f t="shared" si="4"/>
        <v>371863</v>
      </c>
      <c r="J32" s="15" t="str">
        <f t="shared" si="2"/>
        <v>Approval Threshold</v>
      </c>
    </row>
    <row r="33">
      <c r="A33" s="7" t="s">
        <v>1342</v>
      </c>
      <c r="B33" s="8">
        <v>255.0</v>
      </c>
      <c r="C33" s="9">
        <v>2.9652917E7</v>
      </c>
      <c r="D33" s="9">
        <v>4.1779802E7</v>
      </c>
      <c r="E33" s="10">
        <f t="shared" si="1"/>
        <v>-12126885</v>
      </c>
      <c r="F33" s="11" t="str">
        <f>IF(D33=0,"YES",IF((C33-D33)/(C33+D33)&gt;0.15, IF(C33+D33&gt;percent,"YES","NO"),"NO"))</f>
        <v>NO</v>
      </c>
      <c r="G33" s="12">
        <v>70600.0</v>
      </c>
      <c r="H33" s="13" t="str">
        <f t="shared" si="3"/>
        <v>NOT FUNDED</v>
      </c>
      <c r="I33" s="14">
        <f t="shared" si="4"/>
        <v>371863</v>
      </c>
      <c r="J33" s="15" t="str">
        <f t="shared" si="2"/>
        <v>Approval Threshold</v>
      </c>
    </row>
    <row r="34">
      <c r="A34" s="7" t="s">
        <v>1343</v>
      </c>
      <c r="B34" s="8">
        <v>197.0</v>
      </c>
      <c r="C34" s="9">
        <v>2.5285823E7</v>
      </c>
      <c r="D34" s="9">
        <v>3.8082552E7</v>
      </c>
      <c r="E34" s="10">
        <f t="shared" si="1"/>
        <v>-12796729</v>
      </c>
      <c r="F34" s="11" t="str">
        <f>IF(D34=0,"YES",IF((C34-D34)/(C34+D34)&gt;0.15, IF(C34+D34&gt;percent,"YES","NO"),"NO"))</f>
        <v>NO</v>
      </c>
      <c r="G34" s="12">
        <v>40400.0</v>
      </c>
      <c r="H34" s="13" t="str">
        <f t="shared" si="3"/>
        <v>NOT FUNDED</v>
      </c>
      <c r="I34" s="14">
        <f t="shared" si="4"/>
        <v>371863</v>
      </c>
      <c r="J34" s="15" t="str">
        <f t="shared" si="2"/>
        <v>Approval Threshold</v>
      </c>
    </row>
    <row r="35">
      <c r="A35" s="7" t="s">
        <v>1344</v>
      </c>
      <c r="B35" s="8">
        <v>337.0</v>
      </c>
      <c r="C35" s="9">
        <v>3.3143494E7</v>
      </c>
      <c r="D35" s="9">
        <v>4.6717541E7</v>
      </c>
      <c r="E35" s="10">
        <f t="shared" si="1"/>
        <v>-13574047</v>
      </c>
      <c r="F35" s="11" t="str">
        <f>IF(D35=0,"YES",IF((C35-D35)/(C35+D35)&gt;0.15, IF(C35+D35&gt;percent,"YES","NO"),"NO"))</f>
        <v>NO</v>
      </c>
      <c r="G35" s="12">
        <v>55500.0</v>
      </c>
      <c r="H35" s="13" t="str">
        <f t="shared" si="3"/>
        <v>NOT FUNDED</v>
      </c>
      <c r="I35" s="14">
        <f t="shared" si="4"/>
        <v>371863</v>
      </c>
      <c r="J35" s="15" t="str">
        <f t="shared" si="2"/>
        <v>Approval Threshold</v>
      </c>
    </row>
    <row r="36">
      <c r="A36" s="7" t="s">
        <v>1345</v>
      </c>
      <c r="B36" s="8">
        <v>230.0</v>
      </c>
      <c r="C36" s="9">
        <v>2.6578249E7</v>
      </c>
      <c r="D36" s="9">
        <v>4.2013388E7</v>
      </c>
      <c r="E36" s="10">
        <f t="shared" si="1"/>
        <v>-15435139</v>
      </c>
      <c r="F36" s="11" t="str">
        <f>IF(D36=0,"YES",IF((C36-D36)/(C36+D36)&gt;0.15, IF(C36+D36&gt;percent,"YES","NO"),"NO"))</f>
        <v>NO</v>
      </c>
      <c r="G36" s="12">
        <v>54166.0</v>
      </c>
      <c r="H36" s="13" t="str">
        <f t="shared" si="3"/>
        <v>NOT FUNDED</v>
      </c>
      <c r="I36" s="14">
        <f t="shared" si="4"/>
        <v>371863</v>
      </c>
      <c r="J36" s="15" t="str">
        <f t="shared" si="2"/>
        <v>Approval Threshold</v>
      </c>
    </row>
    <row r="37">
      <c r="A37" s="20" t="s">
        <v>1346</v>
      </c>
      <c r="B37" s="8">
        <v>210.0</v>
      </c>
      <c r="C37" s="9">
        <v>3.3154205E7</v>
      </c>
      <c r="D37" s="9">
        <v>5.2854103E7</v>
      </c>
      <c r="E37" s="10">
        <f t="shared" si="1"/>
        <v>-19699898</v>
      </c>
      <c r="F37" s="11" t="str">
        <f>IF(D37=0,"YES",IF((C37-D37)/(C37+D37)&gt;0.15, IF(C37+D37&gt;percent,"YES","NO"),"NO"))</f>
        <v>NO</v>
      </c>
      <c r="G37" s="12">
        <v>75000.0</v>
      </c>
      <c r="H37" s="13" t="str">
        <f t="shared" si="3"/>
        <v>NOT FUNDED</v>
      </c>
      <c r="I37" s="14">
        <f t="shared" si="4"/>
        <v>371863</v>
      </c>
      <c r="J37" s="15" t="str">
        <f t="shared" si="2"/>
        <v>Approval Threshold</v>
      </c>
    </row>
    <row r="38">
      <c r="A38" s="7" t="s">
        <v>1347</v>
      </c>
      <c r="B38" s="8">
        <v>162.0</v>
      </c>
      <c r="C38" s="9">
        <v>3.1629045E7</v>
      </c>
      <c r="D38" s="9">
        <v>5.2208603E7</v>
      </c>
      <c r="E38" s="10">
        <f t="shared" si="1"/>
        <v>-20579558</v>
      </c>
      <c r="F38" s="11" t="str">
        <f>IF(D38=0,"YES",IF((C38-D38)/(C38+D38)&gt;0.15, IF(C38+D38&gt;percent,"YES","NO"),"NO"))</f>
        <v>NO</v>
      </c>
      <c r="G38" s="12">
        <v>28821.0</v>
      </c>
      <c r="H38" s="13" t="str">
        <f t="shared" si="3"/>
        <v>NOT FUNDED</v>
      </c>
      <c r="I38" s="14">
        <f t="shared" si="4"/>
        <v>371863</v>
      </c>
      <c r="J38" s="15" t="str">
        <f t="shared" si="2"/>
        <v>Approval Threshold</v>
      </c>
    </row>
    <row r="39">
      <c r="A39" s="7" t="s">
        <v>1348</v>
      </c>
      <c r="B39" s="8">
        <v>221.0</v>
      </c>
      <c r="C39" s="9">
        <v>2.5135388E7</v>
      </c>
      <c r="D39" s="9">
        <v>4.7324007E7</v>
      </c>
      <c r="E39" s="10">
        <f t="shared" si="1"/>
        <v>-22188619</v>
      </c>
      <c r="F39" s="11" t="str">
        <f>IF(D39=0,"YES",IF((C39-D39)/(C39+D39)&gt;0.15, IF(C39+D39&gt;percent,"YES","NO"),"NO"))</f>
        <v>NO</v>
      </c>
      <c r="G39" s="12">
        <v>35000.0</v>
      </c>
      <c r="H39" s="13" t="str">
        <f t="shared" si="3"/>
        <v>NOT FUNDED</v>
      </c>
      <c r="I39" s="14">
        <f t="shared" si="4"/>
        <v>371863</v>
      </c>
      <c r="J39" s="15" t="str">
        <f t="shared" si="2"/>
        <v>Approval Threshold</v>
      </c>
    </row>
    <row r="40">
      <c r="A40" s="7" t="s">
        <v>1349</v>
      </c>
      <c r="B40" s="8">
        <v>223.0</v>
      </c>
      <c r="C40" s="9">
        <v>2.2672509E7</v>
      </c>
      <c r="D40" s="9">
        <v>4.5884677E7</v>
      </c>
      <c r="E40" s="10">
        <f t="shared" si="1"/>
        <v>-23212168</v>
      </c>
      <c r="F40" s="11" t="str">
        <f>IF(D40=0,"YES",IF((C40-D40)/(C40+D40)&gt;0.15, IF(C40+D40&gt;percent,"YES","NO"),"NO"))</f>
        <v>NO</v>
      </c>
      <c r="G40" s="12">
        <v>15000.0</v>
      </c>
      <c r="H40" s="13" t="str">
        <f t="shared" si="3"/>
        <v>NOT FUNDED</v>
      </c>
      <c r="I40" s="14">
        <f t="shared" si="4"/>
        <v>371863</v>
      </c>
      <c r="J40" s="15" t="str">
        <f t="shared" si="2"/>
        <v>Approval Threshold</v>
      </c>
    </row>
    <row r="41">
      <c r="A41" s="7" t="s">
        <v>1350</v>
      </c>
      <c r="B41" s="8">
        <v>168.0</v>
      </c>
      <c r="C41" s="9">
        <v>1.9825083E7</v>
      </c>
      <c r="D41" s="9">
        <v>4.4262294E7</v>
      </c>
      <c r="E41" s="10">
        <f t="shared" si="1"/>
        <v>-24437211</v>
      </c>
      <c r="F41" s="11" t="str">
        <f>IF(D41=0,"YES",IF((C41-D41)/(C41+D41)&gt;0.15, IF(C41+D41&gt;percent,"YES","NO"),"NO"))</f>
        <v>NO</v>
      </c>
      <c r="G41" s="12">
        <v>74900.0</v>
      </c>
      <c r="H41" s="13" t="str">
        <f t="shared" si="3"/>
        <v>NOT FUNDED</v>
      </c>
      <c r="I41" s="14">
        <f t="shared" si="4"/>
        <v>371863</v>
      </c>
      <c r="J41" s="15" t="str">
        <f t="shared" si="2"/>
        <v>Approval Threshold</v>
      </c>
    </row>
    <row r="42">
      <c r="A42" s="7" t="s">
        <v>1351</v>
      </c>
      <c r="B42" s="8">
        <v>198.0</v>
      </c>
      <c r="C42" s="9">
        <v>2.4832175E7</v>
      </c>
      <c r="D42" s="9">
        <v>5.0504223E7</v>
      </c>
      <c r="E42" s="10">
        <f t="shared" si="1"/>
        <v>-25672048</v>
      </c>
      <c r="F42" s="11" t="str">
        <f>IF(D42=0,"YES",IF((C42-D42)/(C42+D42)&gt;0.15, IF(C42+D42&gt;percent,"YES","NO"),"NO"))</f>
        <v>NO</v>
      </c>
      <c r="G42" s="12">
        <v>75000.0</v>
      </c>
      <c r="H42" s="13" t="str">
        <f t="shared" si="3"/>
        <v>NOT FUNDED</v>
      </c>
      <c r="I42" s="14">
        <f t="shared" si="4"/>
        <v>371863</v>
      </c>
      <c r="J42" s="15" t="str">
        <f t="shared" si="2"/>
        <v>Approval Threshold</v>
      </c>
    </row>
    <row r="43">
      <c r="A43" s="7" t="s">
        <v>1352</v>
      </c>
      <c r="B43" s="8">
        <v>176.0</v>
      </c>
      <c r="C43" s="9">
        <v>8977474.0</v>
      </c>
      <c r="D43" s="9">
        <v>3.4828211E7</v>
      </c>
      <c r="E43" s="10">
        <f t="shared" si="1"/>
        <v>-25850737</v>
      </c>
      <c r="F43" s="11" t="str">
        <f>IF(D43=0,"YES",IF((C43-D43)/(C43+D43)&gt;0.15, IF(C43+D43&gt;percent,"YES","NO"),"NO"))</f>
        <v>NO</v>
      </c>
      <c r="G43" s="12">
        <v>43685.0</v>
      </c>
      <c r="H43" s="13" t="str">
        <f t="shared" si="3"/>
        <v>NOT FUNDED</v>
      </c>
      <c r="I43" s="14">
        <f t="shared" si="4"/>
        <v>371863</v>
      </c>
      <c r="J43" s="15" t="str">
        <f t="shared" si="2"/>
        <v>Approval Threshold</v>
      </c>
    </row>
    <row r="44">
      <c r="A44" s="7" t="s">
        <v>1353</v>
      </c>
      <c r="B44" s="8">
        <v>205.0</v>
      </c>
      <c r="C44" s="9">
        <v>2.3840551E7</v>
      </c>
      <c r="D44" s="9">
        <v>4.9867198E7</v>
      </c>
      <c r="E44" s="10">
        <f t="shared" si="1"/>
        <v>-26026647</v>
      </c>
      <c r="F44" s="11" t="str">
        <f>IF(D44=0,"YES",IF((C44-D44)/(C44+D44)&gt;0.15, IF(C44+D44&gt;percent,"YES","NO"),"NO"))</f>
        <v>NO</v>
      </c>
      <c r="G44" s="12">
        <v>65500.0</v>
      </c>
      <c r="H44" s="13" t="str">
        <f t="shared" si="3"/>
        <v>NOT FUNDED</v>
      </c>
      <c r="I44" s="14">
        <f t="shared" si="4"/>
        <v>371863</v>
      </c>
      <c r="J44" s="15" t="str">
        <f t="shared" si="2"/>
        <v>Approval Threshold</v>
      </c>
    </row>
    <row r="45">
      <c r="A45" s="7" t="s">
        <v>1354</v>
      </c>
      <c r="B45" s="18">
        <v>157.0</v>
      </c>
      <c r="C45" s="9">
        <v>2.7648408E7</v>
      </c>
      <c r="D45" s="9">
        <v>5.419981E7</v>
      </c>
      <c r="E45" s="10">
        <f t="shared" si="1"/>
        <v>-26551402</v>
      </c>
      <c r="F45" s="11" t="str">
        <f>IF(D45=0,"YES",IF((C45-D45)/(C45+D45)&gt;0.15, IF(C45+D45&gt;percent,"YES","NO"),"NO"))</f>
        <v>NO</v>
      </c>
      <c r="G45" s="12">
        <v>60000.0</v>
      </c>
      <c r="H45" s="13" t="str">
        <f t="shared" si="3"/>
        <v>NOT FUNDED</v>
      </c>
      <c r="I45" s="14">
        <f t="shared" si="4"/>
        <v>371863</v>
      </c>
      <c r="J45" s="15" t="str">
        <f t="shared" si="2"/>
        <v>Approval Threshold</v>
      </c>
    </row>
    <row r="46">
      <c r="A46" s="7" t="s">
        <v>1355</v>
      </c>
      <c r="B46" s="18">
        <v>173.0</v>
      </c>
      <c r="C46" s="9">
        <v>2.2943066E7</v>
      </c>
      <c r="D46" s="9">
        <v>4.9958512E7</v>
      </c>
      <c r="E46" s="10">
        <f t="shared" si="1"/>
        <v>-27015446</v>
      </c>
      <c r="F46" s="11" t="str">
        <f>IF(D46=0,"YES",IF((C46-D46)/(C46+D46)&gt;0.15, IF(C46+D46&gt;percent,"YES","NO"),"NO"))</f>
        <v>NO</v>
      </c>
      <c r="G46" s="12">
        <v>74900.0</v>
      </c>
      <c r="H46" s="13" t="str">
        <f t="shared" si="3"/>
        <v>NOT FUNDED</v>
      </c>
      <c r="I46" s="14">
        <f t="shared" si="4"/>
        <v>371863</v>
      </c>
      <c r="J46" s="15" t="str">
        <f t="shared" si="2"/>
        <v>Approval Threshold</v>
      </c>
    </row>
    <row r="47">
      <c r="A47" s="7" t="s">
        <v>1356</v>
      </c>
      <c r="B47" s="18">
        <v>212.0</v>
      </c>
      <c r="C47" s="9">
        <v>2.0034916E7</v>
      </c>
      <c r="D47" s="9">
        <v>4.7395572E7</v>
      </c>
      <c r="E47" s="10">
        <f t="shared" si="1"/>
        <v>-27360656</v>
      </c>
      <c r="F47" s="11" t="str">
        <f>IF(D47=0,"YES",IF((C47-D47)/(C47+D47)&gt;0.15, IF(C47+D47&gt;percent,"YES","NO"),"NO"))</f>
        <v>NO</v>
      </c>
      <c r="G47" s="12">
        <v>28735.0</v>
      </c>
      <c r="H47" s="13" t="str">
        <f t="shared" si="3"/>
        <v>NOT FUNDED</v>
      </c>
      <c r="I47" s="14">
        <f t="shared" si="4"/>
        <v>371863</v>
      </c>
      <c r="J47" s="15" t="str">
        <f t="shared" si="2"/>
        <v>Approval Threshold</v>
      </c>
    </row>
    <row r="48">
      <c r="A48" s="7" t="s">
        <v>1357</v>
      </c>
      <c r="B48" s="18">
        <v>160.0</v>
      </c>
      <c r="C48" s="9">
        <v>2.0591549E7</v>
      </c>
      <c r="D48" s="9">
        <v>4.8103915E7</v>
      </c>
      <c r="E48" s="10">
        <f t="shared" si="1"/>
        <v>-27512366</v>
      </c>
      <c r="F48" s="11" t="str">
        <f>IF(D48=0,"YES",IF((C48-D48)/(C48+D48)&gt;0.15, IF(C48+D48&gt;percent,"YES","NO"),"NO"))</f>
        <v>NO</v>
      </c>
      <c r="G48" s="12">
        <v>72346.0</v>
      </c>
      <c r="H48" s="13" t="str">
        <f t="shared" si="3"/>
        <v>NOT FUNDED</v>
      </c>
      <c r="I48" s="14">
        <f t="shared" si="4"/>
        <v>371863</v>
      </c>
      <c r="J48" s="15" t="str">
        <f t="shared" si="2"/>
        <v>Approval Threshold</v>
      </c>
    </row>
    <row r="49">
      <c r="A49" s="7" t="s">
        <v>1358</v>
      </c>
      <c r="B49" s="18">
        <v>195.0</v>
      </c>
      <c r="C49" s="9">
        <v>2.0671895E7</v>
      </c>
      <c r="D49" s="9">
        <v>4.8968105E7</v>
      </c>
      <c r="E49" s="10">
        <f t="shared" si="1"/>
        <v>-28296210</v>
      </c>
      <c r="F49" s="11" t="str">
        <f>IF(D49=0,"YES",IF((C49-D49)/(C49+D49)&gt;0.15, IF(C49+D49&gt;percent,"YES","NO"),"NO"))</f>
        <v>NO</v>
      </c>
      <c r="G49" s="12">
        <v>49129.0</v>
      </c>
      <c r="H49" s="13" t="str">
        <f t="shared" si="3"/>
        <v>NOT FUNDED</v>
      </c>
      <c r="I49" s="14">
        <f t="shared" si="4"/>
        <v>371863</v>
      </c>
      <c r="J49" s="15" t="str">
        <f t="shared" si="2"/>
        <v>Approval Threshold</v>
      </c>
    </row>
    <row r="50">
      <c r="A50" s="7" t="s">
        <v>1359</v>
      </c>
      <c r="B50" s="18">
        <v>257.0</v>
      </c>
      <c r="C50" s="9">
        <v>2.014714E7</v>
      </c>
      <c r="D50" s="9">
        <v>4.9592645E7</v>
      </c>
      <c r="E50" s="10">
        <f t="shared" si="1"/>
        <v>-29445505</v>
      </c>
      <c r="F50" s="11" t="str">
        <f>IF(D50=0,"YES",IF((C50-D50)/(C50+D50)&gt;0.15, IF(C50+D50&gt;percent,"YES","NO"),"NO"))</f>
        <v>NO</v>
      </c>
      <c r="G50" s="12">
        <v>21000.0</v>
      </c>
      <c r="H50" s="13" t="str">
        <f t="shared" si="3"/>
        <v>NOT FUNDED</v>
      </c>
      <c r="I50" s="14">
        <f t="shared" si="4"/>
        <v>371863</v>
      </c>
      <c r="J50" s="15" t="str">
        <f t="shared" si="2"/>
        <v>Approval Threshold</v>
      </c>
    </row>
    <row r="51">
      <c r="A51" s="7" t="s">
        <v>1360</v>
      </c>
      <c r="B51" s="18">
        <v>155.0</v>
      </c>
      <c r="C51" s="9">
        <v>1.9903605E7</v>
      </c>
      <c r="D51" s="9">
        <v>4.9604932E7</v>
      </c>
      <c r="E51" s="10">
        <f t="shared" si="1"/>
        <v>-29701327</v>
      </c>
      <c r="F51" s="11" t="str">
        <f>IF(D51=0,"YES",IF((C51-D51)/(C51+D51)&gt;0.15, IF(C51+D51&gt;percent,"YES","NO"),"NO"))</f>
        <v>NO</v>
      </c>
      <c r="G51" s="12">
        <v>35000.0</v>
      </c>
      <c r="H51" s="13" t="str">
        <f t="shared" si="3"/>
        <v>NOT FUNDED</v>
      </c>
      <c r="I51" s="14">
        <f t="shared" si="4"/>
        <v>371863</v>
      </c>
      <c r="J51" s="15" t="str">
        <f t="shared" si="2"/>
        <v>Approval Threshold</v>
      </c>
    </row>
    <row r="52">
      <c r="A52" s="7" t="s">
        <v>1361</v>
      </c>
      <c r="B52" s="18">
        <v>205.0</v>
      </c>
      <c r="C52" s="9">
        <v>2.525685E7</v>
      </c>
      <c r="D52" s="9">
        <v>5.4965445E7</v>
      </c>
      <c r="E52" s="10">
        <f t="shared" si="1"/>
        <v>-29708595</v>
      </c>
      <c r="F52" s="11" t="str">
        <f>IF(D52=0,"YES",IF((C52-D52)/(C52+D52)&gt;0.15, IF(C52+D52&gt;percent,"YES","NO"),"NO"))</f>
        <v>NO</v>
      </c>
      <c r="G52" s="12">
        <v>58800.0</v>
      </c>
      <c r="H52" s="13" t="str">
        <f t="shared" si="3"/>
        <v>NOT FUNDED</v>
      </c>
      <c r="I52" s="14">
        <f t="shared" si="4"/>
        <v>371863</v>
      </c>
      <c r="J52" s="15" t="str">
        <f t="shared" si="2"/>
        <v>Approval Threshold</v>
      </c>
    </row>
    <row r="53">
      <c r="A53" s="7" t="s">
        <v>1362</v>
      </c>
      <c r="B53" s="18">
        <v>171.0</v>
      </c>
      <c r="C53" s="9">
        <v>1.8708439E7</v>
      </c>
      <c r="D53" s="9">
        <v>4.8648732E7</v>
      </c>
      <c r="E53" s="10">
        <f t="shared" si="1"/>
        <v>-29940293</v>
      </c>
      <c r="F53" s="11" t="str">
        <f>IF(D53=0,"YES",IF((C53-D53)/(C53+D53)&gt;0.15, IF(C53+D53&gt;percent,"YES","NO"),"NO"))</f>
        <v>NO</v>
      </c>
      <c r="G53" s="12">
        <v>34000.0</v>
      </c>
      <c r="H53" s="13" t="str">
        <f t="shared" si="3"/>
        <v>NOT FUNDED</v>
      </c>
      <c r="I53" s="14">
        <f t="shared" si="4"/>
        <v>371863</v>
      </c>
      <c r="J53" s="15" t="str">
        <f t="shared" si="2"/>
        <v>Approval Threshold</v>
      </c>
    </row>
    <row r="54">
      <c r="A54" s="7" t="s">
        <v>1363</v>
      </c>
      <c r="B54" s="18">
        <v>181.0</v>
      </c>
      <c r="C54" s="9">
        <v>3.2132143E7</v>
      </c>
      <c r="D54" s="9">
        <v>6.2235485E7</v>
      </c>
      <c r="E54" s="10">
        <f t="shared" si="1"/>
        <v>-30103342</v>
      </c>
      <c r="F54" s="11" t="str">
        <f>IF(D54=0,"YES",IF((C54-D54)/(C54+D54)&gt;0.15, IF(C54+D54&gt;percent,"YES","NO"),"NO"))</f>
        <v>NO</v>
      </c>
      <c r="G54" s="12">
        <v>64000.0</v>
      </c>
      <c r="H54" s="13" t="str">
        <f t="shared" si="3"/>
        <v>NOT FUNDED</v>
      </c>
      <c r="I54" s="14">
        <f t="shared" si="4"/>
        <v>371863</v>
      </c>
      <c r="J54" s="15" t="str">
        <f t="shared" si="2"/>
        <v>Approval Threshold</v>
      </c>
    </row>
    <row r="55">
      <c r="A55" s="16" t="s">
        <v>1364</v>
      </c>
      <c r="B55" s="18">
        <v>217.0</v>
      </c>
      <c r="C55" s="9">
        <v>1.7444403E7</v>
      </c>
      <c r="D55" s="9">
        <v>4.7672386E7</v>
      </c>
      <c r="E55" s="10">
        <f t="shared" si="1"/>
        <v>-30227983</v>
      </c>
      <c r="F55" s="11" t="str">
        <f>IF(D55=0,"YES",IF((C55-D55)/(C55+D55)&gt;0.15, IF(C55+D55&gt;percent,"YES","NO"),"NO"))</f>
        <v>NO</v>
      </c>
      <c r="G55" s="12">
        <v>63000.0</v>
      </c>
      <c r="H55" s="13" t="str">
        <f t="shared" si="3"/>
        <v>NOT FUNDED</v>
      </c>
      <c r="I55" s="14">
        <f t="shared" si="4"/>
        <v>371863</v>
      </c>
      <c r="J55" s="15" t="str">
        <f t="shared" si="2"/>
        <v>Approval Threshold</v>
      </c>
    </row>
    <row r="56">
      <c r="A56" s="7" t="s">
        <v>1365</v>
      </c>
      <c r="B56" s="18">
        <v>194.0</v>
      </c>
      <c r="C56" s="9">
        <v>2.327113E7</v>
      </c>
      <c r="D56" s="9">
        <v>5.4015253E7</v>
      </c>
      <c r="E56" s="10">
        <f t="shared" si="1"/>
        <v>-30744123</v>
      </c>
      <c r="F56" s="11" t="str">
        <f>IF(D56=0,"YES",IF((C56-D56)/(C56+D56)&gt;0.15, IF(C56+D56&gt;percent,"YES","NO"),"NO"))</f>
        <v>NO</v>
      </c>
      <c r="G56" s="12">
        <v>74999.0</v>
      </c>
      <c r="H56" s="13" t="str">
        <f t="shared" si="3"/>
        <v>NOT FUNDED</v>
      </c>
      <c r="I56" s="14">
        <f t="shared" si="4"/>
        <v>371863</v>
      </c>
      <c r="J56" s="15" t="str">
        <f t="shared" si="2"/>
        <v>Approval Threshold</v>
      </c>
    </row>
    <row r="57">
      <c r="A57" s="7" t="s">
        <v>1366</v>
      </c>
      <c r="B57" s="18">
        <v>215.0</v>
      </c>
      <c r="C57" s="9">
        <v>1.7659377E7</v>
      </c>
      <c r="D57" s="9">
        <v>4.875881E7</v>
      </c>
      <c r="E57" s="10">
        <f t="shared" si="1"/>
        <v>-31099433</v>
      </c>
      <c r="F57" s="11" t="str">
        <f>IF(D57=0,"YES",IF((C57-D57)/(C57+D57)&gt;0.15, IF(C57+D57&gt;percent,"YES","NO"),"NO"))</f>
        <v>NO</v>
      </c>
      <c r="G57" s="12">
        <v>75000.0</v>
      </c>
      <c r="H57" s="13" t="str">
        <f t="shared" si="3"/>
        <v>NOT FUNDED</v>
      </c>
      <c r="I57" s="14">
        <f t="shared" si="4"/>
        <v>371863</v>
      </c>
      <c r="J57" s="15" t="str">
        <f t="shared" si="2"/>
        <v>Approval Threshold</v>
      </c>
    </row>
    <row r="58">
      <c r="A58" s="7" t="s">
        <v>1367</v>
      </c>
      <c r="B58" s="18">
        <v>214.0</v>
      </c>
      <c r="C58" s="9">
        <v>2.0811402E7</v>
      </c>
      <c r="D58" s="9">
        <v>5.2032116E7</v>
      </c>
      <c r="E58" s="10">
        <f t="shared" si="1"/>
        <v>-31220714</v>
      </c>
      <c r="F58" s="11" t="str">
        <f>IF(D58=0,"YES",IF((C58-D58)/(C58+D58)&gt;0.15, IF(C58+D58&gt;percent,"YES","NO"),"NO"))</f>
        <v>NO</v>
      </c>
      <c r="G58" s="12">
        <v>64683.0</v>
      </c>
      <c r="H58" s="13" t="str">
        <f t="shared" si="3"/>
        <v>NOT FUNDED</v>
      </c>
      <c r="I58" s="14">
        <f t="shared" si="4"/>
        <v>371863</v>
      </c>
      <c r="J58" s="15" t="str">
        <f t="shared" si="2"/>
        <v>Approval Threshold</v>
      </c>
    </row>
    <row r="59">
      <c r="A59" s="7" t="s">
        <v>1368</v>
      </c>
      <c r="B59" s="18">
        <v>191.0</v>
      </c>
      <c r="C59" s="9">
        <v>2.4576187E7</v>
      </c>
      <c r="D59" s="9">
        <v>5.6242035E7</v>
      </c>
      <c r="E59" s="10">
        <f t="shared" si="1"/>
        <v>-31665848</v>
      </c>
      <c r="F59" s="11" t="str">
        <f>IF(D59=0,"YES",IF((C59-D59)/(C59+D59)&gt;0.15, IF(C59+D59&gt;percent,"YES","NO"),"NO"))</f>
        <v>NO</v>
      </c>
      <c r="G59" s="12">
        <v>29500.0</v>
      </c>
      <c r="H59" s="13" t="str">
        <f t="shared" si="3"/>
        <v>NOT FUNDED</v>
      </c>
      <c r="I59" s="14">
        <f t="shared" si="4"/>
        <v>371863</v>
      </c>
      <c r="J59" s="15" t="str">
        <f t="shared" si="2"/>
        <v>Approval Threshold</v>
      </c>
    </row>
    <row r="60">
      <c r="A60" s="7" t="s">
        <v>1369</v>
      </c>
      <c r="B60" s="18">
        <v>202.0</v>
      </c>
      <c r="C60" s="9">
        <v>1.8455103E7</v>
      </c>
      <c r="D60" s="9">
        <v>5.0296724E7</v>
      </c>
      <c r="E60" s="10">
        <f t="shared" si="1"/>
        <v>-31841621</v>
      </c>
      <c r="F60" s="11" t="str">
        <f>IF(D60=0,"YES",IF((C60-D60)/(C60+D60)&gt;0.15, IF(C60+D60&gt;percent,"YES","NO"),"NO"))</f>
        <v>NO</v>
      </c>
      <c r="G60" s="12">
        <v>61600.0</v>
      </c>
      <c r="H60" s="13" t="str">
        <f t="shared" si="3"/>
        <v>NOT FUNDED</v>
      </c>
      <c r="I60" s="14">
        <f t="shared" si="4"/>
        <v>371863</v>
      </c>
      <c r="J60" s="15" t="str">
        <f t="shared" si="2"/>
        <v>Approval Threshold</v>
      </c>
    </row>
    <row r="61">
      <c r="A61" s="7" t="s">
        <v>1370</v>
      </c>
      <c r="B61" s="18">
        <v>180.0</v>
      </c>
      <c r="C61" s="9">
        <v>1.768063E7</v>
      </c>
      <c r="D61" s="9">
        <v>4.9548422E7</v>
      </c>
      <c r="E61" s="10">
        <f t="shared" si="1"/>
        <v>-31867792</v>
      </c>
      <c r="F61" s="11" t="str">
        <f>IF(D61=0,"YES",IF((C61-D61)/(C61+D61)&gt;0.15, IF(C61+D61&gt;percent,"YES","NO"),"NO"))</f>
        <v>NO</v>
      </c>
      <c r="G61" s="12">
        <v>75000.0</v>
      </c>
      <c r="H61" s="13" t="str">
        <f t="shared" si="3"/>
        <v>NOT FUNDED</v>
      </c>
      <c r="I61" s="14">
        <f t="shared" si="4"/>
        <v>371863</v>
      </c>
      <c r="J61" s="15" t="str">
        <f t="shared" si="2"/>
        <v>Approval Threshold</v>
      </c>
    </row>
    <row r="62">
      <c r="A62" s="7" t="s">
        <v>1371</v>
      </c>
      <c r="B62" s="18">
        <v>177.0</v>
      </c>
      <c r="C62" s="9">
        <v>1.6125837E7</v>
      </c>
      <c r="D62" s="9">
        <v>4.9210895E7</v>
      </c>
      <c r="E62" s="10">
        <f t="shared" si="1"/>
        <v>-33085058</v>
      </c>
      <c r="F62" s="11" t="str">
        <f>IF(D62=0,"YES",IF((C62-D62)/(C62+D62)&gt;0.15, IF(C62+D62&gt;percent,"YES","NO"),"NO"))</f>
        <v>NO</v>
      </c>
      <c r="G62" s="12">
        <v>46000.0</v>
      </c>
      <c r="H62" s="13" t="str">
        <f t="shared" si="3"/>
        <v>NOT FUNDED</v>
      </c>
      <c r="I62" s="14">
        <f t="shared" si="4"/>
        <v>371863</v>
      </c>
      <c r="J62" s="15" t="str">
        <f t="shared" si="2"/>
        <v>Approval Threshold</v>
      </c>
    </row>
    <row r="63">
      <c r="A63" s="7" t="s">
        <v>1372</v>
      </c>
      <c r="B63" s="18">
        <v>168.0</v>
      </c>
      <c r="C63" s="9">
        <v>1.7735127E7</v>
      </c>
      <c r="D63" s="9">
        <v>5.0919159E7</v>
      </c>
      <c r="E63" s="10">
        <f t="shared" si="1"/>
        <v>-33184032</v>
      </c>
      <c r="F63" s="11" t="str">
        <f>IF(D63=0,"YES",IF((C63-D63)/(C63+D63)&gt;0.15, IF(C63+D63&gt;percent,"YES","NO"),"NO"))</f>
        <v>NO</v>
      </c>
      <c r="G63" s="12">
        <v>41900.0</v>
      </c>
      <c r="H63" s="13" t="str">
        <f t="shared" si="3"/>
        <v>NOT FUNDED</v>
      </c>
      <c r="I63" s="14">
        <f t="shared" si="4"/>
        <v>371863</v>
      </c>
      <c r="J63" s="15" t="str">
        <f t="shared" si="2"/>
        <v>Approval Threshold</v>
      </c>
    </row>
    <row r="64">
      <c r="A64" s="7" t="s">
        <v>1373</v>
      </c>
      <c r="B64" s="18">
        <v>244.0</v>
      </c>
      <c r="C64" s="9">
        <v>2.8286176E7</v>
      </c>
      <c r="D64" s="9">
        <v>6.1801058E7</v>
      </c>
      <c r="E64" s="10">
        <f t="shared" si="1"/>
        <v>-33514882</v>
      </c>
      <c r="F64" s="11" t="str">
        <f>IF(D64=0,"YES",IF((C64-D64)/(C64+D64)&gt;0.15, IF(C64+D64&gt;percent,"YES","NO"),"NO"))</f>
        <v>NO</v>
      </c>
      <c r="G64" s="12">
        <v>75000.0</v>
      </c>
      <c r="H64" s="13" t="str">
        <f t="shared" si="3"/>
        <v>NOT FUNDED</v>
      </c>
      <c r="I64" s="14">
        <f t="shared" si="4"/>
        <v>371863</v>
      </c>
      <c r="J64" s="15" t="str">
        <f t="shared" si="2"/>
        <v>Approval Threshold</v>
      </c>
    </row>
    <row r="65">
      <c r="A65" s="7" t="s">
        <v>1374</v>
      </c>
      <c r="B65" s="18">
        <v>174.0</v>
      </c>
      <c r="C65" s="9">
        <v>1.8853555E7</v>
      </c>
      <c r="D65" s="9">
        <v>5.2517133E7</v>
      </c>
      <c r="E65" s="10">
        <f t="shared" si="1"/>
        <v>-33663578</v>
      </c>
      <c r="F65" s="11" t="str">
        <f>IF(D65=0,"YES",IF((C65-D65)/(C65+D65)&gt;0.15, IF(C65+D65&gt;percent,"YES","NO"),"NO"))</f>
        <v>NO</v>
      </c>
      <c r="G65" s="12">
        <v>72600.0</v>
      </c>
      <c r="H65" s="13" t="str">
        <f t="shared" si="3"/>
        <v>NOT FUNDED</v>
      </c>
      <c r="I65" s="14">
        <f t="shared" si="4"/>
        <v>371863</v>
      </c>
      <c r="J65" s="15" t="str">
        <f t="shared" si="2"/>
        <v>Approval Threshold</v>
      </c>
    </row>
    <row r="66">
      <c r="A66" s="7" t="s">
        <v>1375</v>
      </c>
      <c r="B66" s="18">
        <v>179.0</v>
      </c>
      <c r="C66" s="9">
        <v>1.3848207E7</v>
      </c>
      <c r="D66" s="9">
        <v>4.7518846E7</v>
      </c>
      <c r="E66" s="10">
        <f t="shared" si="1"/>
        <v>-33670639</v>
      </c>
      <c r="F66" s="11" t="str">
        <f>IF(D66=0,"YES",IF((C66-D66)/(C66+D66)&gt;0.15, IF(C66+D66&gt;percent,"YES","NO"),"NO"))</f>
        <v>NO</v>
      </c>
      <c r="G66" s="12">
        <v>43050.0</v>
      </c>
      <c r="H66" s="13" t="str">
        <f t="shared" si="3"/>
        <v>NOT FUNDED</v>
      </c>
      <c r="I66" s="14">
        <f t="shared" si="4"/>
        <v>371863</v>
      </c>
      <c r="J66" s="15" t="str">
        <f t="shared" si="2"/>
        <v>Approval Threshold</v>
      </c>
    </row>
    <row r="67">
      <c r="A67" s="7" t="s">
        <v>1376</v>
      </c>
      <c r="B67" s="18">
        <v>240.0</v>
      </c>
      <c r="C67" s="9">
        <v>1.6416522E7</v>
      </c>
      <c r="D67" s="9">
        <v>5.0353788E7</v>
      </c>
      <c r="E67" s="10">
        <f t="shared" si="1"/>
        <v>-33937266</v>
      </c>
      <c r="F67" s="11" t="str">
        <f>IF(D67=0,"YES",IF((C67-D67)/(C67+D67)&gt;0.15, IF(C67+D67&gt;percent,"YES","NO"),"NO"))</f>
        <v>NO</v>
      </c>
      <c r="G67" s="12">
        <v>75000.0</v>
      </c>
      <c r="H67" s="13" t="str">
        <f t="shared" si="3"/>
        <v>NOT FUNDED</v>
      </c>
      <c r="I67" s="14">
        <f t="shared" si="4"/>
        <v>371863</v>
      </c>
      <c r="J67" s="15" t="str">
        <f t="shared" si="2"/>
        <v>Approval Threshold</v>
      </c>
    </row>
    <row r="68">
      <c r="A68" s="16" t="s">
        <v>1377</v>
      </c>
      <c r="B68" s="18">
        <v>205.0</v>
      </c>
      <c r="C68" s="9">
        <v>1.4944816E7</v>
      </c>
      <c r="D68" s="9">
        <v>4.9108043E7</v>
      </c>
      <c r="E68" s="10">
        <f t="shared" si="1"/>
        <v>-34163227</v>
      </c>
      <c r="F68" s="11" t="str">
        <f>IF(D68=0,"YES",IF((C68-D68)/(C68+D68)&gt;0.15, IF(C68+D68&gt;percent,"YES","NO"),"NO"))</f>
        <v>NO</v>
      </c>
      <c r="G68" s="12">
        <v>59200.0</v>
      </c>
      <c r="H68" s="13" t="str">
        <f t="shared" si="3"/>
        <v>NOT FUNDED</v>
      </c>
      <c r="I68" s="14">
        <f t="shared" si="4"/>
        <v>371863</v>
      </c>
      <c r="J68" s="15" t="str">
        <f t="shared" si="2"/>
        <v>Approval Threshold</v>
      </c>
    </row>
    <row r="69">
      <c r="A69" s="7" t="s">
        <v>1378</v>
      </c>
      <c r="B69" s="18">
        <v>172.0</v>
      </c>
      <c r="C69" s="9">
        <v>2.0176848E7</v>
      </c>
      <c r="D69" s="9">
        <v>5.5495601E7</v>
      </c>
      <c r="E69" s="10">
        <f t="shared" si="1"/>
        <v>-35318753</v>
      </c>
      <c r="F69" s="11" t="str">
        <f>IF(D69=0,"YES",IF((C69-D69)/(C69+D69)&gt;0.15, IF(C69+D69&gt;percent,"YES","NO"),"NO"))</f>
        <v>NO</v>
      </c>
      <c r="G69" s="12">
        <v>75000.0</v>
      </c>
      <c r="H69" s="13" t="str">
        <f t="shared" si="3"/>
        <v>NOT FUNDED</v>
      </c>
      <c r="I69" s="14">
        <f t="shared" si="4"/>
        <v>371863</v>
      </c>
      <c r="J69" s="15" t="str">
        <f t="shared" si="2"/>
        <v>Approval Threshold</v>
      </c>
    </row>
    <row r="70">
      <c r="A70" s="7" t="s">
        <v>1379</v>
      </c>
      <c r="B70" s="18">
        <v>184.0</v>
      </c>
      <c r="C70" s="9">
        <v>1.8595021E7</v>
      </c>
      <c r="D70" s="9">
        <v>5.3973146E7</v>
      </c>
      <c r="E70" s="10">
        <f t="shared" si="1"/>
        <v>-35378125</v>
      </c>
      <c r="F70" s="11" t="str">
        <f>IF(D70=0,"YES",IF((C70-D70)/(C70+D70)&gt;0.15, IF(C70+D70&gt;percent,"YES","NO"),"NO"))</f>
        <v>NO</v>
      </c>
      <c r="G70" s="12">
        <v>40000.0</v>
      </c>
      <c r="H70" s="13" t="str">
        <f t="shared" si="3"/>
        <v>NOT FUNDED</v>
      </c>
      <c r="I70" s="14">
        <f t="shared" si="4"/>
        <v>371863</v>
      </c>
      <c r="J70" s="15" t="str">
        <f t="shared" si="2"/>
        <v>Approval Threshold</v>
      </c>
    </row>
    <row r="71">
      <c r="A71" s="20" t="s">
        <v>1380</v>
      </c>
      <c r="B71" s="18">
        <v>179.0</v>
      </c>
      <c r="C71" s="9">
        <v>1.0462297E7</v>
      </c>
      <c r="D71" s="9">
        <v>4.6251546E7</v>
      </c>
      <c r="E71" s="10">
        <f t="shared" si="1"/>
        <v>-35789249</v>
      </c>
      <c r="F71" s="11" t="str">
        <f>IF(D71=0,"YES",IF((C71-D71)/(C71+D71)&gt;0.15, IF(C71+D71&gt;percent,"YES","NO"),"NO"))</f>
        <v>NO</v>
      </c>
      <c r="G71" s="12">
        <v>47600.0</v>
      </c>
      <c r="H71" s="13" t="str">
        <f t="shared" si="3"/>
        <v>NOT FUNDED</v>
      </c>
      <c r="I71" s="14">
        <f t="shared" si="4"/>
        <v>371863</v>
      </c>
      <c r="J71" s="15" t="str">
        <f t="shared" si="2"/>
        <v>Approval Threshold</v>
      </c>
    </row>
    <row r="72">
      <c r="A72" s="7" t="s">
        <v>1381</v>
      </c>
      <c r="B72" s="18">
        <v>226.0</v>
      </c>
      <c r="C72" s="9">
        <v>2.5154706E7</v>
      </c>
      <c r="D72" s="9">
        <v>6.1134905E7</v>
      </c>
      <c r="E72" s="10">
        <f t="shared" si="1"/>
        <v>-35980199</v>
      </c>
      <c r="F72" s="11" t="str">
        <f>IF(D72=0,"YES",IF((C72-D72)/(C72+D72)&gt;0.15, IF(C72+D72&gt;percent,"YES","NO"),"NO"))</f>
        <v>NO</v>
      </c>
      <c r="G72" s="12">
        <v>75000.0</v>
      </c>
      <c r="H72" s="13" t="str">
        <f t="shared" si="3"/>
        <v>NOT FUNDED</v>
      </c>
      <c r="I72" s="14">
        <f t="shared" si="4"/>
        <v>371863</v>
      </c>
      <c r="J72" s="15" t="str">
        <f t="shared" si="2"/>
        <v>Approval Threshold</v>
      </c>
    </row>
    <row r="73">
      <c r="A73" s="7" t="s">
        <v>1382</v>
      </c>
      <c r="B73" s="18">
        <v>219.0</v>
      </c>
      <c r="C73" s="9">
        <v>1.7939E7</v>
      </c>
      <c r="D73" s="9">
        <v>5.4037134E7</v>
      </c>
      <c r="E73" s="10">
        <f t="shared" si="1"/>
        <v>-36098134</v>
      </c>
      <c r="F73" s="11" t="str">
        <f>IF(D73=0,"YES",IF((C73-D73)/(C73+D73)&gt;0.15, IF(C73+D73&gt;percent,"YES","NO"),"NO"))</f>
        <v>NO</v>
      </c>
      <c r="G73" s="12">
        <v>70000.0</v>
      </c>
      <c r="H73" s="13" t="str">
        <f t="shared" si="3"/>
        <v>NOT FUNDED</v>
      </c>
      <c r="I73" s="14">
        <f t="shared" si="4"/>
        <v>371863</v>
      </c>
      <c r="J73" s="15" t="str">
        <f t="shared" si="2"/>
        <v>Approval Threshold</v>
      </c>
    </row>
    <row r="74">
      <c r="A74" s="16" t="s">
        <v>1383</v>
      </c>
      <c r="B74" s="18">
        <v>202.0</v>
      </c>
      <c r="C74" s="9">
        <v>1.5898785E7</v>
      </c>
      <c r="D74" s="9">
        <v>5.2037675E7</v>
      </c>
      <c r="E74" s="10">
        <f t="shared" si="1"/>
        <v>-36138890</v>
      </c>
      <c r="F74" s="11" t="str">
        <f>IF(D74=0,"YES",IF((C74-D74)/(C74+D74)&gt;0.15, IF(C74+D74&gt;percent,"YES","NO"),"NO"))</f>
        <v>NO</v>
      </c>
      <c r="G74" s="12">
        <v>18877.0</v>
      </c>
      <c r="H74" s="13" t="str">
        <f t="shared" si="3"/>
        <v>NOT FUNDED</v>
      </c>
      <c r="I74" s="14">
        <f t="shared" si="4"/>
        <v>371863</v>
      </c>
      <c r="J74" s="15" t="str">
        <f t="shared" si="2"/>
        <v>Approval Threshold</v>
      </c>
    </row>
    <row r="75">
      <c r="A75" s="7" t="s">
        <v>1384</v>
      </c>
      <c r="B75" s="18">
        <v>215.0</v>
      </c>
      <c r="C75" s="9">
        <v>1.9275503E7</v>
      </c>
      <c r="D75" s="9">
        <v>5.5819386E7</v>
      </c>
      <c r="E75" s="10">
        <f t="shared" si="1"/>
        <v>-36543883</v>
      </c>
      <c r="F75" s="11" t="str">
        <f>IF(D75=0,"YES",IF((C75-D75)/(C75+D75)&gt;0.15, IF(C75+D75&gt;percent,"YES","NO"),"NO"))</f>
        <v>NO</v>
      </c>
      <c r="G75" s="12">
        <v>75000.0</v>
      </c>
      <c r="H75" s="13" t="str">
        <f t="shared" si="3"/>
        <v>NOT FUNDED</v>
      </c>
      <c r="I75" s="14">
        <f t="shared" si="4"/>
        <v>371863</v>
      </c>
      <c r="J75" s="15" t="str">
        <f t="shared" si="2"/>
        <v>Approval Threshold</v>
      </c>
    </row>
    <row r="76">
      <c r="A76" s="7" t="s">
        <v>1385</v>
      </c>
      <c r="B76" s="18">
        <v>167.0</v>
      </c>
      <c r="C76" s="9">
        <v>2.0202979E7</v>
      </c>
      <c r="D76" s="9">
        <v>5.6869735E7</v>
      </c>
      <c r="E76" s="10">
        <f t="shared" si="1"/>
        <v>-36666756</v>
      </c>
      <c r="F76" s="11" t="str">
        <f>IF(D76=0,"YES",IF((C76-D76)/(C76+D76)&gt;0.15, IF(C76+D76&gt;percent,"YES","NO"),"NO"))</f>
        <v>NO</v>
      </c>
      <c r="G76" s="12">
        <v>30000.0</v>
      </c>
      <c r="H76" s="13" t="str">
        <f t="shared" si="3"/>
        <v>NOT FUNDED</v>
      </c>
      <c r="I76" s="14">
        <f t="shared" si="4"/>
        <v>371863</v>
      </c>
      <c r="J76" s="15" t="str">
        <f t="shared" si="2"/>
        <v>Approval Threshold</v>
      </c>
    </row>
    <row r="77">
      <c r="A77" s="7" t="s">
        <v>1386</v>
      </c>
      <c r="B77" s="18">
        <v>165.0</v>
      </c>
      <c r="C77" s="9">
        <v>1.1200726E7</v>
      </c>
      <c r="D77" s="9">
        <v>4.8092842E7</v>
      </c>
      <c r="E77" s="10">
        <f t="shared" si="1"/>
        <v>-36892116</v>
      </c>
      <c r="F77" s="11" t="str">
        <f>IF(D77=0,"YES",IF((C77-D77)/(C77+D77)&gt;0.15, IF(C77+D77&gt;percent,"YES","NO"),"NO"))</f>
        <v>NO</v>
      </c>
      <c r="G77" s="12">
        <v>44800.0</v>
      </c>
      <c r="H77" s="13" t="str">
        <f t="shared" si="3"/>
        <v>NOT FUNDED</v>
      </c>
      <c r="I77" s="14">
        <f t="shared" si="4"/>
        <v>371863</v>
      </c>
      <c r="J77" s="15" t="str">
        <f t="shared" si="2"/>
        <v>Approval Threshold</v>
      </c>
    </row>
    <row r="78">
      <c r="A78" s="7" t="s">
        <v>1387</v>
      </c>
      <c r="B78" s="18">
        <v>237.0</v>
      </c>
      <c r="C78" s="9">
        <v>2.6064052E7</v>
      </c>
      <c r="D78" s="9">
        <v>6.3182103E7</v>
      </c>
      <c r="E78" s="10">
        <f t="shared" si="1"/>
        <v>-37118051</v>
      </c>
      <c r="F78" s="11" t="str">
        <f>IF(D78=0,"YES",IF((C78-D78)/(C78+D78)&gt;0.15, IF(C78+D78&gt;percent,"YES","NO"),"NO"))</f>
        <v>NO</v>
      </c>
      <c r="G78" s="12">
        <v>62014.0</v>
      </c>
      <c r="H78" s="13" t="str">
        <f t="shared" si="3"/>
        <v>NOT FUNDED</v>
      </c>
      <c r="I78" s="14">
        <f t="shared" si="4"/>
        <v>371863</v>
      </c>
      <c r="J78" s="15" t="str">
        <f t="shared" si="2"/>
        <v>Approval Threshold</v>
      </c>
    </row>
    <row r="79">
      <c r="A79" s="7" t="s">
        <v>1388</v>
      </c>
      <c r="B79" s="18">
        <v>192.0</v>
      </c>
      <c r="C79" s="9">
        <v>1.6006139E7</v>
      </c>
      <c r="D79" s="9">
        <v>5.3320121E7</v>
      </c>
      <c r="E79" s="10">
        <f t="shared" si="1"/>
        <v>-37313982</v>
      </c>
      <c r="F79" s="11" t="str">
        <f>IF(D79=0,"YES",IF((C79-D79)/(C79+D79)&gt;0.15, IF(C79+D79&gt;percent,"YES","NO"),"NO"))</f>
        <v>NO</v>
      </c>
      <c r="G79" s="12">
        <v>75000.0</v>
      </c>
      <c r="H79" s="13" t="str">
        <f t="shared" si="3"/>
        <v>NOT FUNDED</v>
      </c>
      <c r="I79" s="14">
        <f t="shared" si="4"/>
        <v>371863</v>
      </c>
      <c r="J79" s="15" t="str">
        <f t="shared" si="2"/>
        <v>Approval Threshold</v>
      </c>
    </row>
    <row r="80">
      <c r="A80" s="7" t="s">
        <v>1389</v>
      </c>
      <c r="B80" s="18">
        <v>177.0</v>
      </c>
      <c r="C80" s="9">
        <v>1.5240916E7</v>
      </c>
      <c r="D80" s="9">
        <v>5.3254926E7</v>
      </c>
      <c r="E80" s="10">
        <f t="shared" si="1"/>
        <v>-38014010</v>
      </c>
      <c r="F80" s="11" t="str">
        <f>IF(D80=0,"YES",IF((C80-D80)/(C80+D80)&gt;0.15, IF(C80+D80&gt;percent,"YES","NO"),"NO"))</f>
        <v>NO</v>
      </c>
      <c r="G80" s="12">
        <v>64862.0</v>
      </c>
      <c r="H80" s="13" t="str">
        <f t="shared" si="3"/>
        <v>NOT FUNDED</v>
      </c>
      <c r="I80" s="14">
        <f t="shared" si="4"/>
        <v>371863</v>
      </c>
      <c r="J80" s="15" t="str">
        <f t="shared" si="2"/>
        <v>Approval Threshold</v>
      </c>
    </row>
    <row r="81">
      <c r="A81" s="7" t="s">
        <v>1390</v>
      </c>
      <c r="B81" s="18">
        <v>243.0</v>
      </c>
      <c r="C81" s="9">
        <v>1.6950797E7</v>
      </c>
      <c r="D81" s="9">
        <v>5.506114E7</v>
      </c>
      <c r="E81" s="10">
        <f t="shared" si="1"/>
        <v>-38110343</v>
      </c>
      <c r="F81" s="11" t="str">
        <f>IF(D81=0,"YES",IF((C81-D81)/(C81+D81)&gt;0.15, IF(C81+D81&gt;percent,"YES","NO"),"NO"))</f>
        <v>NO</v>
      </c>
      <c r="G81" s="12">
        <v>18000.0</v>
      </c>
      <c r="H81" s="13" t="str">
        <f t="shared" si="3"/>
        <v>NOT FUNDED</v>
      </c>
      <c r="I81" s="14">
        <f t="shared" si="4"/>
        <v>371863</v>
      </c>
      <c r="J81" s="15" t="str">
        <f t="shared" si="2"/>
        <v>Approval Threshold</v>
      </c>
    </row>
    <row r="82">
      <c r="A82" s="7" t="s">
        <v>1391</v>
      </c>
      <c r="B82" s="18">
        <v>180.0</v>
      </c>
      <c r="C82" s="9">
        <v>1.2852622E7</v>
      </c>
      <c r="D82" s="9">
        <v>5.1619019E7</v>
      </c>
      <c r="E82" s="10">
        <f t="shared" si="1"/>
        <v>-38766397</v>
      </c>
      <c r="F82" s="11" t="str">
        <f>IF(D82=0,"YES",IF((C82-D82)/(C82+D82)&gt;0.15, IF(C82+D82&gt;percent,"YES","NO"),"NO"))</f>
        <v>NO</v>
      </c>
      <c r="G82" s="12">
        <v>70000.0</v>
      </c>
      <c r="H82" s="13" t="str">
        <f t="shared" si="3"/>
        <v>NOT FUNDED</v>
      </c>
      <c r="I82" s="14">
        <f t="shared" si="4"/>
        <v>371863</v>
      </c>
      <c r="J82" s="15" t="str">
        <f t="shared" si="2"/>
        <v>Approval Threshold</v>
      </c>
    </row>
    <row r="83">
      <c r="A83" s="7" t="s">
        <v>1392</v>
      </c>
      <c r="B83" s="18">
        <v>149.0</v>
      </c>
      <c r="C83" s="9">
        <v>1.4391805E7</v>
      </c>
      <c r="D83" s="9">
        <v>5.3219614E7</v>
      </c>
      <c r="E83" s="10">
        <f t="shared" si="1"/>
        <v>-38827809</v>
      </c>
      <c r="F83" s="11" t="str">
        <f>IF(D83=0,"YES",IF((C83-D83)/(C83+D83)&gt;0.15, IF(C83+D83&gt;percent,"YES","NO"),"NO"))</f>
        <v>NO</v>
      </c>
      <c r="G83" s="12">
        <v>15000.0</v>
      </c>
      <c r="H83" s="13" t="str">
        <f t="shared" si="3"/>
        <v>NOT FUNDED</v>
      </c>
      <c r="I83" s="14">
        <f t="shared" si="4"/>
        <v>371863</v>
      </c>
      <c r="J83" s="15" t="str">
        <f t="shared" si="2"/>
        <v>Approval Threshold</v>
      </c>
    </row>
    <row r="84">
      <c r="A84" s="7" t="s">
        <v>1393</v>
      </c>
      <c r="B84" s="18">
        <v>199.0</v>
      </c>
      <c r="C84" s="9">
        <v>1.4634794E7</v>
      </c>
      <c r="D84" s="9">
        <v>5.3843312E7</v>
      </c>
      <c r="E84" s="10">
        <f t="shared" si="1"/>
        <v>-39208518</v>
      </c>
      <c r="F84" s="11" t="str">
        <f>IF(D84=0,"YES",IF((C84-D84)/(C84+D84)&gt;0.15, IF(C84+D84&gt;percent,"YES","NO"),"NO"))</f>
        <v>NO</v>
      </c>
      <c r="G84" s="12">
        <v>75000.0</v>
      </c>
      <c r="H84" s="13" t="str">
        <f t="shared" si="3"/>
        <v>NOT FUNDED</v>
      </c>
      <c r="I84" s="14">
        <f t="shared" si="4"/>
        <v>371863</v>
      </c>
      <c r="J84" s="15" t="str">
        <f t="shared" si="2"/>
        <v>Approval Threshold</v>
      </c>
    </row>
    <row r="85">
      <c r="A85" s="7" t="s">
        <v>1394</v>
      </c>
      <c r="B85" s="18">
        <v>227.0</v>
      </c>
      <c r="C85" s="9">
        <v>2.8854727E7</v>
      </c>
      <c r="D85" s="9">
        <v>6.8153117E7</v>
      </c>
      <c r="E85" s="10">
        <f t="shared" si="1"/>
        <v>-39298390</v>
      </c>
      <c r="F85" s="11" t="str">
        <f>IF(D85=0,"YES",IF((C85-D85)/(C85+D85)&gt;0.15, IF(C85+D85&gt;percent,"YES","NO"),"NO"))</f>
        <v>NO</v>
      </c>
      <c r="G85" s="12">
        <v>45000.0</v>
      </c>
      <c r="H85" s="13" t="str">
        <f t="shared" si="3"/>
        <v>NOT FUNDED</v>
      </c>
      <c r="I85" s="14">
        <f t="shared" si="4"/>
        <v>371863</v>
      </c>
      <c r="J85" s="15" t="str">
        <f t="shared" si="2"/>
        <v>Approval Threshold</v>
      </c>
    </row>
    <row r="86">
      <c r="A86" s="7" t="s">
        <v>1395</v>
      </c>
      <c r="B86" s="18">
        <v>162.0</v>
      </c>
      <c r="C86" s="9">
        <v>1.5071574E7</v>
      </c>
      <c r="D86" s="9">
        <v>5.4523052E7</v>
      </c>
      <c r="E86" s="10">
        <f t="shared" si="1"/>
        <v>-39451478</v>
      </c>
      <c r="F86" s="11" t="str">
        <f>IF(D86=0,"YES",IF((C86-D86)/(C86+D86)&gt;0.15, IF(C86+D86&gt;percent,"YES","NO"),"NO"))</f>
        <v>NO</v>
      </c>
      <c r="G86" s="12">
        <v>50000.0</v>
      </c>
      <c r="H86" s="13" t="str">
        <f t="shared" si="3"/>
        <v>NOT FUNDED</v>
      </c>
      <c r="I86" s="14">
        <f t="shared" si="4"/>
        <v>371863</v>
      </c>
      <c r="J86" s="15" t="str">
        <f t="shared" si="2"/>
        <v>Approval Threshold</v>
      </c>
    </row>
    <row r="87">
      <c r="A87" s="7" t="s">
        <v>1396</v>
      </c>
      <c r="B87" s="18">
        <v>165.0</v>
      </c>
      <c r="C87" s="9">
        <v>9324440.0</v>
      </c>
      <c r="D87" s="9">
        <v>4.894096E7</v>
      </c>
      <c r="E87" s="10">
        <f t="shared" si="1"/>
        <v>-39616520</v>
      </c>
      <c r="F87" s="11" t="str">
        <f>IF(D87=0,"YES",IF((C87-D87)/(C87+D87)&gt;0.15, IF(C87+D87&gt;percent,"YES","NO"),"NO"))</f>
        <v>NO</v>
      </c>
      <c r="G87" s="12">
        <v>72000.0</v>
      </c>
      <c r="H87" s="13" t="str">
        <f t="shared" si="3"/>
        <v>NOT FUNDED</v>
      </c>
      <c r="I87" s="14">
        <f t="shared" si="4"/>
        <v>371863</v>
      </c>
      <c r="J87" s="15" t="str">
        <f t="shared" si="2"/>
        <v>Approval Threshold</v>
      </c>
    </row>
    <row r="88">
      <c r="A88" s="7" t="s">
        <v>1397</v>
      </c>
      <c r="B88" s="18">
        <v>194.0</v>
      </c>
      <c r="C88" s="9">
        <v>1.3655433E7</v>
      </c>
      <c r="D88" s="9">
        <v>5.3688767E7</v>
      </c>
      <c r="E88" s="10">
        <f t="shared" si="1"/>
        <v>-40033334</v>
      </c>
      <c r="F88" s="11" t="str">
        <f>IF(D88=0,"YES",IF((C88-D88)/(C88+D88)&gt;0.15, IF(C88+D88&gt;percent,"YES","NO"),"NO"))</f>
        <v>NO</v>
      </c>
      <c r="G88" s="12">
        <v>19790.0</v>
      </c>
      <c r="H88" s="13" t="str">
        <f t="shared" si="3"/>
        <v>NOT FUNDED</v>
      </c>
      <c r="I88" s="14">
        <f t="shared" si="4"/>
        <v>371863</v>
      </c>
      <c r="J88" s="15" t="str">
        <f t="shared" si="2"/>
        <v>Approval Threshold</v>
      </c>
    </row>
    <row r="89">
      <c r="A89" s="7" t="s">
        <v>1398</v>
      </c>
      <c r="B89" s="18">
        <v>203.0</v>
      </c>
      <c r="C89" s="9">
        <v>1.2856105E7</v>
      </c>
      <c r="D89" s="9">
        <v>5.3327846E7</v>
      </c>
      <c r="E89" s="10">
        <f t="shared" si="1"/>
        <v>-40471741</v>
      </c>
      <c r="F89" s="11" t="str">
        <f>IF(D89=0,"YES",IF((C89-D89)/(C89+D89)&gt;0.15, IF(C89+D89&gt;percent,"YES","NO"),"NO"))</f>
        <v>NO</v>
      </c>
      <c r="G89" s="12">
        <v>75000.0</v>
      </c>
      <c r="H89" s="13" t="str">
        <f t="shared" si="3"/>
        <v>NOT FUNDED</v>
      </c>
      <c r="I89" s="14">
        <f t="shared" si="4"/>
        <v>371863</v>
      </c>
      <c r="J89" s="15" t="str">
        <f t="shared" si="2"/>
        <v>Approval Threshold</v>
      </c>
    </row>
    <row r="90">
      <c r="A90" s="7" t="s">
        <v>1399</v>
      </c>
      <c r="B90" s="18">
        <v>168.0</v>
      </c>
      <c r="C90" s="9">
        <v>7912188.0</v>
      </c>
      <c r="D90" s="9">
        <v>4.8784328E7</v>
      </c>
      <c r="E90" s="10">
        <f t="shared" si="1"/>
        <v>-40872140</v>
      </c>
      <c r="F90" s="11" t="str">
        <f>IF(D90=0,"YES",IF((C90-D90)/(C90+D90)&gt;0.15, IF(C90+D90&gt;percent,"YES","NO"),"NO"))</f>
        <v>NO</v>
      </c>
      <c r="G90" s="12">
        <v>75000.0</v>
      </c>
      <c r="H90" s="13" t="str">
        <f t="shared" si="3"/>
        <v>NOT FUNDED</v>
      </c>
      <c r="I90" s="14">
        <f t="shared" si="4"/>
        <v>371863</v>
      </c>
      <c r="J90" s="15" t="str">
        <f t="shared" si="2"/>
        <v>Approval Threshold</v>
      </c>
    </row>
    <row r="91">
      <c r="A91" s="7" t="s">
        <v>1400</v>
      </c>
      <c r="B91" s="18">
        <v>164.0</v>
      </c>
      <c r="C91" s="9">
        <v>1.2206222E7</v>
      </c>
      <c r="D91" s="9">
        <v>5.3156675E7</v>
      </c>
      <c r="E91" s="10">
        <f t="shared" si="1"/>
        <v>-40950453</v>
      </c>
      <c r="F91" s="11" t="str">
        <f>IF(D91=0,"YES",IF((C91-D91)/(C91+D91)&gt;0.15, IF(C91+D91&gt;percent,"YES","NO"),"NO"))</f>
        <v>NO</v>
      </c>
      <c r="G91" s="12">
        <v>33300.0</v>
      </c>
      <c r="H91" s="13" t="str">
        <f t="shared" si="3"/>
        <v>NOT FUNDED</v>
      </c>
      <c r="I91" s="14">
        <f t="shared" si="4"/>
        <v>371863</v>
      </c>
      <c r="J91" s="15" t="str">
        <f t="shared" si="2"/>
        <v>Approval Threshold</v>
      </c>
    </row>
    <row r="92">
      <c r="A92" s="7" t="s">
        <v>1401</v>
      </c>
      <c r="B92" s="18">
        <v>275.0</v>
      </c>
      <c r="C92" s="9">
        <v>5.5783593E7</v>
      </c>
      <c r="D92" s="9">
        <v>9.7007586E7</v>
      </c>
      <c r="E92" s="10">
        <f t="shared" si="1"/>
        <v>-41223993</v>
      </c>
      <c r="F92" s="11" t="str">
        <f>IF(D92=0,"YES",IF((C92-D92)/(C92+D92)&gt;0.15, IF(C92+D92&gt;percent,"YES","NO"),"NO"))</f>
        <v>NO</v>
      </c>
      <c r="G92" s="12">
        <v>30366.0</v>
      </c>
      <c r="H92" s="13" t="str">
        <f t="shared" si="3"/>
        <v>NOT FUNDED</v>
      </c>
      <c r="I92" s="14">
        <f t="shared" si="4"/>
        <v>371863</v>
      </c>
      <c r="J92" s="15" t="str">
        <f t="shared" si="2"/>
        <v>Approval Threshold</v>
      </c>
    </row>
    <row r="93">
      <c r="A93" s="7" t="s">
        <v>1402</v>
      </c>
      <c r="B93" s="18">
        <v>183.0</v>
      </c>
      <c r="C93" s="9">
        <v>1.2212018E7</v>
      </c>
      <c r="D93" s="9">
        <v>5.3653464E7</v>
      </c>
      <c r="E93" s="10">
        <f t="shared" si="1"/>
        <v>-41441446</v>
      </c>
      <c r="F93" s="11" t="str">
        <f>IF(D93=0,"YES",IF((C93-D93)/(C93+D93)&gt;0.15, IF(C93+D93&gt;percent,"YES","NO"),"NO"))</f>
        <v>NO</v>
      </c>
      <c r="G93" s="12">
        <v>75000.0</v>
      </c>
      <c r="H93" s="13" t="str">
        <f t="shared" si="3"/>
        <v>NOT FUNDED</v>
      </c>
      <c r="I93" s="14">
        <f t="shared" si="4"/>
        <v>371863</v>
      </c>
      <c r="J93" s="15" t="str">
        <f t="shared" si="2"/>
        <v>Approval Threshold</v>
      </c>
    </row>
    <row r="94">
      <c r="A94" s="7" t="s">
        <v>1403</v>
      </c>
      <c r="B94" s="18">
        <v>172.0</v>
      </c>
      <c r="C94" s="9">
        <v>1.5590105E7</v>
      </c>
      <c r="D94" s="9">
        <v>5.7476736E7</v>
      </c>
      <c r="E94" s="10">
        <f t="shared" si="1"/>
        <v>-41886631</v>
      </c>
      <c r="F94" s="11" t="str">
        <f>IF(D94=0,"YES",IF((C94-D94)/(C94+D94)&gt;0.15, IF(C94+D94&gt;percent,"YES","NO"),"NO"))</f>
        <v>NO</v>
      </c>
      <c r="G94" s="12">
        <v>60000.0</v>
      </c>
      <c r="H94" s="13" t="str">
        <f t="shared" si="3"/>
        <v>NOT FUNDED</v>
      </c>
      <c r="I94" s="14">
        <f t="shared" si="4"/>
        <v>371863</v>
      </c>
      <c r="J94" s="15" t="str">
        <f t="shared" si="2"/>
        <v>Approval Threshold</v>
      </c>
    </row>
    <row r="95">
      <c r="A95" s="7" t="s">
        <v>1404</v>
      </c>
      <c r="B95" s="18">
        <v>198.0</v>
      </c>
      <c r="C95" s="9">
        <v>1.6214982E7</v>
      </c>
      <c r="D95" s="9">
        <v>5.8105079E7</v>
      </c>
      <c r="E95" s="10">
        <f t="shared" si="1"/>
        <v>-41890097</v>
      </c>
      <c r="F95" s="11" t="str">
        <f>IF(D95=0,"YES",IF((C95-D95)/(C95+D95)&gt;0.15, IF(C95+D95&gt;percent,"YES","NO"),"NO"))</f>
        <v>NO</v>
      </c>
      <c r="G95" s="12">
        <v>75000.0</v>
      </c>
      <c r="H95" s="13" t="str">
        <f t="shared" si="3"/>
        <v>NOT FUNDED</v>
      </c>
      <c r="I95" s="14">
        <f t="shared" si="4"/>
        <v>371863</v>
      </c>
      <c r="J95" s="15" t="str">
        <f t="shared" si="2"/>
        <v>Approval Threshold</v>
      </c>
    </row>
    <row r="96">
      <c r="A96" s="7" t="s">
        <v>1405</v>
      </c>
      <c r="B96" s="18">
        <v>216.0</v>
      </c>
      <c r="C96" s="9">
        <v>1.8484021E7</v>
      </c>
      <c r="D96" s="9">
        <v>6.1035948E7</v>
      </c>
      <c r="E96" s="10">
        <f t="shared" si="1"/>
        <v>-42551927</v>
      </c>
      <c r="F96" s="11" t="str">
        <f>IF(D96=0,"YES",IF((C96-D96)/(C96+D96)&gt;0.15, IF(C96+D96&gt;percent,"YES","NO"),"NO"))</f>
        <v>NO</v>
      </c>
      <c r="G96" s="12">
        <v>75000.0</v>
      </c>
      <c r="H96" s="13" t="str">
        <f t="shared" si="3"/>
        <v>NOT FUNDED</v>
      </c>
      <c r="I96" s="14">
        <f t="shared" si="4"/>
        <v>371863</v>
      </c>
      <c r="J96" s="15" t="str">
        <f t="shared" si="2"/>
        <v>Approval Threshold</v>
      </c>
    </row>
    <row r="97">
      <c r="A97" s="7" t="s">
        <v>1406</v>
      </c>
      <c r="B97" s="18">
        <v>185.0</v>
      </c>
      <c r="C97" s="9">
        <v>1.249175E7</v>
      </c>
      <c r="D97" s="9">
        <v>5.5084296E7</v>
      </c>
      <c r="E97" s="10">
        <f t="shared" si="1"/>
        <v>-42592546</v>
      </c>
      <c r="F97" s="11" t="str">
        <f>IF(D97=0,"YES",IF((C97-D97)/(C97+D97)&gt;0.15, IF(C97+D97&gt;percent,"YES","NO"),"NO"))</f>
        <v>NO</v>
      </c>
      <c r="G97" s="12">
        <v>75000.0</v>
      </c>
      <c r="H97" s="13" t="str">
        <f t="shared" si="3"/>
        <v>NOT FUNDED</v>
      </c>
      <c r="I97" s="14">
        <f t="shared" si="4"/>
        <v>371863</v>
      </c>
      <c r="J97" s="15" t="str">
        <f t="shared" si="2"/>
        <v>Approval Threshold</v>
      </c>
    </row>
    <row r="98">
      <c r="A98" s="7" t="s">
        <v>1407</v>
      </c>
      <c r="B98" s="18">
        <v>174.0</v>
      </c>
      <c r="C98" s="9">
        <v>6888049.0</v>
      </c>
      <c r="D98" s="9">
        <v>4.9889995E7</v>
      </c>
      <c r="E98" s="10">
        <f t="shared" si="1"/>
        <v>-43001946</v>
      </c>
      <c r="F98" s="11" t="str">
        <f>IF(D98=0,"YES",IF((C98-D98)/(C98+D98)&gt;0.15, IF(C98+D98&gt;percent,"YES","NO"),"NO"))</f>
        <v>NO</v>
      </c>
      <c r="G98" s="12">
        <v>75000.0</v>
      </c>
      <c r="H98" s="13" t="str">
        <f t="shared" si="3"/>
        <v>NOT FUNDED</v>
      </c>
      <c r="I98" s="14">
        <f t="shared" si="4"/>
        <v>371863</v>
      </c>
      <c r="J98" s="15" t="str">
        <f t="shared" si="2"/>
        <v>Approval Threshold</v>
      </c>
    </row>
    <row r="99">
      <c r="A99" s="7" t="s">
        <v>1408</v>
      </c>
      <c r="B99" s="18">
        <v>189.0</v>
      </c>
      <c r="C99" s="9">
        <v>1.1515617E7</v>
      </c>
      <c r="D99" s="9">
        <v>5.4548793E7</v>
      </c>
      <c r="E99" s="10">
        <f t="shared" si="1"/>
        <v>-43033176</v>
      </c>
      <c r="F99" s="11" t="str">
        <f>IF(D99=0,"YES",IF((C99-D99)/(C99+D99)&gt;0.15, IF(C99+D99&gt;percent,"YES","NO"),"NO"))</f>
        <v>NO</v>
      </c>
      <c r="G99" s="12">
        <v>50000.0</v>
      </c>
      <c r="H99" s="13" t="str">
        <f t="shared" si="3"/>
        <v>NOT FUNDED</v>
      </c>
      <c r="I99" s="14">
        <f t="shared" si="4"/>
        <v>371863</v>
      </c>
      <c r="J99" s="15" t="str">
        <f t="shared" si="2"/>
        <v>Approval Threshold</v>
      </c>
    </row>
    <row r="100">
      <c r="A100" s="7" t="s">
        <v>1409</v>
      </c>
      <c r="B100" s="18">
        <v>183.0</v>
      </c>
      <c r="C100" s="9">
        <v>1.0431406E7</v>
      </c>
      <c r="D100" s="9">
        <v>5.3499187E7</v>
      </c>
      <c r="E100" s="10">
        <f t="shared" si="1"/>
        <v>-43067781</v>
      </c>
      <c r="F100" s="11" t="str">
        <f>IF(D100=0,"YES",IF((C100-D100)/(C100+D100)&gt;0.15, IF(C100+D100&gt;percent,"YES","NO"),"NO"))</f>
        <v>NO</v>
      </c>
      <c r="G100" s="12">
        <v>75000.0</v>
      </c>
      <c r="H100" s="13" t="str">
        <f t="shared" si="3"/>
        <v>NOT FUNDED</v>
      </c>
      <c r="I100" s="14">
        <f t="shared" si="4"/>
        <v>371863</v>
      </c>
      <c r="J100" s="15" t="str">
        <f t="shared" si="2"/>
        <v>Approval Threshold</v>
      </c>
    </row>
    <row r="101">
      <c r="A101" s="7" t="s">
        <v>1410</v>
      </c>
      <c r="B101" s="18">
        <v>177.0</v>
      </c>
      <c r="C101" s="9">
        <v>9993289.0</v>
      </c>
      <c r="D101" s="9">
        <v>5.372797E7</v>
      </c>
      <c r="E101" s="10">
        <f t="shared" si="1"/>
        <v>-43734681</v>
      </c>
      <c r="F101" s="11" t="str">
        <f>IF(D101=0,"YES",IF((C101-D101)/(C101+D101)&gt;0.15, IF(C101+D101&gt;percent,"YES","NO"),"NO"))</f>
        <v>NO</v>
      </c>
      <c r="G101" s="12">
        <v>72500.0</v>
      </c>
      <c r="H101" s="13" t="str">
        <f t="shared" si="3"/>
        <v>NOT FUNDED</v>
      </c>
      <c r="I101" s="14">
        <f t="shared" si="4"/>
        <v>371863</v>
      </c>
      <c r="J101" s="15" t="str">
        <f t="shared" si="2"/>
        <v>Approval Threshold</v>
      </c>
    </row>
    <row r="102">
      <c r="A102" s="7" t="s">
        <v>1411</v>
      </c>
      <c r="B102" s="18">
        <v>199.0</v>
      </c>
      <c r="C102" s="9">
        <v>8378104.0</v>
      </c>
      <c r="D102" s="9">
        <v>5.23579E7</v>
      </c>
      <c r="E102" s="10">
        <f t="shared" si="1"/>
        <v>-43979796</v>
      </c>
      <c r="F102" s="11" t="str">
        <f>IF(D102=0,"YES",IF((C102-D102)/(C102+D102)&gt;0.15, IF(C102+D102&gt;percent,"YES","NO"),"NO"))</f>
        <v>NO</v>
      </c>
      <c r="G102" s="12">
        <v>42000.0</v>
      </c>
      <c r="H102" s="13" t="str">
        <f t="shared" si="3"/>
        <v>NOT FUNDED</v>
      </c>
      <c r="I102" s="14">
        <f t="shared" si="4"/>
        <v>371863</v>
      </c>
      <c r="J102" s="15" t="str">
        <f t="shared" si="2"/>
        <v>Approval Threshold</v>
      </c>
    </row>
    <row r="103">
      <c r="A103" s="7" t="s">
        <v>1412</v>
      </c>
      <c r="B103" s="18">
        <v>168.0</v>
      </c>
      <c r="C103" s="9">
        <v>7124807.0</v>
      </c>
      <c r="D103" s="9">
        <v>5.1154205E7</v>
      </c>
      <c r="E103" s="10">
        <f t="shared" si="1"/>
        <v>-44029398</v>
      </c>
      <c r="F103" s="11" t="str">
        <f>IF(D103=0,"YES",IF((C103-D103)/(C103+D103)&gt;0.15, IF(C103+D103&gt;percent,"YES","NO"),"NO"))</f>
        <v>NO</v>
      </c>
      <c r="G103" s="12">
        <v>60000.0</v>
      </c>
      <c r="H103" s="13" t="str">
        <f t="shared" si="3"/>
        <v>NOT FUNDED</v>
      </c>
      <c r="I103" s="14">
        <f t="shared" si="4"/>
        <v>371863</v>
      </c>
      <c r="J103" s="15" t="str">
        <f t="shared" si="2"/>
        <v>Approval Threshold</v>
      </c>
    </row>
    <row r="104">
      <c r="A104" s="7" t="s">
        <v>1413</v>
      </c>
      <c r="B104" s="18">
        <v>163.0</v>
      </c>
      <c r="C104" s="9">
        <v>7837147.0</v>
      </c>
      <c r="D104" s="9">
        <v>5.2199612E7</v>
      </c>
      <c r="E104" s="10">
        <f t="shared" si="1"/>
        <v>-44362465</v>
      </c>
      <c r="F104" s="11" t="str">
        <f>IF(D104=0,"YES",IF((C104-D104)/(C104+D104)&gt;0.15, IF(C104+D104&gt;percent,"YES","NO"),"NO"))</f>
        <v>NO</v>
      </c>
      <c r="G104" s="12">
        <v>38000.0</v>
      </c>
      <c r="H104" s="13" t="str">
        <f t="shared" si="3"/>
        <v>NOT FUNDED</v>
      </c>
      <c r="I104" s="14">
        <f t="shared" si="4"/>
        <v>371863</v>
      </c>
      <c r="J104" s="15" t="str">
        <f t="shared" si="2"/>
        <v>Approval Threshold</v>
      </c>
    </row>
    <row r="105">
      <c r="A105" s="7" t="s">
        <v>1414</v>
      </c>
      <c r="B105" s="18">
        <v>175.0</v>
      </c>
      <c r="C105" s="9">
        <v>1.4777285E7</v>
      </c>
      <c r="D105" s="9">
        <v>5.9223456E7</v>
      </c>
      <c r="E105" s="10">
        <f t="shared" si="1"/>
        <v>-44446171</v>
      </c>
      <c r="F105" s="11" t="str">
        <f>IF(D105=0,"YES",IF((C105-D105)/(C105+D105)&gt;0.15, IF(C105+D105&gt;percent,"YES","NO"),"NO"))</f>
        <v>NO</v>
      </c>
      <c r="G105" s="12">
        <v>16145.0</v>
      </c>
      <c r="H105" s="13" t="str">
        <f t="shared" si="3"/>
        <v>NOT FUNDED</v>
      </c>
      <c r="I105" s="14">
        <f t="shared" si="4"/>
        <v>371863</v>
      </c>
      <c r="J105" s="15" t="str">
        <f t="shared" si="2"/>
        <v>Approval Threshold</v>
      </c>
    </row>
    <row r="106">
      <c r="A106" s="7" t="s">
        <v>1415</v>
      </c>
      <c r="B106" s="18">
        <v>167.0</v>
      </c>
      <c r="C106" s="9">
        <v>6505587.0</v>
      </c>
      <c r="D106" s="9">
        <v>5.1190997E7</v>
      </c>
      <c r="E106" s="10">
        <f t="shared" si="1"/>
        <v>-44685410</v>
      </c>
      <c r="F106" s="11" t="str">
        <f>IF(D106=0,"YES",IF((C106-D106)/(C106+D106)&gt;0.15, IF(C106+D106&gt;percent,"YES","NO"),"NO"))</f>
        <v>NO</v>
      </c>
      <c r="G106" s="12">
        <v>73992.0</v>
      </c>
      <c r="H106" s="13" t="str">
        <f t="shared" si="3"/>
        <v>NOT FUNDED</v>
      </c>
      <c r="I106" s="14">
        <f t="shared" si="4"/>
        <v>371863</v>
      </c>
      <c r="J106" s="15" t="str">
        <f t="shared" si="2"/>
        <v>Approval Threshold</v>
      </c>
    </row>
    <row r="107">
      <c r="A107" s="7" t="s">
        <v>1416</v>
      </c>
      <c r="B107" s="18">
        <v>179.0</v>
      </c>
      <c r="C107" s="9">
        <v>1.4687073E7</v>
      </c>
      <c r="D107" s="9">
        <v>5.9837127E7</v>
      </c>
      <c r="E107" s="10">
        <f t="shared" si="1"/>
        <v>-45150054</v>
      </c>
      <c r="F107" s="11" t="str">
        <f>IF(D107=0,"YES",IF((C107-D107)/(C107+D107)&gt;0.15, IF(C107+D107&gt;percent,"YES","NO"),"NO"))</f>
        <v>NO</v>
      </c>
      <c r="G107" s="12">
        <v>75000.0</v>
      </c>
      <c r="H107" s="13" t="str">
        <f t="shared" si="3"/>
        <v>NOT FUNDED</v>
      </c>
      <c r="I107" s="14">
        <f t="shared" si="4"/>
        <v>371863</v>
      </c>
      <c r="J107" s="15" t="str">
        <f t="shared" si="2"/>
        <v>Approval Threshold</v>
      </c>
    </row>
    <row r="108">
      <c r="A108" s="7" t="s">
        <v>1417</v>
      </c>
      <c r="B108" s="18">
        <v>177.0</v>
      </c>
      <c r="C108" s="9">
        <v>9770118.0</v>
      </c>
      <c r="D108" s="9">
        <v>5.5171754E7</v>
      </c>
      <c r="E108" s="10">
        <f t="shared" si="1"/>
        <v>-45401636</v>
      </c>
      <c r="F108" s="11" t="str">
        <f>IF(D108=0,"YES",IF((C108-D108)/(C108+D108)&gt;0.15, IF(C108+D108&gt;percent,"YES","NO"),"NO"))</f>
        <v>NO</v>
      </c>
      <c r="G108" s="12">
        <v>38667.0</v>
      </c>
      <c r="H108" s="13" t="str">
        <f t="shared" si="3"/>
        <v>NOT FUNDED</v>
      </c>
      <c r="I108" s="14">
        <f t="shared" si="4"/>
        <v>371863</v>
      </c>
      <c r="J108" s="15" t="str">
        <f t="shared" si="2"/>
        <v>Approval Threshold</v>
      </c>
    </row>
    <row r="109">
      <c r="A109" s="7" t="s">
        <v>1418</v>
      </c>
      <c r="B109" s="18">
        <v>172.0</v>
      </c>
      <c r="C109" s="9">
        <v>7834088.0</v>
      </c>
      <c r="D109" s="9">
        <v>5.3383192E7</v>
      </c>
      <c r="E109" s="10">
        <f t="shared" si="1"/>
        <v>-45549104</v>
      </c>
      <c r="F109" s="11" t="str">
        <f>IF(D109=0,"YES",IF((C109-D109)/(C109+D109)&gt;0.15, IF(C109+D109&gt;percent,"YES","NO"),"NO"))</f>
        <v>NO</v>
      </c>
      <c r="G109" s="12">
        <v>72525.0</v>
      </c>
      <c r="H109" s="13" t="str">
        <f t="shared" si="3"/>
        <v>NOT FUNDED</v>
      </c>
      <c r="I109" s="14">
        <f t="shared" si="4"/>
        <v>371863</v>
      </c>
      <c r="J109" s="15" t="str">
        <f t="shared" si="2"/>
        <v>Approval Threshold</v>
      </c>
    </row>
    <row r="110">
      <c r="A110" s="7" t="s">
        <v>1419</v>
      </c>
      <c r="B110" s="18">
        <v>188.0</v>
      </c>
      <c r="C110" s="9">
        <v>8694809.0</v>
      </c>
      <c r="D110" s="9">
        <v>5.4390922E7</v>
      </c>
      <c r="E110" s="10">
        <f t="shared" si="1"/>
        <v>-45696113</v>
      </c>
      <c r="F110" s="11" t="str">
        <f>IF(D110=0,"YES",IF((C110-D110)/(C110+D110)&gt;0.15, IF(C110+D110&gt;percent,"YES","NO"),"NO"))</f>
        <v>NO</v>
      </c>
      <c r="G110" s="12">
        <v>75000.0</v>
      </c>
      <c r="H110" s="13" t="str">
        <f t="shared" si="3"/>
        <v>NOT FUNDED</v>
      </c>
      <c r="I110" s="14">
        <f t="shared" si="4"/>
        <v>371863</v>
      </c>
      <c r="J110" s="15" t="str">
        <f t="shared" si="2"/>
        <v>Approval Threshold</v>
      </c>
    </row>
    <row r="111">
      <c r="A111" s="16" t="s">
        <v>1420</v>
      </c>
      <c r="B111" s="18">
        <v>211.0</v>
      </c>
      <c r="C111" s="9">
        <v>1.1831197E7</v>
      </c>
      <c r="D111" s="9">
        <v>5.7619196E7</v>
      </c>
      <c r="E111" s="10">
        <f t="shared" si="1"/>
        <v>-45787999</v>
      </c>
      <c r="F111" s="11" t="str">
        <f>IF(D111=0,"YES",IF((C111-D111)/(C111+D111)&gt;0.15, IF(C111+D111&gt;percent,"YES","NO"),"NO"))</f>
        <v>NO</v>
      </c>
      <c r="G111" s="12">
        <v>64285.0</v>
      </c>
      <c r="H111" s="13" t="str">
        <f t="shared" si="3"/>
        <v>NOT FUNDED</v>
      </c>
      <c r="I111" s="14">
        <f t="shared" si="4"/>
        <v>371863</v>
      </c>
      <c r="J111" s="15" t="str">
        <f t="shared" si="2"/>
        <v>Approval Threshold</v>
      </c>
    </row>
    <row r="112">
      <c r="A112" s="7" t="s">
        <v>1421</v>
      </c>
      <c r="B112" s="18">
        <v>179.0</v>
      </c>
      <c r="C112" s="9">
        <v>1.2276232E7</v>
      </c>
      <c r="D112" s="9">
        <v>5.8152708E7</v>
      </c>
      <c r="E112" s="10">
        <f t="shared" si="1"/>
        <v>-45876476</v>
      </c>
      <c r="F112" s="11" t="str">
        <f>IF(D112=0,"YES",IF((C112-D112)/(C112+D112)&gt;0.15, IF(C112+D112&gt;percent,"YES","NO"),"NO"))</f>
        <v>NO</v>
      </c>
      <c r="G112" s="12">
        <v>74500.0</v>
      </c>
      <c r="H112" s="13" t="str">
        <f t="shared" si="3"/>
        <v>NOT FUNDED</v>
      </c>
      <c r="I112" s="14">
        <f t="shared" si="4"/>
        <v>371863</v>
      </c>
      <c r="J112" s="15" t="str">
        <f t="shared" si="2"/>
        <v>Approval Threshold</v>
      </c>
    </row>
    <row r="113">
      <c r="A113" s="7" t="s">
        <v>1422</v>
      </c>
      <c r="B113" s="18">
        <v>172.0</v>
      </c>
      <c r="C113" s="9">
        <v>7360506.0</v>
      </c>
      <c r="D113" s="9">
        <v>5.3737309E7</v>
      </c>
      <c r="E113" s="10">
        <f t="shared" si="1"/>
        <v>-46376803</v>
      </c>
      <c r="F113" s="11" t="str">
        <f>IF(D113=0,"YES",IF((C113-D113)/(C113+D113)&gt;0.15, IF(C113+D113&gt;percent,"YES","NO"),"NO"))</f>
        <v>NO</v>
      </c>
      <c r="G113" s="12">
        <v>75000.0</v>
      </c>
      <c r="H113" s="13" t="str">
        <f t="shared" si="3"/>
        <v>NOT FUNDED</v>
      </c>
      <c r="I113" s="14">
        <f t="shared" si="4"/>
        <v>371863</v>
      </c>
      <c r="J113" s="15" t="str">
        <f t="shared" si="2"/>
        <v>Approval Threshold</v>
      </c>
    </row>
    <row r="114">
      <c r="A114" s="7" t="s">
        <v>1423</v>
      </c>
      <c r="B114" s="18">
        <v>176.0</v>
      </c>
      <c r="C114" s="9">
        <v>1.0480424E7</v>
      </c>
      <c r="D114" s="9">
        <v>5.7364266E7</v>
      </c>
      <c r="E114" s="10">
        <f t="shared" si="1"/>
        <v>-46883842</v>
      </c>
      <c r="F114" s="11" t="str">
        <f>IF(D114=0,"YES",IF((C114-D114)/(C114+D114)&gt;0.15, IF(C114+D114&gt;percent,"YES","NO"),"NO"))</f>
        <v>NO</v>
      </c>
      <c r="G114" s="12">
        <v>75000.0</v>
      </c>
      <c r="H114" s="13" t="str">
        <f t="shared" si="3"/>
        <v>NOT FUNDED</v>
      </c>
      <c r="I114" s="14">
        <f t="shared" si="4"/>
        <v>371863</v>
      </c>
      <c r="J114" s="15" t="str">
        <f t="shared" si="2"/>
        <v>Approval Threshold</v>
      </c>
    </row>
    <row r="115">
      <c r="A115" s="7" t="s">
        <v>1424</v>
      </c>
      <c r="B115" s="18">
        <v>195.0</v>
      </c>
      <c r="C115" s="9">
        <v>9261814.0</v>
      </c>
      <c r="D115" s="9">
        <v>5.6343744E7</v>
      </c>
      <c r="E115" s="10">
        <f t="shared" si="1"/>
        <v>-47081930</v>
      </c>
      <c r="F115" s="11" t="str">
        <f>IF(D115=0,"YES",IF((C115-D115)/(C115+D115)&gt;0.15, IF(C115+D115&gt;percent,"YES","NO"),"NO"))</f>
        <v>NO</v>
      </c>
      <c r="G115" s="12">
        <v>25000.0</v>
      </c>
      <c r="H115" s="13" t="str">
        <f t="shared" si="3"/>
        <v>NOT FUNDED</v>
      </c>
      <c r="I115" s="14">
        <f t="shared" si="4"/>
        <v>371863</v>
      </c>
      <c r="J115" s="15" t="str">
        <f t="shared" si="2"/>
        <v>Approval Threshold</v>
      </c>
    </row>
    <row r="116">
      <c r="A116" s="7" t="s">
        <v>1425</v>
      </c>
      <c r="B116" s="18">
        <v>163.0</v>
      </c>
      <c r="C116" s="9">
        <v>9252610.0</v>
      </c>
      <c r="D116" s="9">
        <v>5.6470775E7</v>
      </c>
      <c r="E116" s="10">
        <f t="shared" si="1"/>
        <v>-47218165</v>
      </c>
      <c r="F116" s="11" t="str">
        <f>IF(D116=0,"YES",IF((C116-D116)/(C116+D116)&gt;0.15, IF(C116+D116&gt;percent,"YES","NO"),"NO"))</f>
        <v>NO</v>
      </c>
      <c r="G116" s="12">
        <v>50000.0</v>
      </c>
      <c r="H116" s="13" t="str">
        <f t="shared" si="3"/>
        <v>NOT FUNDED</v>
      </c>
      <c r="I116" s="14">
        <f t="shared" si="4"/>
        <v>371863</v>
      </c>
      <c r="J116" s="15" t="str">
        <f t="shared" si="2"/>
        <v>Approval Threshold</v>
      </c>
    </row>
    <row r="117">
      <c r="A117" s="7" t="s">
        <v>1426</v>
      </c>
      <c r="B117" s="18">
        <v>165.0</v>
      </c>
      <c r="C117" s="9">
        <v>5979443.0</v>
      </c>
      <c r="D117" s="9">
        <v>5.3201853E7</v>
      </c>
      <c r="E117" s="10">
        <f t="shared" si="1"/>
        <v>-47222410</v>
      </c>
      <c r="F117" s="11" t="str">
        <f>IF(D117=0,"YES",IF((C117-D117)/(C117+D117)&gt;0.15, IF(C117+D117&gt;percent,"YES","NO"),"NO"))</f>
        <v>NO</v>
      </c>
      <c r="G117" s="12">
        <v>46816.0</v>
      </c>
      <c r="H117" s="13" t="str">
        <f t="shared" si="3"/>
        <v>NOT FUNDED</v>
      </c>
      <c r="I117" s="14">
        <f t="shared" si="4"/>
        <v>371863</v>
      </c>
      <c r="J117" s="15" t="str">
        <f t="shared" si="2"/>
        <v>Approval Threshold</v>
      </c>
    </row>
    <row r="118">
      <c r="A118" s="7" t="s">
        <v>1427</v>
      </c>
      <c r="B118" s="18">
        <v>183.0</v>
      </c>
      <c r="C118" s="9">
        <v>7316156.0</v>
      </c>
      <c r="D118" s="9">
        <v>5.4658159E7</v>
      </c>
      <c r="E118" s="10">
        <f t="shared" si="1"/>
        <v>-47342003</v>
      </c>
      <c r="F118" s="11" t="str">
        <f>IF(D118=0,"YES",IF((C118-D118)/(C118+D118)&gt;0.15, IF(C118+D118&gt;percent,"YES","NO"),"NO"))</f>
        <v>NO</v>
      </c>
      <c r="G118" s="12">
        <v>69500.0</v>
      </c>
      <c r="H118" s="13" t="str">
        <f t="shared" si="3"/>
        <v>NOT FUNDED</v>
      </c>
      <c r="I118" s="14">
        <f t="shared" si="4"/>
        <v>371863</v>
      </c>
      <c r="J118" s="15" t="str">
        <f t="shared" si="2"/>
        <v>Approval Threshold</v>
      </c>
    </row>
    <row r="119">
      <c r="A119" s="7" t="s">
        <v>1428</v>
      </c>
      <c r="B119" s="18">
        <v>161.0</v>
      </c>
      <c r="C119" s="9">
        <v>7008223.0</v>
      </c>
      <c r="D119" s="9">
        <v>5.4364111E7</v>
      </c>
      <c r="E119" s="10">
        <f t="shared" si="1"/>
        <v>-47355888</v>
      </c>
      <c r="F119" s="11" t="str">
        <f>IF(D119=0,"YES",IF((C119-D119)/(C119+D119)&gt;0.15, IF(C119+D119&gt;percent,"YES","NO"),"NO"))</f>
        <v>NO</v>
      </c>
      <c r="G119" s="12">
        <v>15000.0</v>
      </c>
      <c r="H119" s="13" t="str">
        <f t="shared" si="3"/>
        <v>NOT FUNDED</v>
      </c>
      <c r="I119" s="14">
        <f t="shared" si="4"/>
        <v>371863</v>
      </c>
      <c r="J119" s="15" t="str">
        <f t="shared" si="2"/>
        <v>Approval Threshold</v>
      </c>
    </row>
    <row r="120">
      <c r="A120" s="7" t="s">
        <v>1429</v>
      </c>
      <c r="B120" s="18">
        <v>166.0</v>
      </c>
      <c r="C120" s="9">
        <v>6419976.0</v>
      </c>
      <c r="D120" s="9">
        <v>5.3857849E7</v>
      </c>
      <c r="E120" s="10">
        <f t="shared" si="1"/>
        <v>-47437873</v>
      </c>
      <c r="F120" s="11" t="str">
        <f>IF(D120=0,"YES",IF((C120-D120)/(C120+D120)&gt;0.15, IF(C120+D120&gt;percent,"YES","NO"),"NO"))</f>
        <v>NO</v>
      </c>
      <c r="G120" s="12">
        <v>37800.0</v>
      </c>
      <c r="H120" s="13" t="str">
        <f t="shared" si="3"/>
        <v>NOT FUNDED</v>
      </c>
      <c r="I120" s="14">
        <f t="shared" si="4"/>
        <v>371863</v>
      </c>
      <c r="J120" s="15" t="str">
        <f t="shared" si="2"/>
        <v>Approval Threshold</v>
      </c>
    </row>
    <row r="121">
      <c r="A121" s="7" t="s">
        <v>1430</v>
      </c>
      <c r="B121" s="18">
        <v>172.0</v>
      </c>
      <c r="C121" s="9">
        <v>7542415.0</v>
      </c>
      <c r="D121" s="9">
        <v>5.5989215E7</v>
      </c>
      <c r="E121" s="10">
        <f t="shared" si="1"/>
        <v>-48446800</v>
      </c>
      <c r="F121" s="11" t="str">
        <f>IF(D121=0,"YES",IF((C121-D121)/(C121+D121)&gt;0.15, IF(C121+D121&gt;percent,"YES","NO"),"NO"))</f>
        <v>NO</v>
      </c>
      <c r="G121" s="12">
        <v>75000.0</v>
      </c>
      <c r="H121" s="13" t="str">
        <f t="shared" si="3"/>
        <v>NOT FUNDED</v>
      </c>
      <c r="I121" s="14">
        <f t="shared" si="4"/>
        <v>371863</v>
      </c>
      <c r="J121" s="15" t="str">
        <f t="shared" si="2"/>
        <v>Approval Threshold</v>
      </c>
    </row>
    <row r="122">
      <c r="A122" s="7" t="s">
        <v>1431</v>
      </c>
      <c r="B122" s="18">
        <v>161.0</v>
      </c>
      <c r="C122" s="9">
        <v>4783445.0</v>
      </c>
      <c r="D122" s="9">
        <v>5.3257368E7</v>
      </c>
      <c r="E122" s="10">
        <f t="shared" si="1"/>
        <v>-48473923</v>
      </c>
      <c r="F122" s="11" t="str">
        <f>IF(D122=0,"YES",IF((C122-D122)/(C122+D122)&gt;0.15, IF(C122+D122&gt;percent,"YES","NO"),"NO"))</f>
        <v>NO</v>
      </c>
      <c r="G122" s="12">
        <v>44800.0</v>
      </c>
      <c r="H122" s="13" t="str">
        <f t="shared" si="3"/>
        <v>NOT FUNDED</v>
      </c>
      <c r="I122" s="14">
        <f t="shared" si="4"/>
        <v>371863</v>
      </c>
      <c r="J122" s="15" t="str">
        <f t="shared" si="2"/>
        <v>Approval Threshold</v>
      </c>
    </row>
    <row r="123">
      <c r="A123" s="7" t="s">
        <v>1432</v>
      </c>
      <c r="B123" s="18">
        <v>155.0</v>
      </c>
      <c r="C123" s="9">
        <v>5466016.0</v>
      </c>
      <c r="D123" s="9">
        <v>5.4111998E7</v>
      </c>
      <c r="E123" s="10">
        <f t="shared" si="1"/>
        <v>-48645982</v>
      </c>
      <c r="F123" s="11" t="str">
        <f>IF(D123=0,"YES",IF((C123-D123)/(C123+D123)&gt;0.15, IF(C123+D123&gt;percent,"YES","NO"),"NO"))</f>
        <v>NO</v>
      </c>
      <c r="G123" s="12">
        <v>45000.0</v>
      </c>
      <c r="H123" s="13" t="str">
        <f t="shared" si="3"/>
        <v>NOT FUNDED</v>
      </c>
      <c r="I123" s="14">
        <f t="shared" si="4"/>
        <v>371863</v>
      </c>
      <c r="J123" s="15" t="str">
        <f t="shared" si="2"/>
        <v>Approval Threshold</v>
      </c>
    </row>
    <row r="124">
      <c r="A124" s="7" t="s">
        <v>1433</v>
      </c>
      <c r="B124" s="18">
        <v>173.0</v>
      </c>
      <c r="C124" s="9">
        <v>6438374.0</v>
      </c>
      <c r="D124" s="9">
        <v>5.5327412E7</v>
      </c>
      <c r="E124" s="10">
        <f t="shared" si="1"/>
        <v>-48889038</v>
      </c>
      <c r="F124" s="11" t="str">
        <f>IF(D124=0,"YES",IF((C124-D124)/(C124+D124)&gt;0.15, IF(C124+D124&gt;percent,"YES","NO"),"NO"))</f>
        <v>NO</v>
      </c>
      <c r="G124" s="12">
        <v>50000.0</v>
      </c>
      <c r="H124" s="13" t="str">
        <f t="shared" si="3"/>
        <v>NOT FUNDED</v>
      </c>
      <c r="I124" s="14">
        <f t="shared" si="4"/>
        <v>371863</v>
      </c>
      <c r="J124" s="15" t="str">
        <f t="shared" si="2"/>
        <v>Approval Threshold</v>
      </c>
    </row>
    <row r="125">
      <c r="A125" s="7" t="s">
        <v>1434</v>
      </c>
      <c r="B125" s="18">
        <v>164.0</v>
      </c>
      <c r="C125" s="9">
        <v>4181352.0</v>
      </c>
      <c r="D125" s="9">
        <v>5.3325061E7</v>
      </c>
      <c r="E125" s="10">
        <f t="shared" si="1"/>
        <v>-49143709</v>
      </c>
      <c r="F125" s="11" t="str">
        <f>IF(D125=0,"YES",IF((C125-D125)/(C125+D125)&gt;0.15, IF(C125+D125&gt;percent,"YES","NO"),"NO"))</f>
        <v>NO</v>
      </c>
      <c r="G125" s="12">
        <v>33300.0</v>
      </c>
      <c r="H125" s="13" t="str">
        <f t="shared" si="3"/>
        <v>NOT FUNDED</v>
      </c>
      <c r="I125" s="14">
        <f t="shared" si="4"/>
        <v>371863</v>
      </c>
      <c r="J125" s="15" t="str">
        <f t="shared" si="2"/>
        <v>Approval Threshold</v>
      </c>
    </row>
    <row r="126">
      <c r="A126" s="7" t="s">
        <v>1435</v>
      </c>
      <c r="B126" s="18">
        <v>159.0</v>
      </c>
      <c r="C126" s="9">
        <v>4161147.0</v>
      </c>
      <c r="D126" s="9">
        <v>5.3477887E7</v>
      </c>
      <c r="E126" s="10">
        <f t="shared" si="1"/>
        <v>-49316740</v>
      </c>
      <c r="F126" s="11" t="str">
        <f>IF(D126=0,"YES",IF((C126-D126)/(C126+D126)&gt;0.15, IF(C126+D126&gt;percent,"YES","NO"),"NO"))</f>
        <v>NO</v>
      </c>
      <c r="G126" s="12">
        <v>65000.0</v>
      </c>
      <c r="H126" s="13" t="str">
        <f t="shared" si="3"/>
        <v>NOT FUNDED</v>
      </c>
      <c r="I126" s="14">
        <f t="shared" si="4"/>
        <v>371863</v>
      </c>
      <c r="J126" s="15" t="str">
        <f t="shared" si="2"/>
        <v>Approval Threshold</v>
      </c>
    </row>
    <row r="127">
      <c r="A127" s="7" t="s">
        <v>1436</v>
      </c>
      <c r="B127" s="18">
        <v>265.0</v>
      </c>
      <c r="C127" s="9">
        <v>2.7447087E7</v>
      </c>
      <c r="D127" s="9">
        <v>7.6843298E7</v>
      </c>
      <c r="E127" s="10">
        <f t="shared" si="1"/>
        <v>-49396211</v>
      </c>
      <c r="F127" s="11" t="str">
        <f>IF(D127=0,"YES",IF((C127-D127)/(C127+D127)&gt;0.15, IF(C127+D127&gt;percent,"YES","NO"),"NO"))</f>
        <v>NO</v>
      </c>
      <c r="G127" s="12">
        <v>75000.0</v>
      </c>
      <c r="H127" s="13" t="str">
        <f t="shared" si="3"/>
        <v>NOT FUNDED</v>
      </c>
      <c r="I127" s="14">
        <f t="shared" si="4"/>
        <v>371863</v>
      </c>
      <c r="J127" s="15" t="str">
        <f t="shared" si="2"/>
        <v>Approval Threshold</v>
      </c>
    </row>
    <row r="128">
      <c r="A128" s="7" t="s">
        <v>1437</v>
      </c>
      <c r="B128" s="18">
        <v>163.0</v>
      </c>
      <c r="C128" s="9">
        <v>4338557.0</v>
      </c>
      <c r="D128" s="9">
        <v>5.3764289E7</v>
      </c>
      <c r="E128" s="10">
        <f t="shared" si="1"/>
        <v>-49425732</v>
      </c>
      <c r="F128" s="11" t="str">
        <f>IF(D128=0,"YES",IF((C128-D128)/(C128+D128)&gt;0.15, IF(C128+D128&gt;percent,"YES","NO"),"NO"))</f>
        <v>NO</v>
      </c>
      <c r="G128" s="12">
        <v>55000.0</v>
      </c>
      <c r="H128" s="13" t="str">
        <f t="shared" si="3"/>
        <v>NOT FUNDED</v>
      </c>
      <c r="I128" s="14">
        <f t="shared" si="4"/>
        <v>371863</v>
      </c>
      <c r="J128" s="15" t="str">
        <f t="shared" si="2"/>
        <v>Approval Threshold</v>
      </c>
    </row>
    <row r="129">
      <c r="A129" s="7" t="s">
        <v>1438</v>
      </c>
      <c r="B129" s="18">
        <v>177.0</v>
      </c>
      <c r="C129" s="9">
        <v>5888636.0</v>
      </c>
      <c r="D129" s="9">
        <v>5.540502E7</v>
      </c>
      <c r="E129" s="10">
        <f t="shared" si="1"/>
        <v>-49516384</v>
      </c>
      <c r="F129" s="11" t="str">
        <f>IF(D129=0,"YES",IF((C129-D129)/(C129+D129)&gt;0.15, IF(C129+D129&gt;percent,"YES","NO"),"NO"))</f>
        <v>NO</v>
      </c>
      <c r="G129" s="12">
        <v>75000.0</v>
      </c>
      <c r="H129" s="13" t="str">
        <f t="shared" si="3"/>
        <v>NOT FUNDED</v>
      </c>
      <c r="I129" s="14">
        <f t="shared" si="4"/>
        <v>371863</v>
      </c>
      <c r="J129" s="15" t="str">
        <f t="shared" si="2"/>
        <v>Approval Threshold</v>
      </c>
    </row>
    <row r="130">
      <c r="A130" s="7" t="s">
        <v>1439</v>
      </c>
      <c r="B130" s="18">
        <v>155.0</v>
      </c>
      <c r="C130" s="9">
        <v>5623315.0</v>
      </c>
      <c r="D130" s="9">
        <v>5.5554215E7</v>
      </c>
      <c r="E130" s="10">
        <f t="shared" si="1"/>
        <v>-49930900</v>
      </c>
      <c r="F130" s="11" t="str">
        <f>IF(D130=0,"YES",IF((C130-D130)/(C130+D130)&gt;0.15, IF(C130+D130&gt;percent,"YES","NO"),"NO"))</f>
        <v>NO</v>
      </c>
      <c r="G130" s="12">
        <v>22000.0</v>
      </c>
      <c r="H130" s="13" t="str">
        <f t="shared" si="3"/>
        <v>NOT FUNDED</v>
      </c>
      <c r="I130" s="14">
        <f t="shared" si="4"/>
        <v>371863</v>
      </c>
      <c r="J130" s="15" t="str">
        <f t="shared" si="2"/>
        <v>Approval Threshold</v>
      </c>
    </row>
    <row r="131">
      <c r="A131" s="7" t="s">
        <v>1440</v>
      </c>
      <c r="B131" s="18">
        <v>163.0</v>
      </c>
      <c r="C131" s="9">
        <v>4634732.0</v>
      </c>
      <c r="D131" s="9">
        <v>5.5599626E7</v>
      </c>
      <c r="E131" s="10">
        <f t="shared" si="1"/>
        <v>-50964894</v>
      </c>
      <c r="F131" s="11" t="str">
        <f>IF(D131=0,"YES",IF((C131-D131)/(C131+D131)&gt;0.15, IF(C131+D131&gt;percent,"YES","NO"),"NO"))</f>
        <v>NO</v>
      </c>
      <c r="G131" s="12">
        <v>16176.0</v>
      </c>
      <c r="H131" s="13" t="str">
        <f t="shared" si="3"/>
        <v>NOT FUNDED</v>
      </c>
      <c r="I131" s="14">
        <f t="shared" si="4"/>
        <v>371863</v>
      </c>
      <c r="J131" s="15" t="str">
        <f t="shared" si="2"/>
        <v>Approval Threshold</v>
      </c>
    </row>
    <row r="132">
      <c r="A132" s="7" t="s">
        <v>1441</v>
      </c>
      <c r="B132" s="18">
        <v>157.0</v>
      </c>
      <c r="C132" s="9">
        <v>3369890.0</v>
      </c>
      <c r="D132" s="9">
        <v>5.5320687E7</v>
      </c>
      <c r="E132" s="10">
        <f t="shared" si="1"/>
        <v>-51950797</v>
      </c>
      <c r="F132" s="11" t="str">
        <f>IF(D132=0,"YES",IF((C132-D132)/(C132+D132)&gt;0.15, IF(C132+D132&gt;percent,"YES","NO"),"NO"))</f>
        <v>NO</v>
      </c>
      <c r="G132" s="12">
        <v>18207.0</v>
      </c>
      <c r="H132" s="13" t="str">
        <f t="shared" si="3"/>
        <v>NOT FUNDED</v>
      </c>
      <c r="I132" s="14">
        <f t="shared" si="4"/>
        <v>371863</v>
      </c>
      <c r="J132" s="15" t="str">
        <f t="shared" si="2"/>
        <v>Approval Threshold</v>
      </c>
    </row>
    <row r="133">
      <c r="A133" s="7" t="s">
        <v>1442</v>
      </c>
      <c r="B133" s="18">
        <v>190.0</v>
      </c>
      <c r="C133" s="9">
        <v>6793911.0</v>
      </c>
      <c r="D133" s="9">
        <v>5.9018382E7</v>
      </c>
      <c r="E133" s="10">
        <f t="shared" si="1"/>
        <v>-52224471</v>
      </c>
      <c r="F133" s="11" t="str">
        <f>IF(D133=0,"YES",IF((C133-D133)/(C133+D133)&gt;0.15, IF(C133+D133&gt;percent,"YES","NO"),"NO"))</f>
        <v>NO</v>
      </c>
      <c r="G133" s="12">
        <v>65000.0</v>
      </c>
      <c r="H133" s="13" t="str">
        <f t="shared" si="3"/>
        <v>NOT FUNDED</v>
      </c>
      <c r="I133" s="14">
        <f t="shared" si="4"/>
        <v>371863</v>
      </c>
      <c r="J133" s="15" t="str">
        <f t="shared" si="2"/>
        <v>Approval Threshold</v>
      </c>
    </row>
    <row r="134">
      <c r="A134" s="7" t="s">
        <v>1443</v>
      </c>
      <c r="B134" s="18">
        <v>173.0</v>
      </c>
      <c r="C134" s="9">
        <v>5357623.0</v>
      </c>
      <c r="D134" s="9">
        <v>5.8525773E7</v>
      </c>
      <c r="E134" s="10">
        <f t="shared" si="1"/>
        <v>-53168150</v>
      </c>
      <c r="F134" s="11" t="str">
        <f>IF(D134=0,"YES",IF((C134-D134)/(C134+D134)&gt;0.15, IF(C134+D134&gt;percent,"YES","NO"),"NO"))</f>
        <v>NO</v>
      </c>
      <c r="G134" s="12">
        <v>75000.0</v>
      </c>
      <c r="H134" s="13" t="str">
        <f t="shared" si="3"/>
        <v>NOT FUNDED</v>
      </c>
      <c r="I134" s="14">
        <f t="shared" si="4"/>
        <v>371863</v>
      </c>
      <c r="J134" s="15" t="str">
        <f t="shared" si="2"/>
        <v>Approval Threshold</v>
      </c>
    </row>
    <row r="135">
      <c r="A135" s="7" t="s">
        <v>1444</v>
      </c>
      <c r="B135" s="18">
        <v>172.0</v>
      </c>
      <c r="C135" s="9">
        <v>4815671.0</v>
      </c>
      <c r="D135" s="9">
        <v>5.8032453E7</v>
      </c>
      <c r="E135" s="10">
        <f t="shared" si="1"/>
        <v>-53216782</v>
      </c>
      <c r="F135" s="11" t="str">
        <f>IF(D135=0,"YES",IF((C135-D135)/(C135+D135)&gt;0.15, IF(C135+D135&gt;percent,"YES","NO"),"NO"))</f>
        <v>NO</v>
      </c>
      <c r="G135" s="12">
        <v>74500.0</v>
      </c>
      <c r="H135" s="13" t="str">
        <f t="shared" si="3"/>
        <v>NOT FUNDED</v>
      </c>
      <c r="I135" s="14">
        <f t="shared" si="4"/>
        <v>371863</v>
      </c>
      <c r="J135" s="15" t="str">
        <f t="shared" si="2"/>
        <v>Approval Threshold</v>
      </c>
    </row>
    <row r="136">
      <c r="A136" s="7" t="s">
        <v>1445</v>
      </c>
      <c r="B136" s="18">
        <v>164.0</v>
      </c>
      <c r="C136" s="9">
        <v>3554732.0</v>
      </c>
      <c r="D136" s="9">
        <v>5.7026613E7</v>
      </c>
      <c r="E136" s="10">
        <f t="shared" si="1"/>
        <v>-53471881</v>
      </c>
      <c r="F136" s="11" t="str">
        <f>IF(D136=0,"YES",IF((C136-D136)/(C136+D136)&gt;0.15, IF(C136+D136&gt;percent,"YES","NO"),"NO"))</f>
        <v>NO</v>
      </c>
      <c r="G136" s="12">
        <v>70000.0</v>
      </c>
      <c r="H136" s="13" t="str">
        <f t="shared" si="3"/>
        <v>NOT FUNDED</v>
      </c>
      <c r="I136" s="14">
        <f t="shared" si="4"/>
        <v>371863</v>
      </c>
      <c r="J136" s="15" t="str">
        <f t="shared" si="2"/>
        <v>Approval Threshold</v>
      </c>
    </row>
    <row r="137">
      <c r="A137" s="7" t="s">
        <v>1446</v>
      </c>
      <c r="B137" s="18">
        <v>170.0</v>
      </c>
      <c r="C137" s="9">
        <v>4122169.0</v>
      </c>
      <c r="D137" s="9">
        <v>5.7857342E7</v>
      </c>
      <c r="E137" s="10">
        <f t="shared" si="1"/>
        <v>-53735173</v>
      </c>
      <c r="F137" s="11" t="str">
        <f>IF(D137=0,"YES",IF((C137-D137)/(C137+D137)&gt;0.15, IF(C137+D137&gt;percent,"YES","NO"),"NO"))</f>
        <v>NO</v>
      </c>
      <c r="G137" s="12">
        <v>75000.0</v>
      </c>
      <c r="H137" s="13" t="str">
        <f t="shared" si="3"/>
        <v>NOT FUNDED</v>
      </c>
      <c r="I137" s="14">
        <f t="shared" si="4"/>
        <v>371863</v>
      </c>
      <c r="J137" s="15" t="str">
        <f t="shared" si="2"/>
        <v>Approval Threshold</v>
      </c>
    </row>
    <row r="138">
      <c r="A138" s="7" t="s">
        <v>1447</v>
      </c>
      <c r="B138" s="18">
        <v>184.0</v>
      </c>
      <c r="C138" s="9">
        <v>3790273.0</v>
      </c>
      <c r="D138" s="9">
        <v>6.2933097E7</v>
      </c>
      <c r="E138" s="10">
        <f t="shared" si="1"/>
        <v>-59142824</v>
      </c>
      <c r="F138" s="11" t="str">
        <f>IF(D138=0,"YES",IF((C138-D138)/(C138+D138)&gt;0.15, IF(C138+D138&gt;percent,"YES","NO"),"NO"))</f>
        <v>NO</v>
      </c>
      <c r="G138" s="12">
        <v>50000.0</v>
      </c>
      <c r="H138" s="13" t="str">
        <f t="shared" si="3"/>
        <v>NOT FUNDED</v>
      </c>
      <c r="I138" s="14">
        <f t="shared" si="4"/>
        <v>371863</v>
      </c>
      <c r="J138" s="15" t="str">
        <f t="shared" si="2"/>
        <v>Approval Threshold</v>
      </c>
    </row>
    <row r="139">
      <c r="A139" s="7" t="s">
        <v>1448</v>
      </c>
      <c r="B139" s="18">
        <v>168.0</v>
      </c>
      <c r="C139" s="9">
        <v>2494633.0</v>
      </c>
      <c r="D139" s="9">
        <v>6.2110801E7</v>
      </c>
      <c r="E139" s="10">
        <f t="shared" si="1"/>
        <v>-59616168</v>
      </c>
      <c r="F139" s="11" t="str">
        <f>IF(D139=0,"YES",IF((C139-D139)/(C139+D139)&gt;0.15, IF(C139+D139&gt;percent,"YES","NO"),"NO"))</f>
        <v>NO</v>
      </c>
      <c r="G139" s="12">
        <v>75000.0</v>
      </c>
      <c r="H139" s="13" t="str">
        <f t="shared" si="3"/>
        <v>NOT FUNDED</v>
      </c>
      <c r="I139" s="14">
        <f t="shared" si="4"/>
        <v>371863</v>
      </c>
      <c r="J139" s="15" t="str">
        <f t="shared" si="2"/>
        <v>Approval Threshold</v>
      </c>
    </row>
    <row r="140">
      <c r="A140" s="7" t="s">
        <v>1449</v>
      </c>
      <c r="B140" s="18">
        <v>198.0</v>
      </c>
      <c r="C140" s="9">
        <v>5492510.0</v>
      </c>
      <c r="D140" s="9">
        <v>6.6423662E7</v>
      </c>
      <c r="E140" s="10">
        <f t="shared" si="1"/>
        <v>-60931152</v>
      </c>
      <c r="F140" s="11" t="str">
        <f>IF(D140=0,"YES",IF((C140-D140)/(C140+D140)&gt;0.15, IF(C140+D140&gt;percent,"YES","NO"),"NO"))</f>
        <v>NO</v>
      </c>
      <c r="G140" s="12">
        <v>63900.0</v>
      </c>
      <c r="H140" s="13" t="str">
        <f t="shared" si="3"/>
        <v>NOT FUNDED</v>
      </c>
      <c r="I140" s="14">
        <f t="shared" si="4"/>
        <v>371863</v>
      </c>
      <c r="J140" s="15" t="str">
        <f t="shared" si="2"/>
        <v>Approval Threshold</v>
      </c>
    </row>
    <row r="141">
      <c r="A141" s="7" t="s">
        <v>1450</v>
      </c>
      <c r="B141" s="18">
        <v>160.0</v>
      </c>
      <c r="C141" s="9">
        <v>5805957.0</v>
      </c>
      <c r="D141" s="9">
        <v>6.8698296E7</v>
      </c>
      <c r="E141" s="10">
        <f t="shared" si="1"/>
        <v>-62892339</v>
      </c>
      <c r="F141" s="11" t="str">
        <f>IF(D141=0,"YES",IF((C141-D141)/(C141+D141)&gt;0.15, IF(C141+D141&gt;percent,"YES","NO"),"NO"))</f>
        <v>NO</v>
      </c>
      <c r="G141" s="12">
        <v>42200.0</v>
      </c>
      <c r="H141" s="13" t="str">
        <f t="shared" si="3"/>
        <v>NOT FUNDED</v>
      </c>
      <c r="I141" s="14">
        <f t="shared" si="4"/>
        <v>371863</v>
      </c>
      <c r="J141" s="15" t="str">
        <f t="shared" si="2"/>
        <v>Approval Threshold</v>
      </c>
    </row>
    <row r="142">
      <c r="A142" s="7" t="s">
        <v>1451</v>
      </c>
      <c r="B142" s="18">
        <v>239.0</v>
      </c>
      <c r="C142" s="9">
        <v>6172973.0</v>
      </c>
      <c r="D142" s="9">
        <v>7.0010742E7</v>
      </c>
      <c r="E142" s="10">
        <f t="shared" si="1"/>
        <v>-63837769</v>
      </c>
      <c r="F142" s="11" t="str">
        <f>IF(D142=0,"YES",IF((C142-D142)/(C142+D142)&gt;0.15, IF(C142+D142&gt;percent,"YES","NO"),"NO"))</f>
        <v>NO</v>
      </c>
      <c r="G142" s="12">
        <v>75000.0</v>
      </c>
      <c r="H142" s="13" t="str">
        <f t="shared" si="3"/>
        <v>NOT FUNDED</v>
      </c>
      <c r="I142" s="14">
        <f t="shared" si="4"/>
        <v>371863</v>
      </c>
      <c r="J142" s="15" t="str">
        <f t="shared" si="2"/>
        <v>Approval Threshold</v>
      </c>
    </row>
    <row r="143">
      <c r="A143" s="7" t="s">
        <v>1452</v>
      </c>
      <c r="B143" s="18">
        <v>258.0</v>
      </c>
      <c r="C143" s="9">
        <v>6020380.0</v>
      </c>
      <c r="D143" s="9">
        <v>7.5886644E7</v>
      </c>
      <c r="E143" s="10">
        <f t="shared" si="1"/>
        <v>-69866264</v>
      </c>
      <c r="F143" s="11" t="str">
        <f>IF(D143=0,"YES",IF((C143-D143)/(C143+D143)&gt;0.15, IF(C143+D143&gt;percent,"YES","NO"),"NO"))</f>
        <v>NO</v>
      </c>
      <c r="G143" s="12">
        <v>75000.0</v>
      </c>
      <c r="H143" s="13" t="str">
        <f t="shared" si="3"/>
        <v>NOT FUNDED</v>
      </c>
      <c r="I143" s="14">
        <f t="shared" si="4"/>
        <v>371863</v>
      </c>
      <c r="J143" s="15" t="str">
        <f t="shared" si="2"/>
        <v>Approval Threshold</v>
      </c>
    </row>
    <row r="144">
      <c r="A144" s="7" t="s">
        <v>1453</v>
      </c>
      <c r="B144" s="18">
        <v>276.0</v>
      </c>
      <c r="C144" s="9">
        <v>4.2869968E7</v>
      </c>
      <c r="D144" s="9">
        <v>1.22837157E8</v>
      </c>
      <c r="E144" s="10">
        <f t="shared" si="1"/>
        <v>-79967189</v>
      </c>
      <c r="F144" s="11" t="str">
        <f>IF(D144=0,"YES",IF((C144-D144)/(C144+D144)&gt;0.15, IF(C144+D144&gt;percent,"YES","NO"),"NO"))</f>
        <v>NO</v>
      </c>
      <c r="G144" s="12">
        <v>40800.0</v>
      </c>
      <c r="H144" s="13" t="str">
        <f t="shared" si="3"/>
        <v>NOT FUNDED</v>
      </c>
      <c r="I144" s="14">
        <f t="shared" si="4"/>
        <v>371863</v>
      </c>
      <c r="J144" s="15" t="str">
        <f t="shared" si="2"/>
        <v>Approval Threshold</v>
      </c>
    </row>
  </sheetData>
  <autoFilter ref="$A$1:$G$144">
    <sortState ref="A1:G144">
      <sortCondition descending="1" ref="E1:E144"/>
      <sortCondition ref="A1:A144"/>
    </sortState>
  </autoFilter>
  <conditionalFormatting sqref="H2:H144">
    <cfRule type="cellIs" dxfId="0" priority="1" operator="equal">
      <formula>"FUNDED"</formula>
    </cfRule>
  </conditionalFormatting>
  <conditionalFormatting sqref="H2:H144">
    <cfRule type="cellIs" dxfId="1" priority="2" operator="equal">
      <formula>"NOT FUNDED"</formula>
    </cfRule>
  </conditionalFormatting>
  <conditionalFormatting sqref="J2:J144">
    <cfRule type="cellIs" dxfId="0" priority="3" operator="greaterThan">
      <formula>999</formula>
    </cfRule>
  </conditionalFormatting>
  <conditionalFormatting sqref="J2:J144">
    <cfRule type="cellIs" dxfId="0" priority="4" operator="greaterThan">
      <formula>999</formula>
    </cfRule>
  </conditionalFormatting>
  <conditionalFormatting sqref="J2:J144">
    <cfRule type="containsText" dxfId="1" priority="5" operator="containsText" text="NOT FUNDED">
      <formula>NOT(ISERROR(SEARCH(("NOT FUNDED"),(J2))))</formula>
    </cfRule>
  </conditionalFormatting>
  <conditionalFormatting sqref="J2:J144">
    <cfRule type="cellIs" dxfId="2" priority="6" operator="equal">
      <formula>"Over Budget"</formula>
    </cfRule>
  </conditionalFormatting>
  <conditionalFormatting sqref="J2:J144">
    <cfRule type="cellIs" dxfId="1" priority="7" operator="equal">
      <formula>"Approval Threshold"</formula>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s>
  <drawing r:id="rId14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5.13"/>
    <col customWidth="1" min="2" max="2" width="14.0"/>
    <col customWidth="1" min="3" max="4" width="17.88"/>
    <col customWidth="1" min="5" max="5" width="11.88"/>
    <col customWidth="1" min="6" max="6" width="15.63"/>
    <col customWidth="1" min="7" max="7" width="12.25"/>
    <col customWidth="1" min="8" max="8" width="13.25"/>
    <col customWidth="1" min="9" max="9" width="26.88"/>
  </cols>
  <sheetData>
    <row r="1">
      <c r="A1" s="1" t="s">
        <v>0</v>
      </c>
      <c r="B1" s="2" t="s">
        <v>1</v>
      </c>
      <c r="C1" s="3" t="s">
        <v>1454</v>
      </c>
      <c r="D1" s="3" t="s">
        <v>1455</v>
      </c>
      <c r="E1" s="3" t="s">
        <v>5</v>
      </c>
      <c r="F1" s="22" t="s">
        <v>6</v>
      </c>
      <c r="G1" s="5" t="s">
        <v>7</v>
      </c>
      <c r="H1" s="23" t="s">
        <v>8</v>
      </c>
      <c r="I1" s="6" t="s">
        <v>1456</v>
      </c>
    </row>
    <row r="2">
      <c r="A2" s="7" t="s">
        <v>1457</v>
      </c>
      <c r="B2" s="24">
        <v>1599.0</v>
      </c>
      <c r="C2" s="25">
        <v>6.49882734E8</v>
      </c>
      <c r="D2" s="25">
        <v>5.2269009E7</v>
      </c>
      <c r="E2" s="11" t="str">
        <f>IF(D2=0,"YES",IF((C2-D2)/(C2+D2)&gt;0.15, IF(C2+D2&gt;percent,IF(MAX($C$2:$C$5)=C2,"YES","NO"),"NO"),"NO"))</f>
        <v>YES</v>
      </c>
      <c r="F2" s="26">
        <v>2140000.0</v>
      </c>
      <c r="G2" s="13" t="str">
        <f>If(catops&gt;=F2,IF(E2="Yes","APPROVED","NOT APPROVED"),"NOT APPROVED")</f>
        <v>APPROVED</v>
      </c>
      <c r="H2" s="14">
        <f>If(catops&gt;=F2,catops-F2,catops)</f>
        <v>0</v>
      </c>
      <c r="I2" s="15" t="str">
        <f t="shared" ref="I2:I5" si="1">If(E2="YES",IF(G2="APPROVED","","Approval Threshold"),"Approval Threshold")</f>
        <v/>
      </c>
    </row>
    <row r="3">
      <c r="A3" s="7" t="s">
        <v>1458</v>
      </c>
      <c r="B3" s="24">
        <v>923.0</v>
      </c>
      <c r="C3" s="25">
        <v>1.73196782E8</v>
      </c>
      <c r="D3" s="25">
        <v>5.3872335E7</v>
      </c>
      <c r="E3" s="11" t="str">
        <f>IF(D3=0,"YES",IF((C3-D3)/(C3+D3)&gt;0.15, IF(C3+D3&gt;percent,IF(MAX($C$2:$C$5)=C3,"YES","NO"),"NO"),"NO"))</f>
        <v>NO</v>
      </c>
      <c r="F3" s="26">
        <v>2140000.0</v>
      </c>
      <c r="G3" s="13" t="str">
        <f t="shared" ref="G3:G5" si="2">If(H2&gt;=F3,IF(E3="Yes","APPROVED","NOT APPROVED"),"NOT APPROVED")</f>
        <v>NOT APPROVED</v>
      </c>
      <c r="H3" s="14">
        <f t="shared" ref="H3:H5" si="3">If(G3="FUNDED",IF(H2&gt;=F3,(H2-F3),H2),H2)</f>
        <v>0</v>
      </c>
      <c r="I3" s="15" t="str">
        <f t="shared" si="1"/>
        <v>Approval Threshold</v>
      </c>
    </row>
    <row r="4">
      <c r="A4" s="7" t="s">
        <v>1459</v>
      </c>
      <c r="B4" s="24">
        <v>677.0</v>
      </c>
      <c r="C4" s="25">
        <v>1.12030578E8</v>
      </c>
      <c r="D4" s="25">
        <v>6.6190982E7</v>
      </c>
      <c r="E4" s="11" t="str">
        <f>IF(D4=0,"YES",IF((C4-D4)/(C4+D4)&gt;0.15, IF(C4+D4&gt;percent,IF(MAX($C$2:$C$5)=C4,"YES","NO"),"NO"),"NO"))</f>
        <v>NO</v>
      </c>
      <c r="F4" s="26">
        <v>2140000.0</v>
      </c>
      <c r="G4" s="13" t="str">
        <f t="shared" si="2"/>
        <v>NOT APPROVED</v>
      </c>
      <c r="H4" s="14">
        <f t="shared" si="3"/>
        <v>0</v>
      </c>
      <c r="I4" s="15" t="str">
        <f t="shared" si="1"/>
        <v>Approval Threshold</v>
      </c>
    </row>
    <row r="5">
      <c r="A5" s="20" t="s">
        <v>1460</v>
      </c>
      <c r="B5" s="24">
        <v>671.0</v>
      </c>
      <c r="C5" s="25">
        <v>1.02232687E8</v>
      </c>
      <c r="D5" s="25">
        <v>6.1394379E7</v>
      </c>
      <c r="E5" s="11" t="str">
        <f>IF(D5=0,"YES",IF((C5-D5)/(C5+D5)&gt;0.15, IF(C5+D5&gt;percent,IF(MAX($C$2:$C$5)=C5,"YES","NO"),"NO"),"NO"))</f>
        <v>NO</v>
      </c>
      <c r="F5" s="26">
        <v>2140000.0</v>
      </c>
      <c r="G5" s="13" t="str">
        <f t="shared" si="2"/>
        <v>NOT APPROVED</v>
      </c>
      <c r="H5" s="14">
        <f t="shared" si="3"/>
        <v>0</v>
      </c>
      <c r="I5" s="15" t="str">
        <f t="shared" si="1"/>
        <v>Approval Threshold</v>
      </c>
    </row>
  </sheetData>
  <autoFilter ref="$A$1:$F$5">
    <sortState ref="A1:F5">
      <sortCondition ref="A1:A5"/>
    </sortState>
  </autoFilter>
  <conditionalFormatting sqref="G2:G5">
    <cfRule type="cellIs" dxfId="0" priority="1" operator="equal">
      <formula>"APPROVED"</formula>
    </cfRule>
  </conditionalFormatting>
  <conditionalFormatting sqref="G2:G5">
    <cfRule type="cellIs" dxfId="1" priority="2" operator="equal">
      <formula>"NOT APPROVED"</formula>
    </cfRule>
  </conditionalFormatting>
  <conditionalFormatting sqref="I2:I5">
    <cfRule type="cellIs" dxfId="0" priority="3" operator="greaterThan">
      <formula>999</formula>
    </cfRule>
  </conditionalFormatting>
  <conditionalFormatting sqref="I2:I5">
    <cfRule type="cellIs" dxfId="0" priority="4" operator="greaterThan">
      <formula>999</formula>
    </cfRule>
  </conditionalFormatting>
  <conditionalFormatting sqref="I2:I5">
    <cfRule type="containsText" dxfId="1" priority="5" operator="containsText" text="NOT FUNDED">
      <formula>NOT(ISERROR(SEARCH(("NOT FUNDED"),(I2))))</formula>
    </cfRule>
  </conditionalFormatting>
  <conditionalFormatting sqref="I2:I5">
    <cfRule type="cellIs" dxfId="2" priority="6" operator="equal">
      <formula>"Over Budget"</formula>
    </cfRule>
  </conditionalFormatting>
  <conditionalFormatting sqref="I2:I5">
    <cfRule type="cellIs" dxfId="1" priority="7" operator="equal">
      <formula>"Approval Threshold"</formula>
    </cfRule>
  </conditionalFormatting>
  <hyperlinks>
    <hyperlink r:id="rId1" ref="A2"/>
    <hyperlink r:id="rId2" ref="A3"/>
    <hyperlink r:id="rId3" ref="A4"/>
    <hyperlink r:id="rId4" ref="A5"/>
  </hyperlinks>
  <drawing r:id="rId5"/>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5.13"/>
    <col customWidth="1" min="2" max="2" width="14.0"/>
    <col customWidth="1" min="3" max="4" width="17.88"/>
    <col customWidth="1" min="5" max="5" width="18.38"/>
    <col customWidth="1" min="6" max="6" width="11.88"/>
    <col customWidth="1" min="7" max="7" width="15.63"/>
    <col customWidth="1" min="8" max="8" width="12.25"/>
    <col customWidth="1" min="9" max="9" width="13.25"/>
    <col customWidth="1" min="10" max="10" width="26.88"/>
  </cols>
  <sheetData>
    <row r="1">
      <c r="A1" s="1" t="s">
        <v>0</v>
      </c>
      <c r="B1" s="2" t="s">
        <v>1</v>
      </c>
      <c r="C1" s="3" t="s">
        <v>2</v>
      </c>
      <c r="D1" s="3" t="s">
        <v>3</v>
      </c>
      <c r="E1" s="3" t="s">
        <v>4</v>
      </c>
      <c r="F1" s="3" t="s">
        <v>5</v>
      </c>
      <c r="G1" s="22" t="s">
        <v>6</v>
      </c>
      <c r="H1" s="5" t="s">
        <v>7</v>
      </c>
      <c r="I1" s="23" t="s">
        <v>8</v>
      </c>
      <c r="J1" s="6" t="s">
        <v>9</v>
      </c>
    </row>
    <row r="2">
      <c r="A2" s="7" t="s">
        <v>1461</v>
      </c>
      <c r="B2" s="8">
        <v>1768.0</v>
      </c>
      <c r="C2" s="9">
        <v>6.6171615E8</v>
      </c>
      <c r="D2" s="9">
        <v>6.6856514E7</v>
      </c>
      <c r="E2" s="10">
        <f t="shared" ref="E2:E16" si="1">C2-D2</f>
        <v>594859636</v>
      </c>
      <c r="F2" s="11" t="str">
        <f>IF(D2=0,"YES",IF((C2-D2)/(C2+D2)&gt;0.15, IF(C2+D2&gt;percent,"YES","NO"),"NO"))</f>
        <v>YES</v>
      </c>
      <c r="G2" s="12">
        <v>2000000.0</v>
      </c>
      <c r="H2" s="13" t="str">
        <f>If(sysimpr&gt;=G2,IF(F2="Yes","FUNDED","NOT FUNDED"),"NOT FUNDED")</f>
        <v>FUNDED</v>
      </c>
      <c r="I2" s="14">
        <f>If(sysimpr&gt;=G2,sysimpr-G2,sysimpr)</f>
        <v>1570000</v>
      </c>
      <c r="J2" s="15" t="str">
        <f t="shared" ref="J2:J16" si="2">If(F2="YES",IF(H2="FUNDED","","Over Budget"),"Approval Threshold")</f>
        <v/>
      </c>
    </row>
    <row r="3">
      <c r="A3" s="20" t="s">
        <v>1462</v>
      </c>
      <c r="B3" s="8">
        <v>1630.0</v>
      </c>
      <c r="C3" s="9">
        <v>6.07531171E8</v>
      </c>
      <c r="D3" s="9">
        <v>6.9599549E7</v>
      </c>
      <c r="E3" s="10">
        <f t="shared" si="1"/>
        <v>537931622</v>
      </c>
      <c r="F3" s="11" t="str">
        <f>IF(D3=0,"YES",IF((C3-D3)/(C3+D3)&gt;0.15, IF(C3+D3&gt;percent,"YES","NO"),"NO"))</f>
        <v>YES</v>
      </c>
      <c r="G3" s="12">
        <v>840000.0</v>
      </c>
      <c r="H3" s="13" t="str">
        <f t="shared" ref="H3:H16" si="3">If(I2&gt;=G3,IF(F3="Yes","FUNDED","NOT FUNDED"),"NOT FUNDED")</f>
        <v>FUNDED</v>
      </c>
      <c r="I3" s="14">
        <f t="shared" ref="I3:I16" si="4">If(H3="FUNDED",IF(I2&gt;=G3,(I2-G3),I2),I2)</f>
        <v>730000</v>
      </c>
      <c r="J3" s="15" t="str">
        <f t="shared" si="2"/>
        <v/>
      </c>
    </row>
    <row r="4">
      <c r="A4" s="7" t="s">
        <v>1463</v>
      </c>
      <c r="B4" s="8">
        <v>1170.0</v>
      </c>
      <c r="C4" s="9">
        <v>3.17794541E8</v>
      </c>
      <c r="D4" s="9">
        <v>8.977467E7</v>
      </c>
      <c r="E4" s="10">
        <f t="shared" si="1"/>
        <v>228019871</v>
      </c>
      <c r="F4" s="11" t="str">
        <f>IF(D4=0,"YES",IF((C4-D4)/(C4+D4)&gt;0.15, IF(C4+D4&gt;percent,"YES","NO"),"NO"))</f>
        <v>YES</v>
      </c>
      <c r="G4" s="12">
        <v>710000.0</v>
      </c>
      <c r="H4" s="13" t="str">
        <f t="shared" si="3"/>
        <v>FUNDED</v>
      </c>
      <c r="I4" s="14">
        <f t="shared" si="4"/>
        <v>20000</v>
      </c>
      <c r="J4" s="15" t="str">
        <f t="shared" si="2"/>
        <v/>
      </c>
    </row>
    <row r="5">
      <c r="A5" s="19" t="s">
        <v>1464</v>
      </c>
      <c r="B5" s="8">
        <v>826.0</v>
      </c>
      <c r="C5" s="9">
        <v>2.40116714E8</v>
      </c>
      <c r="D5" s="9">
        <v>9.0678088E7</v>
      </c>
      <c r="E5" s="10">
        <f t="shared" si="1"/>
        <v>149438626</v>
      </c>
      <c r="F5" s="11" t="str">
        <f>IF(D5=0,"YES",IF((C5-D5)/(C5+D5)&gt;0.15, IF(C5+D5&gt;percent,"YES","NO"),"NO"))</f>
        <v>YES</v>
      </c>
      <c r="G5" s="12">
        <v>249000.0</v>
      </c>
      <c r="H5" s="13" t="str">
        <f t="shared" si="3"/>
        <v>NOT FUNDED</v>
      </c>
      <c r="I5" s="14">
        <f t="shared" si="4"/>
        <v>20000</v>
      </c>
      <c r="J5" s="15" t="str">
        <f t="shared" si="2"/>
        <v>Over Budget</v>
      </c>
    </row>
    <row r="6">
      <c r="A6" s="20" t="s">
        <v>1465</v>
      </c>
      <c r="B6" s="8">
        <v>906.0</v>
      </c>
      <c r="C6" s="9">
        <v>1.71244601E8</v>
      </c>
      <c r="D6" s="9">
        <v>1.10672175E8</v>
      </c>
      <c r="E6" s="10">
        <f t="shared" si="1"/>
        <v>60572426</v>
      </c>
      <c r="F6" s="11" t="str">
        <f>IF(D6=0,"YES",IF((C6-D6)/(C6+D6)&gt;0.15, IF(C6+D6&gt;percent,"YES","NO"),"NO"))</f>
        <v>YES</v>
      </c>
      <c r="G6" s="12">
        <v>688400.0</v>
      </c>
      <c r="H6" s="13" t="str">
        <f t="shared" si="3"/>
        <v>NOT FUNDED</v>
      </c>
      <c r="I6" s="14">
        <f t="shared" si="4"/>
        <v>20000</v>
      </c>
      <c r="J6" s="15" t="str">
        <f t="shared" si="2"/>
        <v>Over Budget</v>
      </c>
    </row>
    <row r="7">
      <c r="A7" s="7" t="s">
        <v>1466</v>
      </c>
      <c r="B7" s="8">
        <v>816.0</v>
      </c>
      <c r="C7" s="9">
        <v>1.26130969E8</v>
      </c>
      <c r="D7" s="9">
        <v>7.1945037E7</v>
      </c>
      <c r="E7" s="10">
        <f t="shared" si="1"/>
        <v>54185932</v>
      </c>
      <c r="F7" s="11" t="str">
        <f>IF(D7=0,"YES",IF((C7-D7)/(C7+D7)&gt;0.15, IF(C7+D7&gt;percent,"YES","NO"),"NO"))</f>
        <v>YES</v>
      </c>
      <c r="G7" s="12">
        <v>96000.0</v>
      </c>
      <c r="H7" s="13" t="str">
        <f t="shared" si="3"/>
        <v>NOT FUNDED</v>
      </c>
      <c r="I7" s="14">
        <f t="shared" si="4"/>
        <v>20000</v>
      </c>
      <c r="J7" s="15" t="str">
        <f t="shared" si="2"/>
        <v>Over Budget</v>
      </c>
    </row>
    <row r="8">
      <c r="A8" s="7" t="s">
        <v>1467</v>
      </c>
      <c r="B8" s="8">
        <v>732.0</v>
      </c>
      <c r="C8" s="9">
        <v>1.32435538E8</v>
      </c>
      <c r="D8" s="9">
        <v>1.0710309E8</v>
      </c>
      <c r="E8" s="10">
        <f t="shared" si="1"/>
        <v>25332448</v>
      </c>
      <c r="F8" s="11" t="str">
        <f>IF(D8=0,"YES",IF((C8-D8)/(C8+D8)&gt;0.15, IF(C8+D8&gt;percent,"YES","NO"),"NO"))</f>
        <v>NO</v>
      </c>
      <c r="G8" s="12">
        <v>271100.0</v>
      </c>
      <c r="H8" s="13" t="str">
        <f t="shared" si="3"/>
        <v>NOT FUNDED</v>
      </c>
      <c r="I8" s="14">
        <f t="shared" si="4"/>
        <v>20000</v>
      </c>
      <c r="J8" s="15" t="str">
        <f t="shared" si="2"/>
        <v>Approval Threshold</v>
      </c>
    </row>
    <row r="9">
      <c r="A9" s="7" t="s">
        <v>1468</v>
      </c>
      <c r="B9" s="8">
        <v>814.0</v>
      </c>
      <c r="C9" s="9">
        <v>1.42229813E8</v>
      </c>
      <c r="D9" s="9">
        <v>1.31076946E8</v>
      </c>
      <c r="E9" s="10">
        <f t="shared" si="1"/>
        <v>11152867</v>
      </c>
      <c r="F9" s="11" t="str">
        <f>IF(D9=0,"YES",IF((C9-D9)/(C9+D9)&gt;0.15, IF(C9+D9&gt;percent,"YES","NO"),"NO"))</f>
        <v>NO</v>
      </c>
      <c r="G9" s="12">
        <v>642600.0</v>
      </c>
      <c r="H9" s="13" t="str">
        <f t="shared" si="3"/>
        <v>NOT FUNDED</v>
      </c>
      <c r="I9" s="14">
        <f t="shared" si="4"/>
        <v>20000</v>
      </c>
      <c r="J9" s="15" t="str">
        <f t="shared" si="2"/>
        <v>Approval Threshold</v>
      </c>
    </row>
    <row r="10">
      <c r="A10" s="7" t="s">
        <v>1469</v>
      </c>
      <c r="B10" s="8">
        <v>613.0</v>
      </c>
      <c r="C10" s="9">
        <v>7.560735E7</v>
      </c>
      <c r="D10" s="9">
        <v>7.8309656E7</v>
      </c>
      <c r="E10" s="10">
        <f t="shared" si="1"/>
        <v>-2702306</v>
      </c>
      <c r="F10" s="11" t="str">
        <f>IF(D10=0,"YES",IF((C10-D10)/(C10+D10)&gt;0.15, IF(C10+D10&gt;percent,"YES","NO"),"NO"))</f>
        <v>NO</v>
      </c>
      <c r="G10" s="12">
        <v>50000.0</v>
      </c>
      <c r="H10" s="13" t="str">
        <f t="shared" si="3"/>
        <v>NOT FUNDED</v>
      </c>
      <c r="I10" s="14">
        <f t="shared" si="4"/>
        <v>20000</v>
      </c>
      <c r="J10" s="15" t="str">
        <f t="shared" si="2"/>
        <v>Approval Threshold</v>
      </c>
    </row>
    <row r="11">
      <c r="A11" s="7" t="s">
        <v>1470</v>
      </c>
      <c r="B11" s="8">
        <v>829.0</v>
      </c>
      <c r="C11" s="9">
        <v>1.00612205E8</v>
      </c>
      <c r="D11" s="9">
        <v>1.0660172E8</v>
      </c>
      <c r="E11" s="10">
        <f t="shared" si="1"/>
        <v>-5989515</v>
      </c>
      <c r="F11" s="11" t="str">
        <f>IF(D11=0,"YES",IF((C11-D11)/(C11+D11)&gt;0.15, IF(C11+D11&gt;percent,"YES","NO"),"NO"))</f>
        <v>NO</v>
      </c>
      <c r="G11" s="12">
        <v>575000.0</v>
      </c>
      <c r="H11" s="13" t="str">
        <f t="shared" si="3"/>
        <v>NOT FUNDED</v>
      </c>
      <c r="I11" s="14">
        <f t="shared" si="4"/>
        <v>20000</v>
      </c>
      <c r="J11" s="15" t="str">
        <f t="shared" si="2"/>
        <v>Approval Threshold</v>
      </c>
    </row>
    <row r="12">
      <c r="A12" s="7" t="s">
        <v>1471</v>
      </c>
      <c r="B12" s="8">
        <v>797.0</v>
      </c>
      <c r="C12" s="9">
        <v>9.8319372E7</v>
      </c>
      <c r="D12" s="9">
        <v>1.13820832E8</v>
      </c>
      <c r="E12" s="10">
        <f t="shared" si="1"/>
        <v>-15501460</v>
      </c>
      <c r="F12" s="11" t="str">
        <f>IF(D12=0,"YES",IF((C12-D12)/(C12+D12)&gt;0.15, IF(C12+D12&gt;percent,"YES","NO"),"NO"))</f>
        <v>NO</v>
      </c>
      <c r="G12" s="12">
        <v>499895.0</v>
      </c>
      <c r="H12" s="13" t="str">
        <f t="shared" si="3"/>
        <v>NOT FUNDED</v>
      </c>
      <c r="I12" s="14">
        <f t="shared" si="4"/>
        <v>20000</v>
      </c>
      <c r="J12" s="15" t="str">
        <f t="shared" si="2"/>
        <v>Approval Threshold</v>
      </c>
    </row>
    <row r="13">
      <c r="A13" s="7" t="s">
        <v>1472</v>
      </c>
      <c r="B13" s="8">
        <v>599.0</v>
      </c>
      <c r="C13" s="9">
        <v>6.7438687E7</v>
      </c>
      <c r="D13" s="9">
        <v>9.3120513E7</v>
      </c>
      <c r="E13" s="10">
        <f t="shared" si="1"/>
        <v>-25681826</v>
      </c>
      <c r="F13" s="11" t="str">
        <f>IF(D13=0,"YES",IF((C13-D13)/(C13+D13)&gt;0.15, IF(C13+D13&gt;percent,"YES","NO"),"NO"))</f>
        <v>NO</v>
      </c>
      <c r="G13" s="12">
        <v>34000.0</v>
      </c>
      <c r="H13" s="13" t="str">
        <f t="shared" si="3"/>
        <v>NOT FUNDED</v>
      </c>
      <c r="I13" s="14">
        <f t="shared" si="4"/>
        <v>20000</v>
      </c>
      <c r="J13" s="15" t="str">
        <f t="shared" si="2"/>
        <v>Approval Threshold</v>
      </c>
    </row>
    <row r="14">
      <c r="A14" s="7" t="s">
        <v>1473</v>
      </c>
      <c r="B14" s="8">
        <v>721.0</v>
      </c>
      <c r="C14" s="9">
        <v>6.3118768E7</v>
      </c>
      <c r="D14" s="9">
        <v>9.4393783E7</v>
      </c>
      <c r="E14" s="10">
        <f t="shared" si="1"/>
        <v>-31275015</v>
      </c>
      <c r="F14" s="11" t="str">
        <f>IF(D14=0,"YES",IF((C14-D14)/(C14+D14)&gt;0.15, IF(C14+D14&gt;percent,"YES","NO"),"NO"))</f>
        <v>NO</v>
      </c>
      <c r="G14" s="12">
        <v>80000.0</v>
      </c>
      <c r="H14" s="13" t="str">
        <f t="shared" si="3"/>
        <v>NOT FUNDED</v>
      </c>
      <c r="I14" s="14">
        <f t="shared" si="4"/>
        <v>20000</v>
      </c>
      <c r="J14" s="15" t="str">
        <f t="shared" si="2"/>
        <v>Approval Threshold</v>
      </c>
    </row>
    <row r="15">
      <c r="A15" s="16" t="s">
        <v>1474</v>
      </c>
      <c r="B15" s="8">
        <v>714.0</v>
      </c>
      <c r="C15" s="9">
        <v>7.4616671E7</v>
      </c>
      <c r="D15" s="9">
        <v>1.28511964E8</v>
      </c>
      <c r="E15" s="10">
        <f t="shared" si="1"/>
        <v>-53895293</v>
      </c>
      <c r="F15" s="11" t="str">
        <f>IF(D15=0,"YES",IF((C15-D15)/(C15+D15)&gt;0.15, IF(C15+D15&gt;percent,"YES","NO"),"NO"))</f>
        <v>NO</v>
      </c>
      <c r="G15" s="12">
        <v>200000.0</v>
      </c>
      <c r="H15" s="13" t="str">
        <f t="shared" si="3"/>
        <v>NOT FUNDED</v>
      </c>
      <c r="I15" s="14">
        <f t="shared" si="4"/>
        <v>20000</v>
      </c>
      <c r="J15" s="15" t="str">
        <f t="shared" si="2"/>
        <v>Approval Threshold</v>
      </c>
    </row>
    <row r="16">
      <c r="A16" s="7" t="s">
        <v>1475</v>
      </c>
      <c r="B16" s="8">
        <v>903.0</v>
      </c>
      <c r="C16" s="9">
        <v>6.3520193E7</v>
      </c>
      <c r="D16" s="9">
        <v>1.48575035E8</v>
      </c>
      <c r="E16" s="10">
        <f t="shared" si="1"/>
        <v>-85054842</v>
      </c>
      <c r="F16" s="11" t="str">
        <f>IF(D16=0,"YES",IF((C16-D16)/(C16+D16)&gt;0.15, IF(C16+D16&gt;percent,"YES","NO"),"NO"))</f>
        <v>NO</v>
      </c>
      <c r="G16" s="12">
        <v>15000.0</v>
      </c>
      <c r="H16" s="13" t="str">
        <f t="shared" si="3"/>
        <v>NOT FUNDED</v>
      </c>
      <c r="I16" s="14">
        <f t="shared" si="4"/>
        <v>20000</v>
      </c>
      <c r="J16" s="15" t="str">
        <f t="shared" si="2"/>
        <v>Approval Threshold</v>
      </c>
    </row>
  </sheetData>
  <autoFilter ref="$A$1:$G$16">
    <sortState ref="A1:G16">
      <sortCondition descending="1" ref="E1:E16"/>
      <sortCondition ref="A1:A16"/>
    </sortState>
  </autoFilter>
  <conditionalFormatting sqref="H2:H16">
    <cfRule type="cellIs" dxfId="0" priority="1" operator="equal">
      <formula>"FUNDED"</formula>
    </cfRule>
  </conditionalFormatting>
  <conditionalFormatting sqref="H2:H16">
    <cfRule type="cellIs" dxfId="1" priority="2" operator="equal">
      <formula>"NOT FUNDED"</formula>
    </cfRule>
  </conditionalFormatting>
  <conditionalFormatting sqref="J2:J16">
    <cfRule type="cellIs" dxfId="0" priority="3" operator="greaterThan">
      <formula>999</formula>
    </cfRule>
  </conditionalFormatting>
  <conditionalFormatting sqref="J2:J16">
    <cfRule type="cellIs" dxfId="0" priority="4" operator="greaterThan">
      <formula>999</formula>
    </cfRule>
  </conditionalFormatting>
  <conditionalFormatting sqref="J2:J16">
    <cfRule type="containsText" dxfId="1" priority="5" operator="containsText" text="NOT FUNDED">
      <formula>NOT(ISERROR(SEARCH(("NOT FUNDED"),(J2))))</formula>
    </cfRule>
  </conditionalFormatting>
  <conditionalFormatting sqref="J2:J16">
    <cfRule type="cellIs" dxfId="2" priority="6" operator="equal">
      <formula>"Over Budget"</formula>
    </cfRule>
  </conditionalFormatting>
  <conditionalFormatting sqref="J2:J16">
    <cfRule type="cellIs" dxfId="1" priority="7" operator="equal">
      <formula>"Approval Threshold"</formula>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s>
  <drawing r:id="rId1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88"/>
    <col customWidth="1" min="2" max="2" width="75.13"/>
    <col customWidth="1" min="3" max="3" width="14.0"/>
    <col customWidth="1" min="4" max="5" width="17.88"/>
    <col customWidth="1" min="6" max="6" width="18.38"/>
    <col customWidth="1" min="7" max="7" width="11.88"/>
    <col customWidth="1" min="8" max="8" width="15.63"/>
    <col customWidth="1" min="9" max="9" width="12.25"/>
    <col customWidth="1" min="10" max="10" width="13.25"/>
    <col customWidth="1" min="11" max="11" width="26.88"/>
  </cols>
  <sheetData>
    <row r="1">
      <c r="A1" s="5" t="s">
        <v>1476</v>
      </c>
      <c r="B1" s="1" t="s">
        <v>0</v>
      </c>
      <c r="C1" s="2" t="s">
        <v>1</v>
      </c>
      <c r="D1" s="3" t="s">
        <v>2</v>
      </c>
      <c r="E1" s="3" t="s">
        <v>3</v>
      </c>
      <c r="F1" s="3" t="s">
        <v>4</v>
      </c>
      <c r="G1" s="3" t="s">
        <v>5</v>
      </c>
      <c r="H1" s="4" t="s">
        <v>6</v>
      </c>
      <c r="I1" s="5" t="s">
        <v>7</v>
      </c>
      <c r="J1" s="23" t="s">
        <v>8</v>
      </c>
      <c r="K1" s="6" t="s">
        <v>9</v>
      </c>
    </row>
    <row r="2">
      <c r="A2" s="27" t="s">
        <v>1477</v>
      </c>
      <c r="B2" s="28" t="s">
        <v>1167</v>
      </c>
      <c r="C2" s="29">
        <v>406.0</v>
      </c>
      <c r="D2" s="30">
        <v>1.98060328E8</v>
      </c>
      <c r="E2" s="30">
        <v>3.9651697E7</v>
      </c>
      <c r="F2" s="10">
        <f t="shared" ref="F2:F56" si="1">D2-E2</f>
        <v>158408631</v>
      </c>
      <c r="G2" s="11" t="str">
        <f>IF(E2=0,"YES",IF((D2-E2)/(D2+E2)&gt;0.15, IF(D2+E2&gt;percent,"YES","NO"),"NO"))</f>
        <v>YES</v>
      </c>
      <c r="H2" s="12">
        <v>353714.0</v>
      </c>
      <c r="I2" s="13" t="str">
        <f>If(leftovers&gt;=H2,IF(G2="Yes","FUNDED","NOT FUNDED"),"NOT FUNDED")</f>
        <v>FUNDED</v>
      </c>
      <c r="J2" s="14">
        <f>If(leftovers&gt;=H2,leftovers-H2,leftovers)</f>
        <v>759562</v>
      </c>
      <c r="K2" s="15" t="str">
        <f t="shared" ref="K2:K56" si="2">If(G2="YES",IF(I2="FUNDED","","Over Budget"),"Approval Threshold")</f>
        <v/>
      </c>
    </row>
    <row r="3">
      <c r="A3" s="27" t="s">
        <v>1478</v>
      </c>
      <c r="B3" s="19" t="s">
        <v>1464</v>
      </c>
      <c r="C3" s="8">
        <v>826.0</v>
      </c>
      <c r="D3" s="9">
        <v>2.40116714E8</v>
      </c>
      <c r="E3" s="9">
        <v>9.0678088E7</v>
      </c>
      <c r="F3" s="10">
        <f t="shared" si="1"/>
        <v>149438626</v>
      </c>
      <c r="G3" s="11" t="str">
        <f>IF(E3=0,"YES",IF((D3-E3)/(D3+E3)&gt;0.15, IF(D3+E3&gt;percent,"YES","NO"),"NO"))</f>
        <v>YES</v>
      </c>
      <c r="H3" s="12">
        <v>249000.0</v>
      </c>
      <c r="I3" s="13" t="str">
        <f t="shared" ref="I3:I56" si="3">If(J2&gt;=H3,IF(G3="Yes","FUNDED","NOT FUNDED"),"NOT FUNDED")</f>
        <v>FUNDED</v>
      </c>
      <c r="J3" s="14">
        <f t="shared" ref="J3:J56" si="4">If(I3="FUNDED",IF(J2&gt;=H3,(J2-H3),J2),J2)</f>
        <v>510562</v>
      </c>
      <c r="K3" s="15" t="str">
        <f t="shared" si="2"/>
        <v/>
      </c>
    </row>
    <row r="4">
      <c r="A4" s="27" t="s">
        <v>1479</v>
      </c>
      <c r="B4" s="28" t="s">
        <v>1239</v>
      </c>
      <c r="C4" s="29">
        <v>390.0</v>
      </c>
      <c r="D4" s="30">
        <v>1.65208823E8</v>
      </c>
      <c r="E4" s="30">
        <v>3.1181564E7</v>
      </c>
      <c r="F4" s="10">
        <f t="shared" si="1"/>
        <v>134027259</v>
      </c>
      <c r="G4" s="11" t="str">
        <f>IF(E4=0,"YES",IF((D4-E4)/(D4+E4)&gt;0.15, IF(D4+E4&gt;percent,"YES","NO"),"NO"))</f>
        <v>YES</v>
      </c>
      <c r="H4" s="12">
        <v>250000.0</v>
      </c>
      <c r="I4" s="13" t="str">
        <f t="shared" si="3"/>
        <v>FUNDED</v>
      </c>
      <c r="J4" s="14">
        <f t="shared" si="4"/>
        <v>260562</v>
      </c>
      <c r="K4" s="15" t="str">
        <f t="shared" si="2"/>
        <v/>
      </c>
    </row>
    <row r="5">
      <c r="A5" s="27" t="s">
        <v>1477</v>
      </c>
      <c r="B5" s="28" t="s">
        <v>1169</v>
      </c>
      <c r="C5" s="29">
        <v>479.0</v>
      </c>
      <c r="D5" s="30">
        <v>2.36880582E8</v>
      </c>
      <c r="E5" s="30">
        <v>1.15568693E8</v>
      </c>
      <c r="F5" s="10">
        <f t="shared" si="1"/>
        <v>121311889</v>
      </c>
      <c r="G5" s="11" t="str">
        <f>IF(E5=0,"YES",IF((D5-E5)/(D5+E5)&gt;0.15, IF(D5+E5&gt;percent,"YES","NO"),"NO"))</f>
        <v>YES</v>
      </c>
      <c r="H5" s="10">
        <v>218000.0</v>
      </c>
      <c r="I5" s="13" t="str">
        <f t="shared" si="3"/>
        <v>FUNDED</v>
      </c>
      <c r="J5" s="14">
        <f t="shared" si="4"/>
        <v>42562</v>
      </c>
      <c r="K5" s="15" t="str">
        <f t="shared" si="2"/>
        <v/>
      </c>
    </row>
    <row r="6">
      <c r="A6" s="27" t="s">
        <v>1480</v>
      </c>
      <c r="B6" s="28" t="s">
        <v>38</v>
      </c>
      <c r="C6" s="29">
        <v>715.0</v>
      </c>
      <c r="D6" s="30">
        <v>2.47993171E8</v>
      </c>
      <c r="E6" s="30">
        <v>1.4690416E8</v>
      </c>
      <c r="F6" s="10">
        <f t="shared" si="1"/>
        <v>101089011</v>
      </c>
      <c r="G6" s="11" t="str">
        <f>IF(E6=0,"YES",IF((D6-E6)/(D6+E6)&gt;0.15, IF(D6+E6&gt;percent,"YES","NO"),"NO"))</f>
        <v>YES</v>
      </c>
      <c r="H6" s="10">
        <v>180000.0</v>
      </c>
      <c r="I6" s="13" t="str">
        <f t="shared" si="3"/>
        <v>NOT FUNDED</v>
      </c>
      <c r="J6" s="14">
        <f t="shared" si="4"/>
        <v>42562</v>
      </c>
      <c r="K6" s="15" t="str">
        <f t="shared" si="2"/>
        <v>Over Budget</v>
      </c>
    </row>
    <row r="7">
      <c r="A7" s="27" t="s">
        <v>1480</v>
      </c>
      <c r="B7" s="28" t="s">
        <v>39</v>
      </c>
      <c r="C7" s="29">
        <v>380.0</v>
      </c>
      <c r="D7" s="30">
        <v>1.52455363E8</v>
      </c>
      <c r="E7" s="30">
        <v>5.605738E7</v>
      </c>
      <c r="F7" s="10">
        <f t="shared" si="1"/>
        <v>96397983</v>
      </c>
      <c r="G7" s="11" t="str">
        <f>IF(E7=0,"YES",IF((D7-E7)/(D7+E7)&gt;0.15, IF(D7+E7&gt;percent,"YES","NO"),"NO"))</f>
        <v>YES</v>
      </c>
      <c r="H7" s="10">
        <v>72000.0</v>
      </c>
      <c r="I7" s="13" t="str">
        <f t="shared" si="3"/>
        <v>NOT FUNDED</v>
      </c>
      <c r="J7" s="14">
        <f t="shared" si="4"/>
        <v>42562</v>
      </c>
      <c r="K7" s="15" t="str">
        <f t="shared" si="2"/>
        <v>Over Budget</v>
      </c>
    </row>
    <row r="8">
      <c r="A8" s="27" t="s">
        <v>1480</v>
      </c>
      <c r="B8" s="28" t="s">
        <v>40</v>
      </c>
      <c r="C8" s="29">
        <v>383.0</v>
      </c>
      <c r="D8" s="30">
        <v>1.28451062E8</v>
      </c>
      <c r="E8" s="30">
        <v>3.423127E7</v>
      </c>
      <c r="F8" s="10">
        <f t="shared" si="1"/>
        <v>94219792</v>
      </c>
      <c r="G8" s="11" t="str">
        <f>IF(E8=0,"YES",IF((D8-E8)/(D8+E8)&gt;0.15, IF(D8+E8&gt;percent,"YES","NO"),"NO"))</f>
        <v>YES</v>
      </c>
      <c r="H8" s="10">
        <v>50000.0</v>
      </c>
      <c r="I8" s="13" t="str">
        <f t="shared" si="3"/>
        <v>NOT FUNDED</v>
      </c>
      <c r="J8" s="14">
        <f t="shared" si="4"/>
        <v>42562</v>
      </c>
      <c r="K8" s="15" t="str">
        <f t="shared" si="2"/>
        <v>Over Budget</v>
      </c>
    </row>
    <row r="9">
      <c r="A9" s="27" t="s">
        <v>1477</v>
      </c>
      <c r="B9" s="28" t="s">
        <v>1170</v>
      </c>
      <c r="C9" s="29">
        <v>427.0</v>
      </c>
      <c r="D9" s="30">
        <v>1.04232775E8</v>
      </c>
      <c r="E9" s="30">
        <v>1.0502022E7</v>
      </c>
      <c r="F9" s="10">
        <f t="shared" si="1"/>
        <v>93730753</v>
      </c>
      <c r="G9" s="11" t="str">
        <f>IF(E9=0,"YES",IF((D9-E9)/(D9+E9)&gt;0.15, IF(D9+E9&gt;percent,"YES","NO"),"NO"))</f>
        <v>YES</v>
      </c>
      <c r="H9" s="10">
        <v>250000.0</v>
      </c>
      <c r="I9" s="13" t="str">
        <f t="shared" si="3"/>
        <v>NOT FUNDED</v>
      </c>
      <c r="J9" s="14">
        <f t="shared" si="4"/>
        <v>42562</v>
      </c>
      <c r="K9" s="15" t="str">
        <f t="shared" si="2"/>
        <v>Over Budget</v>
      </c>
    </row>
    <row r="10">
      <c r="A10" s="27" t="s">
        <v>1480</v>
      </c>
      <c r="B10" s="28" t="s">
        <v>41</v>
      </c>
      <c r="C10" s="29">
        <v>556.0</v>
      </c>
      <c r="D10" s="30">
        <v>2.09470389E8</v>
      </c>
      <c r="E10" s="30">
        <v>1.17793086E8</v>
      </c>
      <c r="F10" s="10">
        <f t="shared" si="1"/>
        <v>91677303</v>
      </c>
      <c r="G10" s="11" t="str">
        <f>IF(E10=0,"YES",IF((D10-E10)/(D10+E10)&gt;0.15, IF(D10+E10&gt;percent,"YES","NO"),"NO"))</f>
        <v>YES</v>
      </c>
      <c r="H10" s="10">
        <v>161860.0</v>
      </c>
      <c r="I10" s="13" t="str">
        <f t="shared" si="3"/>
        <v>NOT FUNDED</v>
      </c>
      <c r="J10" s="14">
        <f t="shared" si="4"/>
        <v>42562</v>
      </c>
      <c r="K10" s="15" t="str">
        <f t="shared" si="2"/>
        <v>Over Budget</v>
      </c>
    </row>
    <row r="11">
      <c r="A11" s="27" t="s">
        <v>1480</v>
      </c>
      <c r="B11" s="28" t="s">
        <v>42</v>
      </c>
      <c r="C11" s="29">
        <v>713.0</v>
      </c>
      <c r="D11" s="30">
        <v>2.29205391E8</v>
      </c>
      <c r="E11" s="30">
        <v>1.41855357E8</v>
      </c>
      <c r="F11" s="10">
        <f t="shared" si="1"/>
        <v>87350034</v>
      </c>
      <c r="G11" s="11" t="str">
        <f>IF(E11=0,"YES",IF((D11-E11)/(D11+E11)&gt;0.15, IF(D11+E11&gt;percent,"YES","NO"),"NO"))</f>
        <v>YES</v>
      </c>
      <c r="H11" s="10">
        <v>600000.0</v>
      </c>
      <c r="I11" s="13" t="str">
        <f t="shared" si="3"/>
        <v>NOT FUNDED</v>
      </c>
      <c r="J11" s="14">
        <f t="shared" si="4"/>
        <v>42562</v>
      </c>
      <c r="K11" s="15" t="str">
        <f t="shared" si="2"/>
        <v>Over Budget</v>
      </c>
    </row>
    <row r="12">
      <c r="A12" s="27" t="s">
        <v>1480</v>
      </c>
      <c r="B12" s="28" t="s">
        <v>43</v>
      </c>
      <c r="C12" s="29">
        <v>874.0</v>
      </c>
      <c r="D12" s="30">
        <v>2.1016324E8</v>
      </c>
      <c r="E12" s="30">
        <v>1.2636431E8</v>
      </c>
      <c r="F12" s="10">
        <f t="shared" si="1"/>
        <v>83798930</v>
      </c>
      <c r="G12" s="11" t="str">
        <f>IF(E12=0,"YES",IF((D12-E12)/(D12+E12)&gt;0.15, IF(D12+E12&gt;percent,"YES","NO"),"NO"))</f>
        <v>YES</v>
      </c>
      <c r="H12" s="10">
        <v>386666.0</v>
      </c>
      <c r="I12" s="13" t="str">
        <f t="shared" si="3"/>
        <v>NOT FUNDED</v>
      </c>
      <c r="J12" s="14">
        <f t="shared" si="4"/>
        <v>42562</v>
      </c>
      <c r="K12" s="15" t="str">
        <f t="shared" si="2"/>
        <v>Over Budget</v>
      </c>
    </row>
    <row r="13">
      <c r="A13" s="27" t="s">
        <v>1480</v>
      </c>
      <c r="B13" s="28" t="s">
        <v>44</v>
      </c>
      <c r="C13" s="29">
        <v>551.0</v>
      </c>
      <c r="D13" s="30">
        <v>2.07555907E8</v>
      </c>
      <c r="E13" s="30">
        <v>1.2669275E8</v>
      </c>
      <c r="F13" s="10">
        <f t="shared" si="1"/>
        <v>80863157</v>
      </c>
      <c r="G13" s="11" t="str">
        <f>IF(E13=0,"YES",IF((D13-E13)/(D13+E13)&gt;0.15, IF(D13+E13&gt;percent,"YES","NO"),"NO"))</f>
        <v>YES</v>
      </c>
      <c r="H13" s="10">
        <v>240000.0</v>
      </c>
      <c r="I13" s="13" t="str">
        <f t="shared" si="3"/>
        <v>NOT FUNDED</v>
      </c>
      <c r="J13" s="14">
        <f t="shared" si="4"/>
        <v>42562</v>
      </c>
      <c r="K13" s="15" t="str">
        <f t="shared" si="2"/>
        <v>Over Budget</v>
      </c>
    </row>
    <row r="14">
      <c r="A14" s="27" t="s">
        <v>1481</v>
      </c>
      <c r="B14" s="28" t="s">
        <v>952</v>
      </c>
      <c r="C14" s="29">
        <v>427.0</v>
      </c>
      <c r="D14" s="30">
        <v>1.93104576E8</v>
      </c>
      <c r="E14" s="30">
        <v>1.18721369E8</v>
      </c>
      <c r="F14" s="10">
        <f t="shared" si="1"/>
        <v>74383207</v>
      </c>
      <c r="G14" s="11" t="str">
        <f>IF(E14=0,"YES",IF((D14-E14)/(D14+E14)&gt;0.15, IF(D14+E14&gt;percent,"YES","NO"),"NO"))</f>
        <v>YES</v>
      </c>
      <c r="H14" s="10">
        <v>345714.0</v>
      </c>
      <c r="I14" s="13" t="str">
        <f t="shared" si="3"/>
        <v>NOT FUNDED</v>
      </c>
      <c r="J14" s="14">
        <f t="shared" si="4"/>
        <v>42562</v>
      </c>
      <c r="K14" s="15" t="str">
        <f t="shared" si="2"/>
        <v>Over Budget</v>
      </c>
    </row>
    <row r="15">
      <c r="A15" s="27" t="s">
        <v>1480</v>
      </c>
      <c r="B15" s="31" t="s">
        <v>45</v>
      </c>
      <c r="C15" s="29">
        <v>402.0</v>
      </c>
      <c r="D15" s="30">
        <v>1.49972922E8</v>
      </c>
      <c r="E15" s="30">
        <v>7.5607472E7</v>
      </c>
      <c r="F15" s="10">
        <f t="shared" si="1"/>
        <v>74365450</v>
      </c>
      <c r="G15" s="11" t="str">
        <f>IF(E15=0,"YES",IF((D15-E15)/(D15+E15)&gt;0.15, IF(D15+E15&gt;percent,"YES","NO"),"NO"))</f>
        <v>YES</v>
      </c>
      <c r="H15" s="10">
        <v>345000.0</v>
      </c>
      <c r="I15" s="13" t="str">
        <f t="shared" si="3"/>
        <v>NOT FUNDED</v>
      </c>
      <c r="J15" s="14">
        <f t="shared" si="4"/>
        <v>42562</v>
      </c>
      <c r="K15" s="15" t="str">
        <f t="shared" si="2"/>
        <v>Over Budget</v>
      </c>
    </row>
    <row r="16">
      <c r="A16" s="27" t="s">
        <v>1480</v>
      </c>
      <c r="B16" s="28" t="s">
        <v>46</v>
      </c>
      <c r="C16" s="29">
        <v>422.0</v>
      </c>
      <c r="D16" s="30">
        <v>1.38394604E8</v>
      </c>
      <c r="E16" s="30">
        <v>6.5517149E7</v>
      </c>
      <c r="F16" s="10">
        <f t="shared" si="1"/>
        <v>72877455</v>
      </c>
      <c r="G16" s="11" t="str">
        <f>IF(E16=0,"YES",IF((D16-E16)/(D16+E16)&gt;0.15, IF(D16+E16&gt;percent,"YES","NO"),"NO"))</f>
        <v>YES</v>
      </c>
      <c r="H16" s="10">
        <v>111500.0</v>
      </c>
      <c r="I16" s="13" t="str">
        <f t="shared" si="3"/>
        <v>NOT FUNDED</v>
      </c>
      <c r="J16" s="14">
        <f t="shared" si="4"/>
        <v>42562</v>
      </c>
      <c r="K16" s="15" t="str">
        <f t="shared" si="2"/>
        <v>Over Budget</v>
      </c>
    </row>
    <row r="17">
      <c r="A17" s="27" t="s">
        <v>1481</v>
      </c>
      <c r="B17" s="32" t="s">
        <v>953</v>
      </c>
      <c r="C17" s="29">
        <v>442.0</v>
      </c>
      <c r="D17" s="30">
        <v>1.99065022E8</v>
      </c>
      <c r="E17" s="30">
        <v>1.30756619E8</v>
      </c>
      <c r="F17" s="10">
        <f t="shared" si="1"/>
        <v>68308403</v>
      </c>
      <c r="G17" s="11" t="str">
        <f>IF(E17=0,"YES",IF((D17-E17)/(D17+E17)&gt;0.15, IF(D17+E17&gt;percent,"YES","NO"),"NO"))</f>
        <v>YES</v>
      </c>
      <c r="H17" s="10">
        <v>566890.0</v>
      </c>
      <c r="I17" s="13" t="str">
        <f t="shared" si="3"/>
        <v>NOT FUNDED</v>
      </c>
      <c r="J17" s="14">
        <f t="shared" si="4"/>
        <v>42562</v>
      </c>
      <c r="K17" s="15" t="str">
        <f t="shared" si="2"/>
        <v>Over Budget</v>
      </c>
    </row>
    <row r="18">
      <c r="A18" s="27" t="s">
        <v>1480</v>
      </c>
      <c r="B18" s="28" t="s">
        <v>47</v>
      </c>
      <c r="C18" s="29">
        <v>586.0</v>
      </c>
      <c r="D18" s="30">
        <v>1.86367922E8</v>
      </c>
      <c r="E18" s="30">
        <v>1.19026643E8</v>
      </c>
      <c r="F18" s="10">
        <f t="shared" si="1"/>
        <v>67341279</v>
      </c>
      <c r="G18" s="11" t="str">
        <f>IF(E18=0,"YES",IF((D18-E18)/(D18+E18)&gt;0.15, IF(D18+E18&gt;percent,"YES","NO"),"NO"))</f>
        <v>YES</v>
      </c>
      <c r="H18" s="10">
        <v>270000.0</v>
      </c>
      <c r="I18" s="13" t="str">
        <f t="shared" si="3"/>
        <v>NOT FUNDED</v>
      </c>
      <c r="J18" s="14">
        <f t="shared" si="4"/>
        <v>42562</v>
      </c>
      <c r="K18" s="15" t="str">
        <f t="shared" si="2"/>
        <v>Over Budget</v>
      </c>
    </row>
    <row r="19">
      <c r="A19" s="27" t="s">
        <v>1481</v>
      </c>
      <c r="B19" s="32" t="s">
        <v>955</v>
      </c>
      <c r="C19" s="29">
        <v>347.0</v>
      </c>
      <c r="D19" s="30">
        <v>1.68835719E8</v>
      </c>
      <c r="E19" s="30">
        <v>1.01967976E8</v>
      </c>
      <c r="F19" s="10">
        <f t="shared" si="1"/>
        <v>66867743</v>
      </c>
      <c r="G19" s="11" t="str">
        <f>IF(E19=0,"YES",IF((D19-E19)/(D19+E19)&gt;0.15, IF(D19+E19&gt;percent,"YES","NO"),"NO"))</f>
        <v>YES</v>
      </c>
      <c r="H19" s="10">
        <v>160000.0</v>
      </c>
      <c r="I19" s="13" t="str">
        <f t="shared" si="3"/>
        <v>NOT FUNDED</v>
      </c>
      <c r="J19" s="14">
        <f t="shared" si="4"/>
        <v>42562</v>
      </c>
      <c r="K19" s="15" t="str">
        <f t="shared" si="2"/>
        <v>Over Budget</v>
      </c>
    </row>
    <row r="20">
      <c r="A20" s="27" t="s">
        <v>1482</v>
      </c>
      <c r="B20" s="28" t="s">
        <v>745</v>
      </c>
      <c r="C20" s="29">
        <v>365.0</v>
      </c>
      <c r="D20" s="30">
        <v>1.7566031E8</v>
      </c>
      <c r="E20" s="30">
        <v>1.08847754E8</v>
      </c>
      <c r="F20" s="10">
        <f t="shared" si="1"/>
        <v>66812556</v>
      </c>
      <c r="G20" s="11" t="str">
        <f>IF(E20=0,"YES",IF((D20-E20)/(D20+E20)&gt;0.15, IF(D20+E20&gt;percent,"YES","NO"),"NO"))</f>
        <v>YES</v>
      </c>
      <c r="H20" s="10">
        <v>150000.0</v>
      </c>
      <c r="I20" s="13" t="str">
        <f t="shared" si="3"/>
        <v>NOT FUNDED</v>
      </c>
      <c r="J20" s="14">
        <f t="shared" si="4"/>
        <v>42562</v>
      </c>
      <c r="K20" s="15" t="str">
        <f t="shared" si="2"/>
        <v>Over Budget</v>
      </c>
    </row>
    <row r="21">
      <c r="A21" s="27" t="s">
        <v>1480</v>
      </c>
      <c r="B21" s="28" t="s">
        <v>48</v>
      </c>
      <c r="C21" s="29">
        <v>413.0</v>
      </c>
      <c r="D21" s="30">
        <v>1.39700114E8</v>
      </c>
      <c r="E21" s="30">
        <v>7.5356493E7</v>
      </c>
      <c r="F21" s="10">
        <f t="shared" si="1"/>
        <v>64343621</v>
      </c>
      <c r="G21" s="11" t="str">
        <f>IF(E21=0,"YES",IF((D21-E21)/(D21+E21)&gt;0.15, IF(D21+E21&gt;percent,"YES","NO"),"NO"))</f>
        <v>YES</v>
      </c>
      <c r="H21" s="10">
        <v>300000.0</v>
      </c>
      <c r="I21" s="13" t="str">
        <f t="shared" si="3"/>
        <v>NOT FUNDED</v>
      </c>
      <c r="J21" s="14">
        <f t="shared" si="4"/>
        <v>42562</v>
      </c>
      <c r="K21" s="15" t="str">
        <f t="shared" si="2"/>
        <v>Over Budget</v>
      </c>
    </row>
    <row r="22">
      <c r="A22" s="27" t="s">
        <v>1478</v>
      </c>
      <c r="B22" s="20" t="s">
        <v>1465</v>
      </c>
      <c r="C22" s="8">
        <v>906.0</v>
      </c>
      <c r="D22" s="9">
        <v>1.71244601E8</v>
      </c>
      <c r="E22" s="9">
        <v>1.10672175E8</v>
      </c>
      <c r="F22" s="10">
        <f t="shared" si="1"/>
        <v>60572426</v>
      </c>
      <c r="G22" s="11" t="str">
        <f>IF(E22=0,"YES",IF((D22-E22)/(D22+E22)&gt;0.15, IF(D22+E22&gt;percent,"YES","NO"),"NO"))</f>
        <v>YES</v>
      </c>
      <c r="H22" s="12">
        <v>688400.0</v>
      </c>
      <c r="I22" s="13" t="str">
        <f t="shared" si="3"/>
        <v>NOT FUNDED</v>
      </c>
      <c r="J22" s="14">
        <f t="shared" si="4"/>
        <v>42562</v>
      </c>
      <c r="K22" s="15" t="str">
        <f t="shared" si="2"/>
        <v>Over Budget</v>
      </c>
    </row>
    <row r="23">
      <c r="A23" s="27" t="s">
        <v>1481</v>
      </c>
      <c r="B23" s="28" t="s">
        <v>956</v>
      </c>
      <c r="C23" s="29">
        <v>214.0</v>
      </c>
      <c r="D23" s="30">
        <v>1.03219756E8</v>
      </c>
      <c r="E23" s="30">
        <v>4.4651456E7</v>
      </c>
      <c r="F23" s="10">
        <f t="shared" si="1"/>
        <v>58568300</v>
      </c>
      <c r="G23" s="11" t="str">
        <f>IF(E23=0,"YES",IF((D23-E23)/(D23+E23)&gt;0.15, IF(D23+E23&gt;percent,"YES","NO"),"NO"))</f>
        <v>YES</v>
      </c>
      <c r="H23" s="10">
        <v>225000.0</v>
      </c>
      <c r="I23" s="13" t="str">
        <f t="shared" si="3"/>
        <v>NOT FUNDED</v>
      </c>
      <c r="J23" s="14">
        <f t="shared" si="4"/>
        <v>42562</v>
      </c>
      <c r="K23" s="15" t="str">
        <f t="shared" si="2"/>
        <v>Over Budget</v>
      </c>
    </row>
    <row r="24">
      <c r="A24" s="27" t="s">
        <v>1480</v>
      </c>
      <c r="B24" s="28" t="s">
        <v>49</v>
      </c>
      <c r="C24" s="29">
        <v>547.0</v>
      </c>
      <c r="D24" s="30">
        <v>2.06889469E8</v>
      </c>
      <c r="E24" s="30">
        <v>1.49043456E8</v>
      </c>
      <c r="F24" s="10">
        <f t="shared" si="1"/>
        <v>57846013</v>
      </c>
      <c r="G24" s="11" t="str">
        <f>IF(E24=0,"YES",IF((D24-E24)/(D24+E24)&gt;0.15, IF(D24+E24&gt;percent,"YES","NO"),"NO"))</f>
        <v>YES</v>
      </c>
      <c r="H24" s="10">
        <v>665000.0</v>
      </c>
      <c r="I24" s="13" t="str">
        <f t="shared" si="3"/>
        <v>NOT FUNDED</v>
      </c>
      <c r="J24" s="14">
        <f t="shared" si="4"/>
        <v>42562</v>
      </c>
      <c r="K24" s="15" t="str">
        <f t="shared" si="2"/>
        <v>Over Budget</v>
      </c>
    </row>
    <row r="25">
      <c r="A25" s="27" t="s">
        <v>1481</v>
      </c>
      <c r="B25" s="28" t="s">
        <v>957</v>
      </c>
      <c r="C25" s="29">
        <v>426.0</v>
      </c>
      <c r="D25" s="30">
        <v>1.76701719E8</v>
      </c>
      <c r="E25" s="30">
        <v>1.19133087E8</v>
      </c>
      <c r="F25" s="10">
        <f t="shared" si="1"/>
        <v>57568632</v>
      </c>
      <c r="G25" s="11" t="str">
        <f>IF(E25=0,"YES",IF((D25-E25)/(D25+E25)&gt;0.15, IF(D25+E25&gt;percent,"YES","NO"),"NO"))</f>
        <v>YES</v>
      </c>
      <c r="H25" s="10">
        <v>398000.0</v>
      </c>
      <c r="I25" s="13" t="str">
        <f t="shared" si="3"/>
        <v>NOT FUNDED</v>
      </c>
      <c r="J25" s="14">
        <f t="shared" si="4"/>
        <v>42562</v>
      </c>
      <c r="K25" s="15" t="str">
        <f t="shared" si="2"/>
        <v>Over Budget</v>
      </c>
    </row>
    <row r="26">
      <c r="A26" s="27" t="s">
        <v>1479</v>
      </c>
      <c r="B26" s="28" t="s">
        <v>1242</v>
      </c>
      <c r="C26" s="29">
        <v>285.0</v>
      </c>
      <c r="D26" s="30">
        <v>8.3505966E7</v>
      </c>
      <c r="E26" s="30">
        <v>2.6431232E7</v>
      </c>
      <c r="F26" s="10">
        <f t="shared" si="1"/>
        <v>57074734</v>
      </c>
      <c r="G26" s="11" t="str">
        <f>IF(E26=0,"YES",IF((D26-E26)/(D26+E26)&gt;0.15, IF(D26+E26&gt;percent,"YES","NO"),"NO"))</f>
        <v>YES</v>
      </c>
      <c r="H26" s="12">
        <v>99642.0</v>
      </c>
      <c r="I26" s="13" t="str">
        <f t="shared" si="3"/>
        <v>NOT FUNDED</v>
      </c>
      <c r="J26" s="14">
        <f t="shared" si="4"/>
        <v>42562</v>
      </c>
      <c r="K26" s="15" t="str">
        <f t="shared" si="2"/>
        <v>Over Budget</v>
      </c>
    </row>
    <row r="27">
      <c r="A27" s="27" t="s">
        <v>1482</v>
      </c>
      <c r="B27" s="28" t="s">
        <v>746</v>
      </c>
      <c r="C27" s="29">
        <v>303.0</v>
      </c>
      <c r="D27" s="30">
        <v>1.13716929E8</v>
      </c>
      <c r="E27" s="30">
        <v>5.6895159E7</v>
      </c>
      <c r="F27" s="10">
        <f t="shared" si="1"/>
        <v>56821770</v>
      </c>
      <c r="G27" s="11" t="str">
        <f>IF(E27=0,"YES",IF((D27-E27)/(D27+E27)&gt;0.15, IF(D27+E27&gt;percent,"YES","NO"),"NO"))</f>
        <v>YES</v>
      </c>
      <c r="H27" s="10">
        <v>142132.0</v>
      </c>
      <c r="I27" s="13" t="str">
        <f t="shared" si="3"/>
        <v>NOT FUNDED</v>
      </c>
      <c r="J27" s="14">
        <f t="shared" si="4"/>
        <v>42562</v>
      </c>
      <c r="K27" s="15" t="str">
        <f t="shared" si="2"/>
        <v>Over Budget</v>
      </c>
    </row>
    <row r="28">
      <c r="A28" s="27" t="s">
        <v>1477</v>
      </c>
      <c r="B28" s="28" t="s">
        <v>1171</v>
      </c>
      <c r="C28" s="29">
        <v>312.0</v>
      </c>
      <c r="D28" s="30">
        <v>8.271057E7</v>
      </c>
      <c r="E28" s="30">
        <v>2.7516733E7</v>
      </c>
      <c r="F28" s="10">
        <f t="shared" si="1"/>
        <v>55193837</v>
      </c>
      <c r="G28" s="11" t="str">
        <f>IF(E28=0,"YES",IF((D28-E28)/(D28+E28)&gt;0.15, IF(D28+E28&gt;percent,"YES","NO"),"NO"))</f>
        <v>YES</v>
      </c>
      <c r="H28" s="10">
        <v>125000.0</v>
      </c>
      <c r="I28" s="13" t="str">
        <f t="shared" si="3"/>
        <v>NOT FUNDED</v>
      </c>
      <c r="J28" s="14">
        <f t="shared" si="4"/>
        <v>42562</v>
      </c>
      <c r="K28" s="15" t="str">
        <f t="shared" si="2"/>
        <v>Over Budget</v>
      </c>
    </row>
    <row r="29">
      <c r="A29" s="27" t="s">
        <v>1482</v>
      </c>
      <c r="B29" s="28" t="s">
        <v>747</v>
      </c>
      <c r="C29" s="29">
        <v>327.0</v>
      </c>
      <c r="D29" s="30">
        <v>2.0074394E8</v>
      </c>
      <c r="E29" s="30">
        <v>1.46378535E8</v>
      </c>
      <c r="F29" s="10">
        <f t="shared" si="1"/>
        <v>54365405</v>
      </c>
      <c r="G29" s="11" t="str">
        <f>IF(E29=0,"YES",IF((D29-E29)/(D29+E29)&gt;0.15, IF(D29+E29&gt;percent,"YES","NO"),"NO"))</f>
        <v>YES</v>
      </c>
      <c r="H29" s="10">
        <v>627586.0</v>
      </c>
      <c r="I29" s="13" t="str">
        <f t="shared" si="3"/>
        <v>NOT FUNDED</v>
      </c>
      <c r="J29" s="14">
        <f t="shared" si="4"/>
        <v>42562</v>
      </c>
      <c r="K29" s="15" t="str">
        <f t="shared" si="2"/>
        <v>Over Budget</v>
      </c>
    </row>
    <row r="30">
      <c r="A30" s="27" t="s">
        <v>1478</v>
      </c>
      <c r="B30" s="7" t="s">
        <v>1466</v>
      </c>
      <c r="C30" s="8">
        <v>816.0</v>
      </c>
      <c r="D30" s="9">
        <v>1.26130969E8</v>
      </c>
      <c r="E30" s="9">
        <v>7.1945037E7</v>
      </c>
      <c r="F30" s="10">
        <f t="shared" si="1"/>
        <v>54185932</v>
      </c>
      <c r="G30" s="11" t="str">
        <f>IF(E30=0,"YES",IF((D30-E30)/(D30+E30)&gt;0.15, IF(D30+E30&gt;percent,"YES","NO"),"NO"))</f>
        <v>YES</v>
      </c>
      <c r="H30" s="12">
        <v>96000.0</v>
      </c>
      <c r="I30" s="13" t="str">
        <f t="shared" si="3"/>
        <v>NOT FUNDED</v>
      </c>
      <c r="J30" s="14">
        <f t="shared" si="4"/>
        <v>42562</v>
      </c>
      <c r="K30" s="15" t="str">
        <f t="shared" si="2"/>
        <v>Over Budget</v>
      </c>
    </row>
    <row r="31">
      <c r="A31" s="27" t="s">
        <v>1477</v>
      </c>
      <c r="B31" s="28" t="s">
        <v>1172</v>
      </c>
      <c r="C31" s="29">
        <v>198.0</v>
      </c>
      <c r="D31" s="30">
        <v>8.5603634E7</v>
      </c>
      <c r="E31" s="30">
        <v>3.3110298E7</v>
      </c>
      <c r="F31" s="10">
        <f t="shared" si="1"/>
        <v>52493336</v>
      </c>
      <c r="G31" s="11" t="str">
        <f>IF(E31=0,"YES",IF((D31-E31)/(D31+E31)&gt;0.15, IF(D31+E31&gt;percent,"YES","NO"),"NO"))</f>
        <v>YES</v>
      </c>
      <c r="H31" s="10">
        <v>249600.0</v>
      </c>
      <c r="I31" s="13" t="str">
        <f t="shared" si="3"/>
        <v>NOT FUNDED</v>
      </c>
      <c r="J31" s="14">
        <f t="shared" si="4"/>
        <v>42562</v>
      </c>
      <c r="K31" s="15" t="str">
        <f t="shared" si="2"/>
        <v>Over Budget</v>
      </c>
    </row>
    <row r="32">
      <c r="A32" s="27" t="s">
        <v>1480</v>
      </c>
      <c r="B32" s="28" t="s">
        <v>50</v>
      </c>
      <c r="C32" s="29">
        <v>421.0</v>
      </c>
      <c r="D32" s="30">
        <v>1.28847019E8</v>
      </c>
      <c r="E32" s="30">
        <v>8.2615931E7</v>
      </c>
      <c r="F32" s="10">
        <f t="shared" si="1"/>
        <v>46231088</v>
      </c>
      <c r="G32" s="11" t="str">
        <f>IF(E32=0,"YES",IF((D32-E32)/(D32+E32)&gt;0.15, IF(D32+E32&gt;percent,"YES","NO"),"NO"))</f>
        <v>YES</v>
      </c>
      <c r="H32" s="10">
        <v>224000.0</v>
      </c>
      <c r="I32" s="13" t="str">
        <f t="shared" si="3"/>
        <v>NOT FUNDED</v>
      </c>
      <c r="J32" s="14">
        <f t="shared" si="4"/>
        <v>42562</v>
      </c>
      <c r="K32" s="15" t="str">
        <f t="shared" si="2"/>
        <v>Over Budget</v>
      </c>
    </row>
    <row r="33">
      <c r="A33" s="27" t="s">
        <v>1479</v>
      </c>
      <c r="B33" s="28" t="s">
        <v>1244</v>
      </c>
      <c r="C33" s="29">
        <v>241.0</v>
      </c>
      <c r="D33" s="30">
        <v>9.4616656E7</v>
      </c>
      <c r="E33" s="30">
        <v>4.8607497E7</v>
      </c>
      <c r="F33" s="10">
        <f t="shared" si="1"/>
        <v>46009159</v>
      </c>
      <c r="G33" s="11" t="str">
        <f>IF(E33=0,"YES",IF((D33-E33)/(D33+E33)&gt;0.15, IF(D33+E33&gt;percent,"YES","NO"),"NO"))</f>
        <v>YES</v>
      </c>
      <c r="H33" s="12">
        <v>57540.0</v>
      </c>
      <c r="I33" s="13" t="str">
        <f t="shared" si="3"/>
        <v>NOT FUNDED</v>
      </c>
      <c r="J33" s="14">
        <f t="shared" si="4"/>
        <v>42562</v>
      </c>
      <c r="K33" s="15" t="str">
        <f t="shared" si="2"/>
        <v>Over Budget</v>
      </c>
    </row>
    <row r="34">
      <c r="A34" s="27" t="s">
        <v>1483</v>
      </c>
      <c r="B34" s="28" t="s">
        <v>288</v>
      </c>
      <c r="C34" s="29">
        <v>205.0</v>
      </c>
      <c r="D34" s="30">
        <v>1.27683497E8</v>
      </c>
      <c r="E34" s="30">
        <v>8.3939012E7</v>
      </c>
      <c r="F34" s="10">
        <f t="shared" si="1"/>
        <v>43744485</v>
      </c>
      <c r="G34" s="11" t="str">
        <f>IF(E34=0,"YES",IF((D34-E34)/(D34+E34)&gt;0.15, IF(D34+E34&gt;percent,"YES","NO"),"NO"))</f>
        <v>YES</v>
      </c>
      <c r="H34" s="12">
        <v>348000.0</v>
      </c>
      <c r="I34" s="13" t="str">
        <f t="shared" si="3"/>
        <v>NOT FUNDED</v>
      </c>
      <c r="J34" s="14">
        <f t="shared" si="4"/>
        <v>42562</v>
      </c>
      <c r="K34" s="15" t="str">
        <f t="shared" si="2"/>
        <v>Over Budget</v>
      </c>
    </row>
    <row r="35">
      <c r="A35" s="27" t="s">
        <v>1484</v>
      </c>
      <c r="B35" s="28" t="s">
        <v>1268</v>
      </c>
      <c r="C35" s="29">
        <v>243.0</v>
      </c>
      <c r="D35" s="30">
        <v>6.4968015E7</v>
      </c>
      <c r="E35" s="30">
        <v>2.1280523E7</v>
      </c>
      <c r="F35" s="10">
        <f t="shared" si="1"/>
        <v>43687492</v>
      </c>
      <c r="G35" s="11" t="str">
        <f>IF(E35=0,"YES",IF((D35-E35)/(D35+E35)&gt;0.15, IF(D35+E35&gt;percent,"YES","NO"),"NO"))</f>
        <v>YES</v>
      </c>
      <c r="H35" s="10">
        <v>30000.0</v>
      </c>
      <c r="I35" s="13" t="str">
        <f t="shared" si="3"/>
        <v>FUNDED</v>
      </c>
      <c r="J35" s="14">
        <f t="shared" si="4"/>
        <v>12562</v>
      </c>
      <c r="K35" s="15" t="str">
        <f t="shared" si="2"/>
        <v/>
      </c>
    </row>
    <row r="36">
      <c r="A36" s="27" t="s">
        <v>1484</v>
      </c>
      <c r="B36" s="28" t="s">
        <v>1269</v>
      </c>
      <c r="C36" s="29">
        <v>222.0</v>
      </c>
      <c r="D36" s="30">
        <v>6.9403469E7</v>
      </c>
      <c r="E36" s="30">
        <v>2.7697399E7</v>
      </c>
      <c r="F36" s="10">
        <f t="shared" si="1"/>
        <v>41706070</v>
      </c>
      <c r="G36" s="11" t="str">
        <f>IF(E36=0,"YES",IF((D36-E36)/(D36+E36)&gt;0.15, IF(D36+E36&gt;percent,"YES","NO"),"NO"))</f>
        <v>YES</v>
      </c>
      <c r="H36" s="10">
        <v>47600.0</v>
      </c>
      <c r="I36" s="13" t="str">
        <f t="shared" si="3"/>
        <v>NOT FUNDED</v>
      </c>
      <c r="J36" s="14">
        <f t="shared" si="4"/>
        <v>12562</v>
      </c>
      <c r="K36" s="15" t="str">
        <f t="shared" si="2"/>
        <v>Over Budget</v>
      </c>
    </row>
    <row r="37">
      <c r="A37" s="27" t="s">
        <v>1477</v>
      </c>
      <c r="B37" s="28" t="s">
        <v>1173</v>
      </c>
      <c r="C37" s="29">
        <v>254.0</v>
      </c>
      <c r="D37" s="30">
        <v>8.1967163E7</v>
      </c>
      <c r="E37" s="30">
        <v>4.4190019E7</v>
      </c>
      <c r="F37" s="10">
        <f t="shared" si="1"/>
        <v>37777144</v>
      </c>
      <c r="G37" s="11" t="str">
        <f>IF(E37=0,"YES",IF((D37-E37)/(D37+E37)&gt;0.15, IF(D37+E37&gt;percent,"YES","NO"),"NO"))</f>
        <v>YES</v>
      </c>
      <c r="H37" s="10">
        <v>226468.0</v>
      </c>
      <c r="I37" s="13" t="str">
        <f t="shared" si="3"/>
        <v>NOT FUNDED</v>
      </c>
      <c r="J37" s="14">
        <f t="shared" si="4"/>
        <v>12562</v>
      </c>
      <c r="K37" s="15" t="str">
        <f t="shared" si="2"/>
        <v>Over Budget</v>
      </c>
    </row>
    <row r="38">
      <c r="A38" s="27" t="s">
        <v>1483</v>
      </c>
      <c r="B38" s="28" t="s">
        <v>292</v>
      </c>
      <c r="C38" s="29">
        <v>210.0</v>
      </c>
      <c r="D38" s="30">
        <v>1.22234369E8</v>
      </c>
      <c r="E38" s="30">
        <v>8.4724978E7</v>
      </c>
      <c r="F38" s="10">
        <f t="shared" si="1"/>
        <v>37509391</v>
      </c>
      <c r="G38" s="11" t="str">
        <f>IF(E38=0,"YES",IF((D38-E38)/(D38+E38)&gt;0.15, IF(D38+E38&gt;percent,"YES","NO"),"NO"))</f>
        <v>YES</v>
      </c>
      <c r="H38" s="12">
        <v>348000.0</v>
      </c>
      <c r="I38" s="13" t="str">
        <f t="shared" si="3"/>
        <v>NOT FUNDED</v>
      </c>
      <c r="J38" s="14">
        <f t="shared" si="4"/>
        <v>12562</v>
      </c>
      <c r="K38" s="15" t="str">
        <f t="shared" si="2"/>
        <v>Over Budget</v>
      </c>
    </row>
    <row r="39">
      <c r="A39" s="27" t="s">
        <v>1484</v>
      </c>
      <c r="B39" s="28" t="s">
        <v>1270</v>
      </c>
      <c r="C39" s="29">
        <v>199.0</v>
      </c>
      <c r="D39" s="30">
        <v>5.2586473E7</v>
      </c>
      <c r="E39" s="30">
        <v>1.5580322E7</v>
      </c>
      <c r="F39" s="10">
        <f t="shared" si="1"/>
        <v>37006151</v>
      </c>
      <c r="G39" s="11" t="str">
        <f>IF(E39=0,"YES",IF((D39-E39)/(D39+E39)&gt;0.15, IF(D39+E39&gt;percent,"YES","NO"),"NO"))</f>
        <v>YES</v>
      </c>
      <c r="H39" s="10">
        <v>75000.0</v>
      </c>
      <c r="I39" s="13" t="str">
        <f t="shared" si="3"/>
        <v>NOT FUNDED</v>
      </c>
      <c r="J39" s="14">
        <f t="shared" si="4"/>
        <v>12562</v>
      </c>
      <c r="K39" s="15" t="str">
        <f t="shared" si="2"/>
        <v>Over Budget</v>
      </c>
    </row>
    <row r="40">
      <c r="A40" s="27" t="s">
        <v>1480</v>
      </c>
      <c r="B40" s="28" t="s">
        <v>53</v>
      </c>
      <c r="C40" s="29">
        <v>360.0</v>
      </c>
      <c r="D40" s="30">
        <v>1.26365511E8</v>
      </c>
      <c r="E40" s="30">
        <v>9.0654209E7</v>
      </c>
      <c r="F40" s="10">
        <f t="shared" si="1"/>
        <v>35711302</v>
      </c>
      <c r="G40" s="11" t="str">
        <f>IF(E40=0,"YES",IF((D40-E40)/(D40+E40)&gt;0.15, IF(D40+E40&gt;percent,"YES","NO"),"NO"))</f>
        <v>YES</v>
      </c>
      <c r="H40" s="12">
        <v>294000.0</v>
      </c>
      <c r="I40" s="13" t="str">
        <f t="shared" si="3"/>
        <v>NOT FUNDED</v>
      </c>
      <c r="J40" s="14">
        <f t="shared" si="4"/>
        <v>12562</v>
      </c>
      <c r="K40" s="15" t="str">
        <f t="shared" si="2"/>
        <v>Over Budget</v>
      </c>
    </row>
    <row r="41">
      <c r="A41" s="27" t="s">
        <v>1482</v>
      </c>
      <c r="B41" s="28" t="s">
        <v>748</v>
      </c>
      <c r="C41" s="29">
        <v>302.0</v>
      </c>
      <c r="D41" s="30">
        <v>7.3778424E7</v>
      </c>
      <c r="E41" s="30">
        <v>3.8944088E7</v>
      </c>
      <c r="F41" s="10">
        <f t="shared" si="1"/>
        <v>34834336</v>
      </c>
      <c r="G41" s="11" t="str">
        <f>IF(E41=0,"YES",IF((D41-E41)/(D41+E41)&gt;0.15, IF(D41+E41&gt;percent,"YES","NO"),"NO"))</f>
        <v>YES</v>
      </c>
      <c r="H41" s="10">
        <v>115714.0</v>
      </c>
      <c r="I41" s="13" t="str">
        <f t="shared" si="3"/>
        <v>NOT FUNDED</v>
      </c>
      <c r="J41" s="14">
        <f t="shared" si="4"/>
        <v>12562</v>
      </c>
      <c r="K41" s="15" t="str">
        <f t="shared" si="2"/>
        <v>Over Budget</v>
      </c>
    </row>
    <row r="42">
      <c r="A42" s="27" t="s">
        <v>1484</v>
      </c>
      <c r="B42" s="28" t="s">
        <v>1271</v>
      </c>
      <c r="C42" s="29">
        <v>218.0</v>
      </c>
      <c r="D42" s="30">
        <v>5.0373235E7</v>
      </c>
      <c r="E42" s="30">
        <v>1.8441568E7</v>
      </c>
      <c r="F42" s="10">
        <f t="shared" si="1"/>
        <v>31931667</v>
      </c>
      <c r="G42" s="11" t="str">
        <f>IF(E42=0,"YES",IF((D42-E42)/(D42+E42)&gt;0.15, IF(D42+E42&gt;percent,"YES","NO"),"NO"))</f>
        <v>YES</v>
      </c>
      <c r="H42" s="10">
        <v>49160.0</v>
      </c>
      <c r="I42" s="13" t="str">
        <f t="shared" si="3"/>
        <v>NOT FUNDED</v>
      </c>
      <c r="J42" s="14">
        <f t="shared" si="4"/>
        <v>12562</v>
      </c>
      <c r="K42" s="15" t="str">
        <f t="shared" si="2"/>
        <v>Over Budget</v>
      </c>
    </row>
    <row r="43">
      <c r="A43" s="27" t="s">
        <v>1484</v>
      </c>
      <c r="B43" s="28" t="s">
        <v>1272</v>
      </c>
      <c r="C43" s="29">
        <v>245.0</v>
      </c>
      <c r="D43" s="30">
        <v>7.3052972E7</v>
      </c>
      <c r="E43" s="30">
        <v>4.2733672E7</v>
      </c>
      <c r="F43" s="10">
        <f t="shared" si="1"/>
        <v>30319300</v>
      </c>
      <c r="G43" s="11" t="str">
        <f>IF(E43=0,"YES",IF((D43-E43)/(D43+E43)&gt;0.15, IF(D43+E43&gt;percent,"YES","NO"),"NO"))</f>
        <v>YES</v>
      </c>
      <c r="H43" s="10">
        <v>43889.0</v>
      </c>
      <c r="I43" s="13" t="str">
        <f t="shared" si="3"/>
        <v>NOT FUNDED</v>
      </c>
      <c r="J43" s="14">
        <f t="shared" si="4"/>
        <v>12562</v>
      </c>
      <c r="K43" s="15" t="str">
        <f t="shared" si="2"/>
        <v>Over Budget</v>
      </c>
    </row>
    <row r="44">
      <c r="A44" s="27" t="s">
        <v>1481</v>
      </c>
      <c r="B44" s="28" t="s">
        <v>958</v>
      </c>
      <c r="C44" s="29">
        <v>190.0</v>
      </c>
      <c r="D44" s="30">
        <v>9.4366912E7</v>
      </c>
      <c r="E44" s="30">
        <v>6.4060243E7</v>
      </c>
      <c r="F44" s="10">
        <f t="shared" si="1"/>
        <v>30306669</v>
      </c>
      <c r="G44" s="11" t="str">
        <f>IF(E44=0,"YES",IF((D44-E44)/(D44+E44)&gt;0.15, IF(D44+E44&gt;percent,"YES","NO"),"NO"))</f>
        <v>YES</v>
      </c>
      <c r="H44" s="10">
        <v>224000.0</v>
      </c>
      <c r="I44" s="13" t="str">
        <f t="shared" si="3"/>
        <v>NOT FUNDED</v>
      </c>
      <c r="J44" s="14">
        <f t="shared" si="4"/>
        <v>12562</v>
      </c>
      <c r="K44" s="15" t="str">
        <f t="shared" si="2"/>
        <v>Over Budget</v>
      </c>
    </row>
    <row r="45">
      <c r="A45" s="27" t="s">
        <v>1480</v>
      </c>
      <c r="B45" s="28" t="s">
        <v>55</v>
      </c>
      <c r="C45" s="29">
        <v>380.0</v>
      </c>
      <c r="D45" s="30">
        <v>8.1052704E7</v>
      </c>
      <c r="E45" s="30">
        <v>5.1262422E7</v>
      </c>
      <c r="F45" s="10">
        <f t="shared" si="1"/>
        <v>29790282</v>
      </c>
      <c r="G45" s="11" t="str">
        <f>IF(E45=0,"YES",IF((D45-E45)/(D45+E45)&gt;0.15, IF(D45+E45&gt;percent,"YES","NO"),"NO"))</f>
        <v>YES</v>
      </c>
      <c r="H45" s="12">
        <v>49000.0</v>
      </c>
      <c r="I45" s="13" t="str">
        <f t="shared" si="3"/>
        <v>NOT FUNDED</v>
      </c>
      <c r="J45" s="14">
        <f t="shared" si="4"/>
        <v>12562</v>
      </c>
      <c r="K45" s="15" t="str">
        <f t="shared" si="2"/>
        <v>Over Budget</v>
      </c>
    </row>
    <row r="46">
      <c r="A46" s="27" t="s">
        <v>1483</v>
      </c>
      <c r="B46" s="28" t="s">
        <v>297</v>
      </c>
      <c r="C46" s="29">
        <v>187.0</v>
      </c>
      <c r="D46" s="30">
        <v>9.0331931E7</v>
      </c>
      <c r="E46" s="30">
        <v>6.0725774E7</v>
      </c>
      <c r="F46" s="10">
        <f t="shared" si="1"/>
        <v>29606157</v>
      </c>
      <c r="G46" s="11" t="str">
        <f>IF(E46=0,"YES",IF((D46-E46)/(D46+E46)&gt;0.15, IF(D46+E46&gt;percent,"YES","NO"),"NO"))</f>
        <v>YES</v>
      </c>
      <c r="H46" s="12">
        <v>100000.0</v>
      </c>
      <c r="I46" s="13" t="str">
        <f t="shared" si="3"/>
        <v>NOT FUNDED</v>
      </c>
      <c r="J46" s="14">
        <f t="shared" si="4"/>
        <v>12562</v>
      </c>
      <c r="K46" s="15" t="str">
        <f t="shared" si="2"/>
        <v>Over Budget</v>
      </c>
    </row>
    <row r="47">
      <c r="A47" s="27" t="s">
        <v>1484</v>
      </c>
      <c r="B47" s="28" t="s">
        <v>1273</v>
      </c>
      <c r="C47" s="29">
        <v>233.0</v>
      </c>
      <c r="D47" s="30">
        <v>4.9656041E7</v>
      </c>
      <c r="E47" s="30">
        <v>2.2820692E7</v>
      </c>
      <c r="F47" s="10">
        <f t="shared" si="1"/>
        <v>26835349</v>
      </c>
      <c r="G47" s="11" t="str">
        <f>IF(E47=0,"YES",IF((D47-E47)/(D47+E47)&gt;0.15, IF(D47+E47&gt;percent,"YES","NO"),"NO"))</f>
        <v>YES</v>
      </c>
      <c r="H47" s="10">
        <v>24000.0</v>
      </c>
      <c r="I47" s="13" t="str">
        <f t="shared" si="3"/>
        <v>NOT FUNDED</v>
      </c>
      <c r="J47" s="14">
        <f t="shared" si="4"/>
        <v>12562</v>
      </c>
      <c r="K47" s="15" t="str">
        <f t="shared" si="2"/>
        <v>Over Budget</v>
      </c>
    </row>
    <row r="48">
      <c r="A48" s="27" t="s">
        <v>1484</v>
      </c>
      <c r="B48" s="28" t="s">
        <v>1274</v>
      </c>
      <c r="C48" s="29">
        <v>203.0</v>
      </c>
      <c r="D48" s="30">
        <v>5.5697029E7</v>
      </c>
      <c r="E48" s="30">
        <v>3.0613362E7</v>
      </c>
      <c r="F48" s="10">
        <f t="shared" si="1"/>
        <v>25083667</v>
      </c>
      <c r="G48" s="11" t="str">
        <f>IF(E48=0,"YES",IF((D48-E48)/(D48+E48)&gt;0.15, IF(D48+E48&gt;percent,"YES","NO"),"NO"))</f>
        <v>YES</v>
      </c>
      <c r="H48" s="10">
        <v>36000.0</v>
      </c>
      <c r="I48" s="13" t="str">
        <f t="shared" si="3"/>
        <v>NOT FUNDED</v>
      </c>
      <c r="J48" s="14">
        <f t="shared" si="4"/>
        <v>12562</v>
      </c>
      <c r="K48" s="15" t="str">
        <f t="shared" si="2"/>
        <v>Over Budget</v>
      </c>
    </row>
    <row r="49">
      <c r="A49" s="27" t="s">
        <v>1485</v>
      </c>
      <c r="B49" s="28" t="s">
        <v>1092</v>
      </c>
      <c r="C49" s="29">
        <v>219.0</v>
      </c>
      <c r="D49" s="30">
        <v>3.5817398E7</v>
      </c>
      <c r="E49" s="30">
        <v>1.5231982E7</v>
      </c>
      <c r="F49" s="10">
        <f t="shared" si="1"/>
        <v>20585416</v>
      </c>
      <c r="G49" s="11" t="str">
        <f>IF(E49=0,"YES",IF((D49-E49)/(D49+E49)&gt;0.15, IF(D49+E49&gt;percent,"YES","NO"),"NO"))</f>
        <v>YES</v>
      </c>
      <c r="H49" s="10">
        <v>67000.0</v>
      </c>
      <c r="I49" s="13" t="str">
        <f t="shared" si="3"/>
        <v>NOT FUNDED</v>
      </c>
      <c r="J49" s="14">
        <f t="shared" si="4"/>
        <v>12562</v>
      </c>
      <c r="K49" s="15" t="str">
        <f t="shared" si="2"/>
        <v>Over Budget</v>
      </c>
    </row>
    <row r="50">
      <c r="A50" s="27" t="s">
        <v>1477</v>
      </c>
      <c r="B50" s="28" t="s">
        <v>1174</v>
      </c>
      <c r="C50" s="29">
        <v>256.0</v>
      </c>
      <c r="D50" s="30">
        <v>5.0316827E7</v>
      </c>
      <c r="E50" s="30">
        <v>3.1167944E7</v>
      </c>
      <c r="F50" s="10">
        <f t="shared" si="1"/>
        <v>19148883</v>
      </c>
      <c r="G50" s="11" t="str">
        <f>IF(E50=0,"YES",IF((D50-E50)/(D50+E50)&gt;0.15, IF(D50+E50&gt;percent,"YES","NO"),"NO"))</f>
        <v>YES</v>
      </c>
      <c r="H50" s="10">
        <v>250000.0</v>
      </c>
      <c r="I50" s="13" t="str">
        <f t="shared" si="3"/>
        <v>NOT FUNDED</v>
      </c>
      <c r="J50" s="14">
        <f t="shared" si="4"/>
        <v>12562</v>
      </c>
      <c r="K50" s="15" t="str">
        <f t="shared" si="2"/>
        <v>Over Budget</v>
      </c>
    </row>
    <row r="51">
      <c r="A51" s="27" t="s">
        <v>1484</v>
      </c>
      <c r="B51" s="28" t="s">
        <v>1275</v>
      </c>
      <c r="C51" s="29">
        <v>227.0</v>
      </c>
      <c r="D51" s="30">
        <v>4.9388262E7</v>
      </c>
      <c r="E51" s="30">
        <v>3.0480603E7</v>
      </c>
      <c r="F51" s="10">
        <f t="shared" si="1"/>
        <v>18907659</v>
      </c>
      <c r="G51" s="11" t="str">
        <f>IF(E51=0,"YES",IF((D51-E51)/(D51+E51)&gt;0.15, IF(D51+E51&gt;percent,"YES","NO"),"NO"))</f>
        <v>YES</v>
      </c>
      <c r="H51" s="10">
        <v>35700.0</v>
      </c>
      <c r="I51" s="13" t="str">
        <f t="shared" si="3"/>
        <v>NOT FUNDED</v>
      </c>
      <c r="J51" s="14">
        <f t="shared" si="4"/>
        <v>12562</v>
      </c>
      <c r="K51" s="15" t="str">
        <f t="shared" si="2"/>
        <v>Over Budget</v>
      </c>
    </row>
    <row r="52">
      <c r="A52" s="27" t="s">
        <v>1484</v>
      </c>
      <c r="B52" s="28" t="s">
        <v>1276</v>
      </c>
      <c r="C52" s="29">
        <v>252.0</v>
      </c>
      <c r="D52" s="30">
        <v>5.1039677E7</v>
      </c>
      <c r="E52" s="30">
        <v>3.2579579E7</v>
      </c>
      <c r="F52" s="10">
        <f t="shared" si="1"/>
        <v>18460098</v>
      </c>
      <c r="G52" s="11" t="str">
        <f>IF(E52=0,"YES",IF((D52-E52)/(D52+E52)&gt;0.15, IF(D52+E52&gt;percent,"YES","NO"),"NO"))</f>
        <v>YES</v>
      </c>
      <c r="H52" s="10">
        <v>75000.0</v>
      </c>
      <c r="I52" s="13" t="str">
        <f t="shared" si="3"/>
        <v>NOT FUNDED</v>
      </c>
      <c r="J52" s="14">
        <f t="shared" si="4"/>
        <v>12562</v>
      </c>
      <c r="K52" s="15" t="str">
        <f t="shared" si="2"/>
        <v>Over Budget</v>
      </c>
    </row>
    <row r="53">
      <c r="A53" s="27" t="s">
        <v>1485</v>
      </c>
      <c r="B53" s="28" t="s">
        <v>1093</v>
      </c>
      <c r="C53" s="29">
        <v>292.0</v>
      </c>
      <c r="D53" s="30">
        <v>5.883173E7</v>
      </c>
      <c r="E53" s="30">
        <v>4.1652051E7</v>
      </c>
      <c r="F53" s="10">
        <f t="shared" si="1"/>
        <v>17179679</v>
      </c>
      <c r="G53" s="11" t="str">
        <f>IF(E53=0,"YES",IF((D53-E53)/(D53+E53)&gt;0.15, IF(D53+E53&gt;percent,"YES","NO"),"NO"))</f>
        <v>YES</v>
      </c>
      <c r="H53" s="10">
        <v>350000.0</v>
      </c>
      <c r="I53" s="13" t="str">
        <f t="shared" si="3"/>
        <v>NOT FUNDED</v>
      </c>
      <c r="J53" s="14">
        <f t="shared" si="4"/>
        <v>12562</v>
      </c>
      <c r="K53" s="15" t="str">
        <f t="shared" si="2"/>
        <v>Over Budget</v>
      </c>
    </row>
    <row r="54">
      <c r="A54" s="27" t="s">
        <v>1484</v>
      </c>
      <c r="B54" s="28" t="s">
        <v>1277</v>
      </c>
      <c r="C54" s="29">
        <v>293.0</v>
      </c>
      <c r="D54" s="30">
        <v>5.949477E7</v>
      </c>
      <c r="E54" s="30">
        <v>4.304475E7</v>
      </c>
      <c r="F54" s="10">
        <f t="shared" si="1"/>
        <v>16450020</v>
      </c>
      <c r="G54" s="11" t="str">
        <f>IF(E54=0,"YES",IF((D54-E54)/(D54+E54)&gt;0.15, IF(D54+E54&gt;percent,"YES","NO"),"NO"))</f>
        <v>YES</v>
      </c>
      <c r="H54" s="10">
        <v>75000.0</v>
      </c>
      <c r="I54" s="13" t="str">
        <f t="shared" si="3"/>
        <v>NOT FUNDED</v>
      </c>
      <c r="J54" s="14">
        <f t="shared" si="4"/>
        <v>12562</v>
      </c>
      <c r="K54" s="15" t="str">
        <f t="shared" si="2"/>
        <v>Over Budget</v>
      </c>
    </row>
    <row r="55">
      <c r="A55" s="27" t="s">
        <v>1477</v>
      </c>
      <c r="B55" s="28" t="s">
        <v>1175</v>
      </c>
      <c r="C55" s="29">
        <v>250.0</v>
      </c>
      <c r="D55" s="30">
        <v>5.007595E7</v>
      </c>
      <c r="E55" s="30">
        <v>3.6892917E7</v>
      </c>
      <c r="F55" s="10">
        <f t="shared" si="1"/>
        <v>13183033</v>
      </c>
      <c r="G55" s="11" t="str">
        <f>IF(E55=0,"YES",IF((D55-E55)/(D55+E55)&gt;0.15, IF(D55+E55&gt;percent,"YES","NO"),"NO"))</f>
        <v>YES</v>
      </c>
      <c r="H55" s="10">
        <v>250000.0</v>
      </c>
      <c r="I55" s="13" t="str">
        <f t="shared" si="3"/>
        <v>NOT FUNDED</v>
      </c>
      <c r="J55" s="14">
        <f t="shared" si="4"/>
        <v>12562</v>
      </c>
      <c r="K55" s="15" t="str">
        <f t="shared" si="2"/>
        <v>Over Budget</v>
      </c>
    </row>
    <row r="56">
      <c r="A56" s="27" t="s">
        <v>1486</v>
      </c>
      <c r="B56" s="28" t="s">
        <v>211</v>
      </c>
      <c r="C56" s="29">
        <v>261.0</v>
      </c>
      <c r="D56" s="30">
        <v>3.9736684E7</v>
      </c>
      <c r="E56" s="30">
        <v>2.7067126E7</v>
      </c>
      <c r="F56" s="10">
        <f t="shared" si="1"/>
        <v>12669558</v>
      </c>
      <c r="G56" s="11" t="str">
        <f>IF(E56=0,"YES",IF((D56-E56)/(D56+E56)&gt;0.15, IF(D56+E56&gt;percent,"YES","NO"),"NO"))</f>
        <v>YES</v>
      </c>
      <c r="H56" s="12">
        <v>38050.0</v>
      </c>
      <c r="I56" s="13" t="str">
        <f t="shared" si="3"/>
        <v>NOT FUNDED</v>
      </c>
      <c r="J56" s="14">
        <f t="shared" si="4"/>
        <v>12562</v>
      </c>
      <c r="K56" s="15" t="str">
        <f t="shared" si="2"/>
        <v>Over Budget</v>
      </c>
    </row>
  </sheetData>
  <autoFilter ref="$A$1:$H$56">
    <sortState ref="A1:H56">
      <sortCondition descending="1" ref="F1:F56"/>
    </sortState>
  </autoFilter>
  <conditionalFormatting sqref="I2:I56">
    <cfRule type="cellIs" dxfId="0" priority="1" operator="equal">
      <formula>"FUNDED"</formula>
    </cfRule>
  </conditionalFormatting>
  <conditionalFormatting sqref="I2:I56">
    <cfRule type="cellIs" dxfId="1" priority="2" operator="equal">
      <formula>"NOT FUNDED"</formula>
    </cfRule>
  </conditionalFormatting>
  <conditionalFormatting sqref="K2:K56">
    <cfRule type="cellIs" dxfId="0" priority="3" operator="greaterThan">
      <formula>999</formula>
    </cfRule>
  </conditionalFormatting>
  <conditionalFormatting sqref="K2:K56">
    <cfRule type="cellIs" dxfId="0" priority="4" operator="greaterThan">
      <formula>999</formula>
    </cfRule>
  </conditionalFormatting>
  <conditionalFormatting sqref="K2:K56">
    <cfRule type="containsText" dxfId="1" priority="5" operator="containsText" text="NOT FUNDED">
      <formula>NOT(ISERROR(SEARCH(("NOT FUNDED"),(K2))))</formula>
    </cfRule>
  </conditionalFormatting>
  <conditionalFormatting sqref="K2:K56">
    <cfRule type="cellIs" dxfId="2" priority="6" operator="equal">
      <formula>"Over Budget"</formula>
    </cfRule>
  </conditionalFormatting>
  <conditionalFormatting sqref="K2:K56">
    <cfRule type="cellIs" dxfId="1" priority="7" operator="equal">
      <formula>"Approval Threshold"</formula>
    </cfRule>
  </conditionalFormatting>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s>
  <drawing r:id="rId5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88"/>
    <col customWidth="1" min="2" max="2" width="75.13"/>
    <col customWidth="1" min="3" max="6" width="17.63"/>
  </cols>
  <sheetData>
    <row r="1">
      <c r="A1" s="5" t="s">
        <v>1476</v>
      </c>
      <c r="B1" s="1" t="s">
        <v>0</v>
      </c>
      <c r="C1" s="2" t="s">
        <v>1</v>
      </c>
      <c r="D1" s="3" t="s">
        <v>1454</v>
      </c>
      <c r="E1" s="3" t="s">
        <v>1455</v>
      </c>
      <c r="F1" s="3" t="s">
        <v>4</v>
      </c>
    </row>
    <row r="2">
      <c r="A2" s="27" t="s">
        <v>1487</v>
      </c>
      <c r="B2" s="33" t="s">
        <v>1488</v>
      </c>
      <c r="C2" s="34">
        <v>602.0</v>
      </c>
      <c r="D2" s="35">
        <v>9.5762335E7</v>
      </c>
      <c r="E2" s="35">
        <v>8.1046825E7</v>
      </c>
      <c r="F2" s="35"/>
    </row>
    <row r="3">
      <c r="A3" s="27"/>
      <c r="B3" s="34"/>
      <c r="C3" s="34"/>
      <c r="D3" s="35"/>
      <c r="E3" s="35"/>
      <c r="F3" s="35"/>
    </row>
    <row r="4">
      <c r="A4" s="5" t="s">
        <v>1476</v>
      </c>
      <c r="B4" s="1" t="s">
        <v>0</v>
      </c>
      <c r="C4" s="2" t="s">
        <v>1</v>
      </c>
      <c r="D4" s="3" t="s">
        <v>2</v>
      </c>
      <c r="E4" s="3" t="s">
        <v>3</v>
      </c>
      <c r="F4" s="3" t="s">
        <v>4</v>
      </c>
    </row>
    <row r="5">
      <c r="A5" s="27" t="s">
        <v>1482</v>
      </c>
      <c r="B5" s="19" t="s">
        <v>1489</v>
      </c>
      <c r="C5" s="36">
        <v>234.0</v>
      </c>
      <c r="D5" s="37">
        <v>1.3463394E7</v>
      </c>
      <c r="E5" s="37">
        <v>1.59254348E8</v>
      </c>
      <c r="F5" s="35">
        <f t="shared" ref="F5:F7" si="1">D5-E5</f>
        <v>-145790954</v>
      </c>
    </row>
    <row r="6">
      <c r="A6" s="27" t="s">
        <v>1480</v>
      </c>
      <c r="B6" s="33" t="s">
        <v>1490</v>
      </c>
      <c r="C6" s="34">
        <v>222.0</v>
      </c>
      <c r="D6" s="35">
        <v>1.5014906E7</v>
      </c>
      <c r="E6" s="35">
        <v>1.38545945E8</v>
      </c>
      <c r="F6" s="35">
        <f t="shared" si="1"/>
        <v>-123531039</v>
      </c>
    </row>
    <row r="7">
      <c r="A7" s="27" t="s">
        <v>1481</v>
      </c>
      <c r="B7" s="33" t="s">
        <v>1491</v>
      </c>
      <c r="C7" s="34">
        <v>233.0</v>
      </c>
      <c r="D7" s="35">
        <v>1693615.0</v>
      </c>
      <c r="E7" s="35">
        <v>1.63361844E8</v>
      </c>
      <c r="F7" s="35">
        <f t="shared" si="1"/>
        <v>-161668229</v>
      </c>
    </row>
  </sheetData>
  <hyperlinks>
    <hyperlink r:id="rId1" ref="B2"/>
    <hyperlink r:id="rId2" ref="B5"/>
    <hyperlink r:id="rId3" ref="B6"/>
    <hyperlink r:id="rId4" ref="B7"/>
  </hyperlinks>
  <drawing r:id="rId5"/>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88"/>
    <col customWidth="1" min="3" max="3" width="12.75"/>
  </cols>
  <sheetData>
    <row r="1">
      <c r="A1" s="38" t="s">
        <v>1492</v>
      </c>
    </row>
    <row r="2">
      <c r="B2" s="38" t="s">
        <v>1480</v>
      </c>
      <c r="C2" s="39">
        <v>8685600.0</v>
      </c>
    </row>
    <row r="3">
      <c r="B3" s="38" t="s">
        <v>1486</v>
      </c>
      <c r="C3" s="39">
        <v>394800.0</v>
      </c>
    </row>
    <row r="4">
      <c r="B4" s="38" t="s">
        <v>1483</v>
      </c>
      <c r="C4" s="39">
        <v>9080400.0</v>
      </c>
    </row>
    <row r="5">
      <c r="B5" s="38" t="s">
        <v>1482</v>
      </c>
      <c r="C5" s="39">
        <v>3158400.0</v>
      </c>
    </row>
    <row r="6">
      <c r="B6" s="38" t="s">
        <v>1493</v>
      </c>
      <c r="C6" s="39">
        <v>4737600.0</v>
      </c>
    </row>
    <row r="7">
      <c r="B7" s="38" t="s">
        <v>1481</v>
      </c>
      <c r="C7" s="39">
        <v>6316800.0</v>
      </c>
    </row>
    <row r="8">
      <c r="B8" s="38" t="s">
        <v>1485</v>
      </c>
      <c r="C8" s="39">
        <v>3158400.0</v>
      </c>
    </row>
    <row r="9">
      <c r="B9" s="38" t="s">
        <v>1477</v>
      </c>
      <c r="C9" s="39">
        <v>3158400.0</v>
      </c>
    </row>
    <row r="10">
      <c r="B10" s="38" t="s">
        <v>1479</v>
      </c>
      <c r="C10" s="39">
        <v>394800.0</v>
      </c>
    </row>
    <row r="11">
      <c r="B11" s="38" t="s">
        <v>1484</v>
      </c>
      <c r="C11" s="39">
        <v>394800.0</v>
      </c>
    </row>
    <row r="12">
      <c r="B12" s="38" t="s">
        <v>1494</v>
      </c>
      <c r="C12" s="39">
        <v>1400000.0</v>
      </c>
    </row>
    <row r="13">
      <c r="B13" s="38" t="s">
        <v>1487</v>
      </c>
      <c r="C13" s="39">
        <v>2140000.0</v>
      </c>
    </row>
    <row r="14">
      <c r="B14" s="38" t="s">
        <v>1478</v>
      </c>
      <c r="C14" s="39">
        <v>3570000.0</v>
      </c>
    </row>
    <row r="15">
      <c r="C15" s="40"/>
    </row>
    <row r="16">
      <c r="A16" s="38" t="s">
        <v>1495</v>
      </c>
      <c r="C16" s="40"/>
    </row>
    <row r="17">
      <c r="B17" s="38" t="s">
        <v>1496</v>
      </c>
      <c r="C17" s="39">
        <v>4.487462115E9</v>
      </c>
    </row>
    <row r="18">
      <c r="B18" s="41">
        <v>0.01</v>
      </c>
      <c r="C18" s="40">
        <f>0.01*C17</f>
        <v>44874621.15</v>
      </c>
    </row>
    <row r="20">
      <c r="A20" s="38" t="s">
        <v>1497</v>
      </c>
    </row>
    <row r="21">
      <c r="B21" s="38" t="s">
        <v>1498</v>
      </c>
      <c r="C21" s="40">
        <f>'Development &amp; Infrastructure'!I188+'Startups &amp; Onboarding for Stude'!I64+'Products &amp; Integrations'!I467+'OSDE Open Source Dev Ecosystem'!I119+'SPO Tools &amp; Community Projects'!I88+'Developer Ecosystem - The Evolu'!I146+'DAOs ❤ Cardano'!I87+'Atala PRISM Launch Ecosystem'!I77+'dRep improvement and onboarding'!I25+'Building on NMKR'!I50+'Catalyst Open'!I144+'Catalyst Systems improvements'!I16</f>
        <v>1113276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5.13"/>
    <col customWidth="1" min="2" max="2" width="14.0"/>
    <col customWidth="1" min="3" max="4" width="17.88"/>
    <col customWidth="1" min="5" max="5" width="18.38"/>
    <col customWidth="1" min="6" max="6" width="11.88"/>
    <col customWidth="1" min="7" max="7" width="15.63"/>
    <col customWidth="1" min="8" max="8" width="12.25"/>
    <col customWidth="1" min="9" max="9" width="13.25"/>
    <col customWidth="1" min="10" max="10" width="26.88"/>
  </cols>
  <sheetData>
    <row r="1">
      <c r="A1" s="1" t="s">
        <v>0</v>
      </c>
      <c r="B1" s="2" t="s">
        <v>1</v>
      </c>
      <c r="C1" s="3" t="s">
        <v>2</v>
      </c>
      <c r="D1" s="3" t="s">
        <v>3</v>
      </c>
      <c r="E1" s="3" t="s">
        <v>4</v>
      </c>
      <c r="F1" s="3" t="s">
        <v>5</v>
      </c>
      <c r="G1" s="4" t="s">
        <v>6</v>
      </c>
      <c r="H1" s="5" t="s">
        <v>7</v>
      </c>
      <c r="I1" s="6" t="s">
        <v>8</v>
      </c>
      <c r="J1" s="6" t="s">
        <v>9</v>
      </c>
    </row>
    <row r="2">
      <c r="A2" s="7" t="s">
        <v>197</v>
      </c>
      <c r="B2" s="8">
        <v>353.0</v>
      </c>
      <c r="C2" s="9">
        <v>1.05347923E8</v>
      </c>
      <c r="D2" s="9">
        <v>1.8702082E7</v>
      </c>
      <c r="E2" s="10">
        <f t="shared" ref="E2:E64" si="1">C2-D2</f>
        <v>86645841</v>
      </c>
      <c r="F2" s="11" t="str">
        <f>IF(D2=0,"YES",IF((C2-D2)/(C2+D2)&gt;0.15, IF(C2+D2&gt;percent,"YES","NO"),"NO"))</f>
        <v>YES</v>
      </c>
      <c r="G2" s="12">
        <v>23421.0</v>
      </c>
      <c r="H2" s="13" t="str">
        <f>If(startups&gt;=G2,IF(F2="Yes","FUNDED","NOT FUNDED"),"NOT FUNDED")</f>
        <v>FUNDED</v>
      </c>
      <c r="I2" s="14">
        <f>If(startups&gt;=G2,startups-G2,startups)</f>
        <v>371379</v>
      </c>
      <c r="J2" s="15" t="str">
        <f t="shared" ref="J2:J64" si="2">If(F2="YES",IF(H2="FUNDED","","Over Budget"),"Approval Threshold")</f>
        <v/>
      </c>
    </row>
    <row r="3">
      <c r="A3" s="16" t="s">
        <v>198</v>
      </c>
      <c r="B3" s="8">
        <v>328.0</v>
      </c>
      <c r="C3" s="9">
        <v>7.3242632E7</v>
      </c>
      <c r="D3" s="9">
        <v>1.7439775E7</v>
      </c>
      <c r="E3" s="10">
        <f t="shared" si="1"/>
        <v>55802857</v>
      </c>
      <c r="F3" s="11" t="str">
        <f>IF(D3=0,"YES",IF((C3-D3)/(C3+D3)&gt;0.15, IF(C3+D3&gt;percent,"YES","NO"),"NO"))</f>
        <v>YES</v>
      </c>
      <c r="G3" s="12">
        <v>39480.0</v>
      </c>
      <c r="H3" s="13" t="str">
        <f t="shared" ref="H3:H64" si="3">If(I2&gt;=G3,IF(F3="Yes","FUNDED","NOT FUNDED"),"NOT FUNDED")</f>
        <v>FUNDED</v>
      </c>
      <c r="I3" s="14">
        <f t="shared" ref="I3:I64" si="4">If(H3="FUNDED",IF(I2&gt;=G3,(I2-G3),I2),I2)</f>
        <v>331899</v>
      </c>
      <c r="J3" s="15" t="str">
        <f t="shared" si="2"/>
        <v/>
      </c>
    </row>
    <row r="4">
      <c r="A4" s="7" t="s">
        <v>199</v>
      </c>
      <c r="B4" s="8">
        <v>328.0</v>
      </c>
      <c r="C4" s="9">
        <v>6.1103223E7</v>
      </c>
      <c r="D4" s="9">
        <v>2.1377733E7</v>
      </c>
      <c r="E4" s="10">
        <f t="shared" si="1"/>
        <v>39725490</v>
      </c>
      <c r="F4" s="11" t="str">
        <f>IF(D4=0,"YES",IF((C4-D4)/(C4+D4)&gt;0.15, IF(C4+D4&gt;percent,"YES","NO"),"NO"))</f>
        <v>YES</v>
      </c>
      <c r="G4" s="12">
        <v>35666.0</v>
      </c>
      <c r="H4" s="13" t="str">
        <f t="shared" si="3"/>
        <v>FUNDED</v>
      </c>
      <c r="I4" s="14">
        <f t="shared" si="4"/>
        <v>296233</v>
      </c>
      <c r="J4" s="15" t="str">
        <f t="shared" si="2"/>
        <v/>
      </c>
    </row>
    <row r="5">
      <c r="A5" s="7" t="s">
        <v>200</v>
      </c>
      <c r="B5" s="8">
        <v>290.0</v>
      </c>
      <c r="C5" s="9">
        <v>7.0295483E7</v>
      </c>
      <c r="D5" s="9">
        <v>3.2490113E7</v>
      </c>
      <c r="E5" s="10">
        <f t="shared" si="1"/>
        <v>37805370</v>
      </c>
      <c r="F5" s="11" t="str">
        <f>IF(D5=0,"YES",IF((C5-D5)/(C5+D5)&gt;0.15, IF(C5+D5&gt;percent,"YES","NO"),"NO"))</f>
        <v>YES</v>
      </c>
      <c r="G5" s="12">
        <v>15000.0</v>
      </c>
      <c r="H5" s="13" t="str">
        <f t="shared" si="3"/>
        <v>FUNDED</v>
      </c>
      <c r="I5" s="14">
        <f t="shared" si="4"/>
        <v>281233</v>
      </c>
      <c r="J5" s="15" t="str">
        <f t="shared" si="2"/>
        <v/>
      </c>
    </row>
    <row r="6">
      <c r="A6" s="7" t="s">
        <v>201</v>
      </c>
      <c r="B6" s="8">
        <v>382.0</v>
      </c>
      <c r="C6" s="9">
        <v>6.9896373E7</v>
      </c>
      <c r="D6" s="9">
        <v>3.482068E7</v>
      </c>
      <c r="E6" s="10">
        <f t="shared" si="1"/>
        <v>35075693</v>
      </c>
      <c r="F6" s="11" t="str">
        <f>IF(D6=0,"YES",IF((C6-D6)/(C6+D6)&gt;0.15, IF(C6+D6&gt;percent,"YES","NO"),"NO"))</f>
        <v>YES</v>
      </c>
      <c r="G6" s="12">
        <v>36960.0</v>
      </c>
      <c r="H6" s="13" t="str">
        <f t="shared" si="3"/>
        <v>FUNDED</v>
      </c>
      <c r="I6" s="14">
        <f t="shared" si="4"/>
        <v>244273</v>
      </c>
      <c r="J6" s="15" t="str">
        <f t="shared" si="2"/>
        <v/>
      </c>
    </row>
    <row r="7">
      <c r="A7" s="7" t="s">
        <v>202</v>
      </c>
      <c r="B7" s="8">
        <v>317.0</v>
      </c>
      <c r="C7" s="9">
        <v>5.2839973E7</v>
      </c>
      <c r="D7" s="9">
        <v>2.5305396E7</v>
      </c>
      <c r="E7" s="10">
        <f t="shared" si="1"/>
        <v>27534577</v>
      </c>
      <c r="F7" s="11" t="str">
        <f>IF(D7=0,"YES",IF((C7-D7)/(C7+D7)&gt;0.15, IF(C7+D7&gt;percent,"YES","NO"),"NO"))</f>
        <v>YES</v>
      </c>
      <c r="G7" s="12">
        <v>39480.0</v>
      </c>
      <c r="H7" s="13" t="str">
        <f t="shared" si="3"/>
        <v>FUNDED</v>
      </c>
      <c r="I7" s="14">
        <f t="shared" si="4"/>
        <v>204793</v>
      </c>
      <c r="J7" s="15" t="str">
        <f t="shared" si="2"/>
        <v/>
      </c>
    </row>
    <row r="8">
      <c r="A8" s="7" t="s">
        <v>203</v>
      </c>
      <c r="B8" s="8">
        <v>275.0</v>
      </c>
      <c r="C8" s="9">
        <v>5.18036E7</v>
      </c>
      <c r="D8" s="9">
        <v>2.5870874E7</v>
      </c>
      <c r="E8" s="10">
        <f t="shared" si="1"/>
        <v>25932726</v>
      </c>
      <c r="F8" s="11" t="str">
        <f>IF(D8=0,"YES",IF((C8-D8)/(C8+D8)&gt;0.15, IF(C8+D8&gt;percent,"YES","NO"),"NO"))</f>
        <v>YES</v>
      </c>
      <c r="G8" s="12">
        <v>36000.0</v>
      </c>
      <c r="H8" s="13" t="str">
        <f t="shared" si="3"/>
        <v>FUNDED</v>
      </c>
      <c r="I8" s="14">
        <f t="shared" si="4"/>
        <v>168793</v>
      </c>
      <c r="J8" s="15" t="str">
        <f t="shared" si="2"/>
        <v/>
      </c>
    </row>
    <row r="9">
      <c r="A9" s="7" t="s">
        <v>204</v>
      </c>
      <c r="B9" s="8">
        <v>354.0</v>
      </c>
      <c r="C9" s="9">
        <v>5.7285832E7</v>
      </c>
      <c r="D9" s="9">
        <v>3.3004217E7</v>
      </c>
      <c r="E9" s="10">
        <f t="shared" si="1"/>
        <v>24281615</v>
      </c>
      <c r="F9" s="11" t="str">
        <f>IF(D9=0,"YES",IF((C9-D9)/(C9+D9)&gt;0.15, IF(C9+D9&gt;percent,"YES","NO"),"NO"))</f>
        <v>YES</v>
      </c>
      <c r="G9" s="12">
        <v>39480.0</v>
      </c>
      <c r="H9" s="13" t="str">
        <f t="shared" si="3"/>
        <v>FUNDED</v>
      </c>
      <c r="I9" s="14">
        <f t="shared" si="4"/>
        <v>129313</v>
      </c>
      <c r="J9" s="15" t="str">
        <f t="shared" si="2"/>
        <v/>
      </c>
    </row>
    <row r="10">
      <c r="A10" s="7" t="s">
        <v>205</v>
      </c>
      <c r="B10" s="8">
        <v>282.0</v>
      </c>
      <c r="C10" s="9">
        <v>5.6429297E7</v>
      </c>
      <c r="D10" s="9">
        <v>3.3917368E7</v>
      </c>
      <c r="E10" s="10">
        <f t="shared" si="1"/>
        <v>22511929</v>
      </c>
      <c r="F10" s="11" t="str">
        <f>IF(D10=0,"YES",IF((C10-D10)/(C10+D10)&gt;0.15, IF(C10+D10&gt;percent,"YES","NO"),"NO"))</f>
        <v>YES</v>
      </c>
      <c r="G10" s="12">
        <v>15000.0</v>
      </c>
      <c r="H10" s="13" t="str">
        <f t="shared" si="3"/>
        <v>FUNDED</v>
      </c>
      <c r="I10" s="14">
        <f t="shared" si="4"/>
        <v>114313</v>
      </c>
      <c r="J10" s="15" t="str">
        <f t="shared" si="2"/>
        <v/>
      </c>
    </row>
    <row r="11">
      <c r="A11" s="16" t="s">
        <v>206</v>
      </c>
      <c r="B11" s="8">
        <v>306.0</v>
      </c>
      <c r="C11" s="9">
        <v>4.9219111E7</v>
      </c>
      <c r="D11" s="9">
        <v>2.9012091E7</v>
      </c>
      <c r="E11" s="10">
        <f t="shared" si="1"/>
        <v>20207020</v>
      </c>
      <c r="F11" s="11" t="str">
        <f>IF(D11=0,"YES",IF((C11-D11)/(C11+D11)&gt;0.15, IF(C11+D11&gt;percent,"YES","NO"),"NO"))</f>
        <v>YES</v>
      </c>
      <c r="G11" s="12">
        <v>32000.0</v>
      </c>
      <c r="H11" s="13" t="str">
        <f t="shared" si="3"/>
        <v>FUNDED</v>
      </c>
      <c r="I11" s="14">
        <f t="shared" si="4"/>
        <v>82313</v>
      </c>
      <c r="J11" s="15" t="str">
        <f t="shared" si="2"/>
        <v/>
      </c>
    </row>
    <row r="12">
      <c r="A12" s="7" t="s">
        <v>207</v>
      </c>
      <c r="B12" s="8">
        <v>226.0</v>
      </c>
      <c r="C12" s="9">
        <v>3.3821901E7</v>
      </c>
      <c r="D12" s="9">
        <v>1.7031171E7</v>
      </c>
      <c r="E12" s="10">
        <f t="shared" si="1"/>
        <v>16790730</v>
      </c>
      <c r="F12" s="11" t="str">
        <f>IF(D12=0,"YES",IF((C12-D12)/(C12+D12)&gt;0.15, IF(C12+D12&gt;percent,"YES","NO"),"NO"))</f>
        <v>YES</v>
      </c>
      <c r="G12" s="12">
        <v>17800.0</v>
      </c>
      <c r="H12" s="13" t="str">
        <f t="shared" si="3"/>
        <v>FUNDED</v>
      </c>
      <c r="I12" s="14">
        <f t="shared" si="4"/>
        <v>64513</v>
      </c>
      <c r="J12" s="15" t="str">
        <f t="shared" si="2"/>
        <v/>
      </c>
    </row>
    <row r="13">
      <c r="A13" s="7" t="s">
        <v>208</v>
      </c>
      <c r="B13" s="8">
        <v>283.0</v>
      </c>
      <c r="C13" s="9">
        <v>4.9469976E7</v>
      </c>
      <c r="D13" s="9">
        <v>3.531327E7</v>
      </c>
      <c r="E13" s="10">
        <f t="shared" si="1"/>
        <v>14156706</v>
      </c>
      <c r="F13" s="11" t="str">
        <f>IF(D13=0,"YES",IF((C13-D13)/(C13+D13)&gt;0.15, IF(C13+D13&gt;percent,"YES","NO"),"NO"))</f>
        <v>YES</v>
      </c>
      <c r="G13" s="12">
        <v>39400.0</v>
      </c>
      <c r="H13" s="13" t="str">
        <f t="shared" si="3"/>
        <v>FUNDED</v>
      </c>
      <c r="I13" s="14">
        <f t="shared" si="4"/>
        <v>25113</v>
      </c>
      <c r="J13" s="15" t="str">
        <f t="shared" si="2"/>
        <v/>
      </c>
    </row>
    <row r="14">
      <c r="A14" s="7" t="s">
        <v>209</v>
      </c>
      <c r="B14" s="8">
        <v>251.0</v>
      </c>
      <c r="C14" s="9">
        <v>5.290995E7</v>
      </c>
      <c r="D14" s="9">
        <v>3.9526492E7</v>
      </c>
      <c r="E14" s="10">
        <f t="shared" si="1"/>
        <v>13383458</v>
      </c>
      <c r="F14" s="11" t="str">
        <f>IF(D14=0,"YES",IF((C14-D14)/(C14+D14)&gt;0.15, IF(C14+D14&gt;percent,"YES","NO"),"NO"))</f>
        <v>NO</v>
      </c>
      <c r="G14" s="12">
        <v>32000.0</v>
      </c>
      <c r="H14" s="13" t="str">
        <f t="shared" si="3"/>
        <v>NOT FUNDED</v>
      </c>
      <c r="I14" s="14">
        <f t="shared" si="4"/>
        <v>25113</v>
      </c>
      <c r="J14" s="15" t="str">
        <f t="shared" si="2"/>
        <v>Approval Threshold</v>
      </c>
    </row>
    <row r="15">
      <c r="A15" s="7" t="s">
        <v>210</v>
      </c>
      <c r="B15" s="8">
        <v>253.0</v>
      </c>
      <c r="C15" s="9">
        <v>4.0584015E7</v>
      </c>
      <c r="D15" s="9">
        <v>2.7671676E7</v>
      </c>
      <c r="E15" s="10">
        <f t="shared" si="1"/>
        <v>12912339</v>
      </c>
      <c r="F15" s="11" t="str">
        <f>IF(D15=0,"YES",IF((C15-D15)/(C15+D15)&gt;0.15, IF(C15+D15&gt;percent,"YES","NO"),"NO"))</f>
        <v>YES</v>
      </c>
      <c r="G15" s="12">
        <v>25000.0</v>
      </c>
      <c r="H15" s="13" t="str">
        <f t="shared" si="3"/>
        <v>FUNDED</v>
      </c>
      <c r="I15" s="14">
        <f t="shared" si="4"/>
        <v>113</v>
      </c>
      <c r="J15" s="15" t="str">
        <f t="shared" si="2"/>
        <v/>
      </c>
    </row>
    <row r="16">
      <c r="A16" s="7" t="s">
        <v>211</v>
      </c>
      <c r="B16" s="8">
        <v>261.0</v>
      </c>
      <c r="C16" s="9">
        <v>3.9736684E7</v>
      </c>
      <c r="D16" s="9">
        <v>2.7067126E7</v>
      </c>
      <c r="E16" s="10">
        <f t="shared" si="1"/>
        <v>12669558</v>
      </c>
      <c r="F16" s="11" t="str">
        <f>IF(D16=0,"YES",IF((C16-D16)/(C16+D16)&gt;0.15, IF(C16+D16&gt;percent,"YES","NO"),"NO"))</f>
        <v>YES</v>
      </c>
      <c r="G16" s="12">
        <v>38050.0</v>
      </c>
      <c r="H16" s="13" t="str">
        <f t="shared" si="3"/>
        <v>NOT FUNDED</v>
      </c>
      <c r="I16" s="14">
        <f t="shared" si="4"/>
        <v>113</v>
      </c>
      <c r="J16" s="15" t="str">
        <f t="shared" si="2"/>
        <v>Over Budget</v>
      </c>
    </row>
    <row r="17">
      <c r="A17" s="7" t="s">
        <v>212</v>
      </c>
      <c r="B17" s="8">
        <v>340.0</v>
      </c>
      <c r="C17" s="9">
        <v>5.460635E7</v>
      </c>
      <c r="D17" s="9">
        <v>4.2988439E7</v>
      </c>
      <c r="E17" s="10">
        <f t="shared" si="1"/>
        <v>11617911</v>
      </c>
      <c r="F17" s="11" t="str">
        <f>IF(D17=0,"YES",IF((C17-D17)/(C17+D17)&gt;0.15, IF(C17+D17&gt;percent,"YES","NO"),"NO"))</f>
        <v>NO</v>
      </c>
      <c r="G17" s="12">
        <v>30000.0</v>
      </c>
      <c r="H17" s="13" t="str">
        <f t="shared" si="3"/>
        <v>NOT FUNDED</v>
      </c>
      <c r="I17" s="14">
        <f t="shared" si="4"/>
        <v>113</v>
      </c>
      <c r="J17" s="15" t="str">
        <f t="shared" si="2"/>
        <v>Approval Threshold</v>
      </c>
    </row>
    <row r="18">
      <c r="A18" s="19" t="s">
        <v>213</v>
      </c>
      <c r="B18" s="8">
        <v>257.0</v>
      </c>
      <c r="C18" s="9">
        <v>4.8590997E7</v>
      </c>
      <c r="D18" s="9">
        <v>3.753663E7</v>
      </c>
      <c r="E18" s="10">
        <f t="shared" si="1"/>
        <v>11054367</v>
      </c>
      <c r="F18" s="11" t="str">
        <f>IF(D18=0,"YES",IF((C18-D18)/(C18+D18)&gt;0.15, IF(C18+D18&gt;percent,"YES","NO"),"NO"))</f>
        <v>NO</v>
      </c>
      <c r="G18" s="12">
        <v>30000.0</v>
      </c>
      <c r="H18" s="13" t="str">
        <f t="shared" si="3"/>
        <v>NOT FUNDED</v>
      </c>
      <c r="I18" s="14">
        <f t="shared" si="4"/>
        <v>113</v>
      </c>
      <c r="J18" s="15" t="str">
        <f t="shared" si="2"/>
        <v>Approval Threshold</v>
      </c>
    </row>
    <row r="19">
      <c r="A19" s="7" t="s">
        <v>214</v>
      </c>
      <c r="B19" s="8">
        <v>253.0</v>
      </c>
      <c r="C19" s="9">
        <v>4.3748452E7</v>
      </c>
      <c r="D19" s="9">
        <v>3.2828129E7</v>
      </c>
      <c r="E19" s="10">
        <f t="shared" si="1"/>
        <v>10920323</v>
      </c>
      <c r="F19" s="11" t="str">
        <f>IF(D19=0,"YES",IF((C19-D19)/(C19+D19)&gt;0.15, IF(C19+D19&gt;percent,"YES","NO"),"NO"))</f>
        <v>NO</v>
      </c>
      <c r="G19" s="12">
        <v>39480.0</v>
      </c>
      <c r="H19" s="13" t="str">
        <f t="shared" si="3"/>
        <v>NOT FUNDED</v>
      </c>
      <c r="I19" s="14">
        <f t="shared" si="4"/>
        <v>113</v>
      </c>
      <c r="J19" s="15" t="str">
        <f t="shared" si="2"/>
        <v>Approval Threshold</v>
      </c>
    </row>
    <row r="20">
      <c r="A20" s="7" t="s">
        <v>215</v>
      </c>
      <c r="B20" s="8">
        <v>242.0</v>
      </c>
      <c r="C20" s="9">
        <v>4.336325E7</v>
      </c>
      <c r="D20" s="9">
        <v>3.2666856E7</v>
      </c>
      <c r="E20" s="10">
        <f t="shared" si="1"/>
        <v>10696394</v>
      </c>
      <c r="F20" s="11" t="str">
        <f>IF(D20=0,"YES",IF((C20-D20)/(C20+D20)&gt;0.15, IF(C20+D20&gt;percent,"YES","NO"),"NO"))</f>
        <v>NO</v>
      </c>
      <c r="G20" s="12">
        <v>32000.0</v>
      </c>
      <c r="H20" s="13" t="str">
        <f t="shared" si="3"/>
        <v>NOT FUNDED</v>
      </c>
      <c r="I20" s="14">
        <f t="shared" si="4"/>
        <v>113</v>
      </c>
      <c r="J20" s="15" t="str">
        <f t="shared" si="2"/>
        <v>Approval Threshold</v>
      </c>
    </row>
    <row r="21">
      <c r="A21" s="7" t="s">
        <v>216</v>
      </c>
      <c r="B21" s="8">
        <v>277.0</v>
      </c>
      <c r="C21" s="9">
        <v>3.9496396E7</v>
      </c>
      <c r="D21" s="9">
        <v>3.0600618E7</v>
      </c>
      <c r="E21" s="10">
        <f t="shared" si="1"/>
        <v>8895778</v>
      </c>
      <c r="F21" s="11" t="str">
        <f>IF(D21=0,"YES",IF((C21-D21)/(C21+D21)&gt;0.15, IF(C21+D21&gt;percent,"YES","NO"),"NO"))</f>
        <v>NO</v>
      </c>
      <c r="G21" s="12">
        <v>35000.0</v>
      </c>
      <c r="H21" s="13" t="str">
        <f t="shared" si="3"/>
        <v>NOT FUNDED</v>
      </c>
      <c r="I21" s="14">
        <f t="shared" si="4"/>
        <v>113</v>
      </c>
      <c r="J21" s="15" t="str">
        <f t="shared" si="2"/>
        <v>Approval Threshold</v>
      </c>
    </row>
    <row r="22">
      <c r="A22" s="7" t="s">
        <v>217</v>
      </c>
      <c r="B22" s="8">
        <v>308.0</v>
      </c>
      <c r="C22" s="9">
        <v>3.6081017E7</v>
      </c>
      <c r="D22" s="9">
        <v>2.8239233E7</v>
      </c>
      <c r="E22" s="10">
        <f t="shared" si="1"/>
        <v>7841784</v>
      </c>
      <c r="F22" s="11" t="str">
        <f>IF(D22=0,"YES",IF((C22-D22)/(C22+D22)&gt;0.15, IF(C22+D22&gt;percent,"YES","NO"),"NO"))</f>
        <v>NO</v>
      </c>
      <c r="G22" s="12">
        <v>29507.0</v>
      </c>
      <c r="H22" s="13" t="str">
        <f t="shared" si="3"/>
        <v>NOT FUNDED</v>
      </c>
      <c r="I22" s="14">
        <f t="shared" si="4"/>
        <v>113</v>
      </c>
      <c r="J22" s="15" t="str">
        <f t="shared" si="2"/>
        <v>Approval Threshold</v>
      </c>
    </row>
    <row r="23">
      <c r="A23" s="7" t="s">
        <v>218</v>
      </c>
      <c r="B23" s="8">
        <v>237.0</v>
      </c>
      <c r="C23" s="9">
        <v>3.8093566E7</v>
      </c>
      <c r="D23" s="9">
        <v>3.0602534E7</v>
      </c>
      <c r="E23" s="10">
        <f t="shared" si="1"/>
        <v>7491032</v>
      </c>
      <c r="F23" s="11" t="str">
        <f>IF(D23=0,"YES",IF((C23-D23)/(C23+D23)&gt;0.15, IF(C23+D23&gt;percent,"YES","NO"),"NO"))</f>
        <v>NO</v>
      </c>
      <c r="G23" s="12">
        <v>39000.0</v>
      </c>
      <c r="H23" s="13" t="str">
        <f t="shared" si="3"/>
        <v>NOT FUNDED</v>
      </c>
      <c r="I23" s="14">
        <f t="shared" si="4"/>
        <v>113</v>
      </c>
      <c r="J23" s="15" t="str">
        <f t="shared" si="2"/>
        <v>Approval Threshold</v>
      </c>
    </row>
    <row r="24">
      <c r="A24" s="7" t="s">
        <v>219</v>
      </c>
      <c r="B24" s="8">
        <v>270.0</v>
      </c>
      <c r="C24" s="9">
        <v>4.6862458E7</v>
      </c>
      <c r="D24" s="9">
        <v>4.0061961E7</v>
      </c>
      <c r="E24" s="10">
        <f t="shared" si="1"/>
        <v>6800497</v>
      </c>
      <c r="F24" s="11" t="str">
        <f>IF(D24=0,"YES",IF((C24-D24)/(C24+D24)&gt;0.15, IF(C24+D24&gt;percent,"YES","NO"),"NO"))</f>
        <v>NO</v>
      </c>
      <c r="G24" s="12">
        <v>20000.0</v>
      </c>
      <c r="H24" s="13" t="str">
        <f t="shared" si="3"/>
        <v>NOT FUNDED</v>
      </c>
      <c r="I24" s="14">
        <f t="shared" si="4"/>
        <v>113</v>
      </c>
      <c r="J24" s="15" t="str">
        <f t="shared" si="2"/>
        <v>Approval Threshold</v>
      </c>
    </row>
    <row r="25">
      <c r="A25" s="7" t="s">
        <v>220</v>
      </c>
      <c r="B25" s="8">
        <v>253.0</v>
      </c>
      <c r="C25" s="9">
        <v>3.7643749E7</v>
      </c>
      <c r="D25" s="9">
        <v>3.1651099E7</v>
      </c>
      <c r="E25" s="10">
        <f t="shared" si="1"/>
        <v>5992650</v>
      </c>
      <c r="F25" s="11" t="str">
        <f>IF(D25=0,"YES",IF((C25-D25)/(C25+D25)&gt;0.15, IF(C25+D25&gt;percent,"YES","NO"),"NO"))</f>
        <v>NO</v>
      </c>
      <c r="G25" s="12">
        <v>28100.0</v>
      </c>
      <c r="H25" s="13" t="str">
        <f t="shared" si="3"/>
        <v>NOT FUNDED</v>
      </c>
      <c r="I25" s="14">
        <f t="shared" si="4"/>
        <v>113</v>
      </c>
      <c r="J25" s="15" t="str">
        <f t="shared" si="2"/>
        <v>Approval Threshold</v>
      </c>
    </row>
    <row r="26">
      <c r="A26" s="17" t="s">
        <v>221</v>
      </c>
      <c r="B26" s="8">
        <v>291.0</v>
      </c>
      <c r="C26" s="9">
        <v>3.9152242E7</v>
      </c>
      <c r="D26" s="9">
        <v>3.5107872E7</v>
      </c>
      <c r="E26" s="10">
        <f t="shared" si="1"/>
        <v>4044370</v>
      </c>
      <c r="F26" s="11" t="str">
        <f>IF(D26=0,"YES",IF((C26-D26)/(C26+D26)&gt;0.15, IF(C26+D26&gt;percent,"YES","NO"),"NO"))</f>
        <v>NO</v>
      </c>
      <c r="G26" s="12">
        <v>30000.0</v>
      </c>
      <c r="H26" s="13" t="str">
        <f t="shared" si="3"/>
        <v>NOT FUNDED</v>
      </c>
      <c r="I26" s="14">
        <f t="shared" si="4"/>
        <v>113</v>
      </c>
      <c r="J26" s="15" t="str">
        <f t="shared" si="2"/>
        <v>Approval Threshold</v>
      </c>
    </row>
    <row r="27">
      <c r="A27" s="7" t="s">
        <v>222</v>
      </c>
      <c r="B27" s="8">
        <v>265.0</v>
      </c>
      <c r="C27" s="9">
        <v>3.1382413E7</v>
      </c>
      <c r="D27" s="9">
        <v>2.9015047E7</v>
      </c>
      <c r="E27" s="10">
        <f t="shared" si="1"/>
        <v>2367366</v>
      </c>
      <c r="F27" s="11" t="str">
        <f>IF(D27=0,"YES",IF((C27-D27)/(C27+D27)&gt;0.15, IF(C27+D27&gt;percent,"YES","NO"),"NO"))</f>
        <v>NO</v>
      </c>
      <c r="G27" s="12">
        <v>35000.0</v>
      </c>
      <c r="H27" s="13" t="str">
        <f t="shared" si="3"/>
        <v>NOT FUNDED</v>
      </c>
      <c r="I27" s="14">
        <f t="shared" si="4"/>
        <v>113</v>
      </c>
      <c r="J27" s="15" t="str">
        <f t="shared" si="2"/>
        <v>Approval Threshold</v>
      </c>
    </row>
    <row r="28">
      <c r="A28" s="16" t="s">
        <v>223</v>
      </c>
      <c r="B28" s="8">
        <v>258.0</v>
      </c>
      <c r="C28" s="9">
        <v>2.9221232E7</v>
      </c>
      <c r="D28" s="9">
        <v>2.6893505E7</v>
      </c>
      <c r="E28" s="10">
        <f t="shared" si="1"/>
        <v>2327727</v>
      </c>
      <c r="F28" s="11" t="str">
        <f>IF(D28=0,"YES",IF((C28-D28)/(C28+D28)&gt;0.15, IF(C28+D28&gt;percent,"YES","NO"),"NO"))</f>
        <v>NO</v>
      </c>
      <c r="G28" s="12">
        <v>16975.0</v>
      </c>
      <c r="H28" s="13" t="str">
        <f t="shared" si="3"/>
        <v>NOT FUNDED</v>
      </c>
      <c r="I28" s="14">
        <f t="shared" si="4"/>
        <v>113</v>
      </c>
      <c r="J28" s="15" t="str">
        <f t="shared" si="2"/>
        <v>Approval Threshold</v>
      </c>
    </row>
    <row r="29">
      <c r="A29" s="7" t="s">
        <v>224</v>
      </c>
      <c r="B29" s="8">
        <v>246.0</v>
      </c>
      <c r="C29" s="9">
        <v>3.8840412E7</v>
      </c>
      <c r="D29" s="9">
        <v>3.6614115E7</v>
      </c>
      <c r="E29" s="10">
        <f t="shared" si="1"/>
        <v>2226297</v>
      </c>
      <c r="F29" s="11" t="str">
        <f>IF(D29=0,"YES",IF((C29-D29)/(C29+D29)&gt;0.15, IF(C29+D29&gt;percent,"YES","NO"),"NO"))</f>
        <v>NO</v>
      </c>
      <c r="G29" s="12">
        <v>32050.0</v>
      </c>
      <c r="H29" s="13" t="str">
        <f t="shared" si="3"/>
        <v>NOT FUNDED</v>
      </c>
      <c r="I29" s="14">
        <f t="shared" si="4"/>
        <v>113</v>
      </c>
      <c r="J29" s="15" t="str">
        <f t="shared" si="2"/>
        <v>Approval Threshold</v>
      </c>
    </row>
    <row r="30">
      <c r="A30" s="7" t="s">
        <v>225</v>
      </c>
      <c r="B30" s="8">
        <v>250.0</v>
      </c>
      <c r="C30" s="9">
        <v>3.5004191E7</v>
      </c>
      <c r="D30" s="9">
        <v>3.3189044E7</v>
      </c>
      <c r="E30" s="10">
        <f t="shared" si="1"/>
        <v>1815147</v>
      </c>
      <c r="F30" s="11" t="str">
        <f>IF(D30=0,"YES",IF((C30-D30)/(C30+D30)&gt;0.15, IF(C30+D30&gt;percent,"YES","NO"),"NO"))</f>
        <v>NO</v>
      </c>
      <c r="G30" s="12">
        <v>38000.0</v>
      </c>
      <c r="H30" s="13" t="str">
        <f t="shared" si="3"/>
        <v>NOT FUNDED</v>
      </c>
      <c r="I30" s="14">
        <f t="shared" si="4"/>
        <v>113</v>
      </c>
      <c r="J30" s="15" t="str">
        <f t="shared" si="2"/>
        <v>Approval Threshold</v>
      </c>
    </row>
    <row r="31">
      <c r="A31" s="7" t="s">
        <v>226</v>
      </c>
      <c r="B31" s="8">
        <v>255.0</v>
      </c>
      <c r="C31" s="9">
        <v>3.245902E7</v>
      </c>
      <c r="D31" s="9">
        <v>3.0764673E7</v>
      </c>
      <c r="E31" s="10">
        <f t="shared" si="1"/>
        <v>1694347</v>
      </c>
      <c r="F31" s="11" t="str">
        <f>IF(D31=0,"YES",IF((C31-D31)/(C31+D31)&gt;0.15, IF(C31+D31&gt;percent,"YES","NO"),"NO"))</f>
        <v>NO</v>
      </c>
      <c r="G31" s="12">
        <v>39200.0</v>
      </c>
      <c r="H31" s="13" t="str">
        <f t="shared" si="3"/>
        <v>NOT FUNDED</v>
      </c>
      <c r="I31" s="14">
        <f t="shared" si="4"/>
        <v>113</v>
      </c>
      <c r="J31" s="15" t="str">
        <f t="shared" si="2"/>
        <v>Approval Threshold</v>
      </c>
    </row>
    <row r="32">
      <c r="A32" s="7" t="s">
        <v>227</v>
      </c>
      <c r="B32" s="8">
        <v>288.0</v>
      </c>
      <c r="C32" s="9">
        <v>2.7975518E7</v>
      </c>
      <c r="D32" s="9">
        <v>2.6454568E7</v>
      </c>
      <c r="E32" s="10">
        <f t="shared" si="1"/>
        <v>1520950</v>
      </c>
      <c r="F32" s="11" t="str">
        <f>IF(D32=0,"YES",IF((C32-D32)/(C32+D32)&gt;0.15, IF(C32+D32&gt;percent,"YES","NO"),"NO"))</f>
        <v>NO</v>
      </c>
      <c r="G32" s="12">
        <v>38000.0</v>
      </c>
      <c r="H32" s="13" t="str">
        <f t="shared" si="3"/>
        <v>NOT FUNDED</v>
      </c>
      <c r="I32" s="14">
        <f t="shared" si="4"/>
        <v>113</v>
      </c>
      <c r="J32" s="15" t="str">
        <f t="shared" si="2"/>
        <v>Approval Threshold</v>
      </c>
    </row>
    <row r="33">
      <c r="A33" s="7" t="s">
        <v>228</v>
      </c>
      <c r="B33" s="8">
        <v>301.0</v>
      </c>
      <c r="C33" s="9">
        <v>3.0982079E7</v>
      </c>
      <c r="D33" s="9">
        <v>3.0112854E7</v>
      </c>
      <c r="E33" s="10">
        <f t="shared" si="1"/>
        <v>869225</v>
      </c>
      <c r="F33" s="11" t="str">
        <f>IF(D33=0,"YES",IF((C33-D33)/(C33+D33)&gt;0.15, IF(C33+D33&gt;percent,"YES","NO"),"NO"))</f>
        <v>NO</v>
      </c>
      <c r="G33" s="12">
        <v>24100.0</v>
      </c>
      <c r="H33" s="13" t="str">
        <f t="shared" si="3"/>
        <v>NOT FUNDED</v>
      </c>
      <c r="I33" s="14">
        <f t="shared" si="4"/>
        <v>113</v>
      </c>
      <c r="J33" s="15" t="str">
        <f t="shared" si="2"/>
        <v>Approval Threshold</v>
      </c>
    </row>
    <row r="34">
      <c r="A34" s="7" t="s">
        <v>229</v>
      </c>
      <c r="B34" s="8">
        <v>260.0</v>
      </c>
      <c r="C34" s="9">
        <v>3.5755263E7</v>
      </c>
      <c r="D34" s="9">
        <v>3.4918144E7</v>
      </c>
      <c r="E34" s="10">
        <f t="shared" si="1"/>
        <v>837119</v>
      </c>
      <c r="F34" s="11" t="str">
        <f>IF(D34=0,"YES",IF((C34-D34)/(C34+D34)&gt;0.15, IF(C34+D34&gt;percent,"YES","NO"),"NO"))</f>
        <v>NO</v>
      </c>
      <c r="G34" s="12">
        <v>34282.0</v>
      </c>
      <c r="H34" s="13" t="str">
        <f t="shared" si="3"/>
        <v>NOT FUNDED</v>
      </c>
      <c r="I34" s="14">
        <f t="shared" si="4"/>
        <v>113</v>
      </c>
      <c r="J34" s="15" t="str">
        <f t="shared" si="2"/>
        <v>Approval Threshold</v>
      </c>
    </row>
    <row r="35">
      <c r="A35" s="7" t="s">
        <v>230</v>
      </c>
      <c r="B35" s="8">
        <v>255.0</v>
      </c>
      <c r="C35" s="9">
        <v>2.907386E7</v>
      </c>
      <c r="D35" s="9">
        <v>2.8565023E7</v>
      </c>
      <c r="E35" s="10">
        <f t="shared" si="1"/>
        <v>508837</v>
      </c>
      <c r="F35" s="11" t="str">
        <f>IF(D35=0,"YES",IF((C35-D35)/(C35+D35)&gt;0.15, IF(C35+D35&gt;percent,"YES","NO"),"NO"))</f>
        <v>NO</v>
      </c>
      <c r="G35" s="12">
        <v>34000.0</v>
      </c>
      <c r="H35" s="13" t="str">
        <f t="shared" si="3"/>
        <v>NOT FUNDED</v>
      </c>
      <c r="I35" s="14">
        <f t="shared" si="4"/>
        <v>113</v>
      </c>
      <c r="J35" s="15" t="str">
        <f t="shared" si="2"/>
        <v>Approval Threshold</v>
      </c>
    </row>
    <row r="36">
      <c r="A36" s="7" t="s">
        <v>231</v>
      </c>
      <c r="B36" s="8">
        <v>272.0</v>
      </c>
      <c r="C36" s="9">
        <v>3.3523803E7</v>
      </c>
      <c r="D36" s="9">
        <v>3.5960548E7</v>
      </c>
      <c r="E36" s="10">
        <f t="shared" si="1"/>
        <v>-2436745</v>
      </c>
      <c r="F36" s="11" t="str">
        <f>IF(D36=0,"YES",IF((C36-D36)/(C36+D36)&gt;0.15, IF(C36+D36&gt;percent,"YES","NO"),"NO"))</f>
        <v>NO</v>
      </c>
      <c r="G36" s="12">
        <v>21589.0</v>
      </c>
      <c r="H36" s="13" t="str">
        <f t="shared" si="3"/>
        <v>NOT FUNDED</v>
      </c>
      <c r="I36" s="14">
        <f t="shared" si="4"/>
        <v>113</v>
      </c>
      <c r="J36" s="15" t="str">
        <f t="shared" si="2"/>
        <v>Approval Threshold</v>
      </c>
    </row>
    <row r="37">
      <c r="A37" s="7" t="s">
        <v>232</v>
      </c>
      <c r="B37" s="8">
        <v>223.0</v>
      </c>
      <c r="C37" s="9">
        <v>3.0293261E7</v>
      </c>
      <c r="D37" s="9">
        <v>3.2856179E7</v>
      </c>
      <c r="E37" s="10">
        <f t="shared" si="1"/>
        <v>-2562918</v>
      </c>
      <c r="F37" s="11" t="str">
        <f>IF(D37=0,"YES",IF((C37-D37)/(C37+D37)&gt;0.15, IF(C37+D37&gt;percent,"YES","NO"),"NO"))</f>
        <v>NO</v>
      </c>
      <c r="G37" s="12">
        <v>33000.0</v>
      </c>
      <c r="H37" s="13" t="str">
        <f t="shared" si="3"/>
        <v>NOT FUNDED</v>
      </c>
      <c r="I37" s="14">
        <f t="shared" si="4"/>
        <v>113</v>
      </c>
      <c r="J37" s="15" t="str">
        <f t="shared" si="2"/>
        <v>Approval Threshold</v>
      </c>
    </row>
    <row r="38">
      <c r="A38" s="7" t="s">
        <v>233</v>
      </c>
      <c r="B38" s="8">
        <v>228.0</v>
      </c>
      <c r="C38" s="9">
        <v>2.4177061E7</v>
      </c>
      <c r="D38" s="9">
        <v>2.8088727E7</v>
      </c>
      <c r="E38" s="10">
        <f t="shared" si="1"/>
        <v>-3911666</v>
      </c>
      <c r="F38" s="11" t="str">
        <f>IF(D38=0,"YES",IF((C38-D38)/(C38+D38)&gt;0.15, IF(C38+D38&gt;percent,"YES","NO"),"NO"))</f>
        <v>NO</v>
      </c>
      <c r="G38" s="12">
        <v>20000.0</v>
      </c>
      <c r="H38" s="13" t="str">
        <f t="shared" si="3"/>
        <v>NOT FUNDED</v>
      </c>
      <c r="I38" s="14">
        <f t="shared" si="4"/>
        <v>113</v>
      </c>
      <c r="J38" s="15" t="str">
        <f t="shared" si="2"/>
        <v>Approval Threshold</v>
      </c>
    </row>
    <row r="39">
      <c r="A39" s="7" t="s">
        <v>234</v>
      </c>
      <c r="B39" s="8">
        <v>254.0</v>
      </c>
      <c r="C39" s="9">
        <v>2.6169109E7</v>
      </c>
      <c r="D39" s="9">
        <v>3.1529008E7</v>
      </c>
      <c r="E39" s="10">
        <f t="shared" si="1"/>
        <v>-5359899</v>
      </c>
      <c r="F39" s="11" t="str">
        <f>IF(D39=0,"YES",IF((C39-D39)/(C39+D39)&gt;0.15, IF(C39+D39&gt;percent,"YES","NO"),"NO"))</f>
        <v>NO</v>
      </c>
      <c r="G39" s="12">
        <v>38660.0</v>
      </c>
      <c r="H39" s="13" t="str">
        <f t="shared" si="3"/>
        <v>NOT FUNDED</v>
      </c>
      <c r="I39" s="14">
        <f t="shared" si="4"/>
        <v>113</v>
      </c>
      <c r="J39" s="15" t="str">
        <f t="shared" si="2"/>
        <v>Approval Threshold</v>
      </c>
    </row>
    <row r="40">
      <c r="A40" s="7" t="s">
        <v>235</v>
      </c>
      <c r="B40" s="8">
        <v>264.0</v>
      </c>
      <c r="C40" s="9">
        <v>3.3276135E7</v>
      </c>
      <c r="D40" s="9">
        <v>3.879236E7</v>
      </c>
      <c r="E40" s="10">
        <f t="shared" si="1"/>
        <v>-5516225</v>
      </c>
      <c r="F40" s="11" t="str">
        <f>IF(D40=0,"YES",IF((C40-D40)/(C40+D40)&gt;0.15, IF(C40+D40&gt;percent,"YES","NO"),"NO"))</f>
        <v>NO</v>
      </c>
      <c r="G40" s="12">
        <v>39400.0</v>
      </c>
      <c r="H40" s="13" t="str">
        <f t="shared" si="3"/>
        <v>NOT FUNDED</v>
      </c>
      <c r="I40" s="14">
        <f t="shared" si="4"/>
        <v>113</v>
      </c>
      <c r="J40" s="15" t="str">
        <f t="shared" si="2"/>
        <v>Approval Threshold</v>
      </c>
    </row>
    <row r="41">
      <c r="A41" s="7" t="s">
        <v>236</v>
      </c>
      <c r="B41" s="8">
        <v>294.0</v>
      </c>
      <c r="C41" s="9">
        <v>4.3551113E7</v>
      </c>
      <c r="D41" s="9">
        <v>4.9398363E7</v>
      </c>
      <c r="E41" s="10">
        <f t="shared" si="1"/>
        <v>-5847250</v>
      </c>
      <c r="F41" s="11" t="str">
        <f>IF(D41=0,"YES",IF((C41-D41)/(C41+D41)&gt;0.15, IF(C41+D41&gt;percent,"YES","NO"),"NO"))</f>
        <v>NO</v>
      </c>
      <c r="G41" s="12">
        <v>39000.0</v>
      </c>
      <c r="H41" s="13" t="str">
        <f t="shared" si="3"/>
        <v>NOT FUNDED</v>
      </c>
      <c r="I41" s="14">
        <f t="shared" si="4"/>
        <v>113</v>
      </c>
      <c r="J41" s="15" t="str">
        <f t="shared" si="2"/>
        <v>Approval Threshold</v>
      </c>
    </row>
    <row r="42">
      <c r="A42" s="16" t="s">
        <v>237</v>
      </c>
      <c r="B42" s="8">
        <v>265.0</v>
      </c>
      <c r="C42" s="9">
        <v>2.5327413E7</v>
      </c>
      <c r="D42" s="9">
        <v>3.1609889E7</v>
      </c>
      <c r="E42" s="10">
        <f t="shared" si="1"/>
        <v>-6282476</v>
      </c>
      <c r="F42" s="11" t="str">
        <f>IF(D42=0,"YES",IF((C42-D42)/(C42+D42)&gt;0.15, IF(C42+D42&gt;percent,"YES","NO"),"NO"))</f>
        <v>NO</v>
      </c>
      <c r="G42" s="12">
        <v>39480.0</v>
      </c>
      <c r="H42" s="13" t="str">
        <f t="shared" si="3"/>
        <v>NOT FUNDED</v>
      </c>
      <c r="I42" s="14">
        <f t="shared" si="4"/>
        <v>113</v>
      </c>
      <c r="J42" s="15" t="str">
        <f t="shared" si="2"/>
        <v>Approval Threshold</v>
      </c>
    </row>
    <row r="43">
      <c r="A43" s="7" t="s">
        <v>238</v>
      </c>
      <c r="B43" s="8">
        <v>251.0</v>
      </c>
      <c r="C43" s="9">
        <v>3.0620873E7</v>
      </c>
      <c r="D43" s="9">
        <v>3.831758E7</v>
      </c>
      <c r="E43" s="10">
        <f t="shared" si="1"/>
        <v>-7696707</v>
      </c>
      <c r="F43" s="11" t="str">
        <f>IF(D43=0,"YES",IF((C43-D43)/(C43+D43)&gt;0.15, IF(C43+D43&gt;percent,"YES","NO"),"NO"))</f>
        <v>NO</v>
      </c>
      <c r="G43" s="12">
        <v>39480.0</v>
      </c>
      <c r="H43" s="13" t="str">
        <f t="shared" si="3"/>
        <v>NOT FUNDED</v>
      </c>
      <c r="I43" s="14">
        <f t="shared" si="4"/>
        <v>113</v>
      </c>
      <c r="J43" s="15" t="str">
        <f t="shared" si="2"/>
        <v>Approval Threshold</v>
      </c>
    </row>
    <row r="44">
      <c r="A44" s="7" t="s">
        <v>239</v>
      </c>
      <c r="B44" s="8">
        <v>270.0</v>
      </c>
      <c r="C44" s="9">
        <v>3.2832566E7</v>
      </c>
      <c r="D44" s="9">
        <v>4.1983818E7</v>
      </c>
      <c r="E44" s="10">
        <f t="shared" si="1"/>
        <v>-9151252</v>
      </c>
      <c r="F44" s="11" t="str">
        <f>IF(D44=0,"YES",IF((C44-D44)/(C44+D44)&gt;0.15, IF(C44+D44&gt;percent,"YES","NO"),"NO"))</f>
        <v>NO</v>
      </c>
      <c r="G44" s="12">
        <v>39400.0</v>
      </c>
      <c r="H44" s="13" t="str">
        <f t="shared" si="3"/>
        <v>NOT FUNDED</v>
      </c>
      <c r="I44" s="14">
        <f t="shared" si="4"/>
        <v>113</v>
      </c>
      <c r="J44" s="15" t="str">
        <f t="shared" si="2"/>
        <v>Approval Threshold</v>
      </c>
    </row>
    <row r="45">
      <c r="A45" s="7" t="s">
        <v>240</v>
      </c>
      <c r="B45" s="18">
        <v>233.0</v>
      </c>
      <c r="C45" s="9">
        <v>2.1062635E7</v>
      </c>
      <c r="D45" s="9">
        <v>3.2176084E7</v>
      </c>
      <c r="E45" s="10">
        <f t="shared" si="1"/>
        <v>-11113449</v>
      </c>
      <c r="F45" s="11" t="str">
        <f>IF(D45=0,"YES",IF((C45-D45)/(C45+D45)&gt;0.15, IF(C45+D45&gt;percent,"YES","NO"),"NO"))</f>
        <v>NO</v>
      </c>
      <c r="G45" s="12">
        <v>35500.0</v>
      </c>
      <c r="H45" s="13" t="str">
        <f t="shared" si="3"/>
        <v>NOT FUNDED</v>
      </c>
      <c r="I45" s="14">
        <f t="shared" si="4"/>
        <v>113</v>
      </c>
      <c r="J45" s="15" t="str">
        <f t="shared" si="2"/>
        <v>Approval Threshold</v>
      </c>
    </row>
    <row r="46">
      <c r="A46" s="7" t="s">
        <v>241</v>
      </c>
      <c r="B46" s="18">
        <v>227.0</v>
      </c>
      <c r="C46" s="9">
        <v>2.110575E7</v>
      </c>
      <c r="D46" s="9">
        <v>3.2250541E7</v>
      </c>
      <c r="E46" s="10">
        <f t="shared" si="1"/>
        <v>-11144791</v>
      </c>
      <c r="F46" s="11" t="str">
        <f>IF(D46=0,"YES",IF((C46-D46)/(C46+D46)&gt;0.15, IF(C46+D46&gt;percent,"YES","NO"),"NO"))</f>
        <v>NO</v>
      </c>
      <c r="G46" s="12">
        <v>16000.0</v>
      </c>
      <c r="H46" s="13" t="str">
        <f t="shared" si="3"/>
        <v>NOT FUNDED</v>
      </c>
      <c r="I46" s="14">
        <f t="shared" si="4"/>
        <v>113</v>
      </c>
      <c r="J46" s="15" t="str">
        <f t="shared" si="2"/>
        <v>Approval Threshold</v>
      </c>
    </row>
    <row r="47">
      <c r="A47" s="7" t="s">
        <v>242</v>
      </c>
      <c r="B47" s="18">
        <v>235.0</v>
      </c>
      <c r="C47" s="9">
        <v>2.4008684E7</v>
      </c>
      <c r="D47" s="9">
        <v>3.5664488E7</v>
      </c>
      <c r="E47" s="10">
        <f t="shared" si="1"/>
        <v>-11655804</v>
      </c>
      <c r="F47" s="11" t="str">
        <f>IF(D47=0,"YES",IF((C47-D47)/(C47+D47)&gt;0.15, IF(C47+D47&gt;percent,"YES","NO"),"NO"))</f>
        <v>NO</v>
      </c>
      <c r="G47" s="12">
        <v>39480.0</v>
      </c>
      <c r="H47" s="13" t="str">
        <f t="shared" si="3"/>
        <v>NOT FUNDED</v>
      </c>
      <c r="I47" s="14">
        <f t="shared" si="4"/>
        <v>113</v>
      </c>
      <c r="J47" s="15" t="str">
        <f t="shared" si="2"/>
        <v>Approval Threshold</v>
      </c>
    </row>
    <row r="48">
      <c r="A48" s="7" t="s">
        <v>243</v>
      </c>
      <c r="B48" s="18">
        <v>322.0</v>
      </c>
      <c r="C48" s="9">
        <v>3.3367402E7</v>
      </c>
      <c r="D48" s="9">
        <v>4.5667488E7</v>
      </c>
      <c r="E48" s="10">
        <f t="shared" si="1"/>
        <v>-12300086</v>
      </c>
      <c r="F48" s="11" t="str">
        <f>IF(D48=0,"YES",IF((C48-D48)/(C48+D48)&gt;0.15, IF(C48+D48&gt;percent,"YES","NO"),"NO"))</f>
        <v>NO</v>
      </c>
      <c r="G48" s="12">
        <v>39200.0</v>
      </c>
      <c r="H48" s="13" t="str">
        <f t="shared" si="3"/>
        <v>NOT FUNDED</v>
      </c>
      <c r="I48" s="14">
        <f t="shared" si="4"/>
        <v>113</v>
      </c>
      <c r="J48" s="15" t="str">
        <f t="shared" si="2"/>
        <v>Approval Threshold</v>
      </c>
    </row>
    <row r="49">
      <c r="A49" s="7" t="s">
        <v>244</v>
      </c>
      <c r="B49" s="18">
        <v>258.0</v>
      </c>
      <c r="C49" s="9">
        <v>1.9164254E7</v>
      </c>
      <c r="D49" s="9">
        <v>3.2153127E7</v>
      </c>
      <c r="E49" s="10">
        <f t="shared" si="1"/>
        <v>-12988873</v>
      </c>
      <c r="F49" s="11" t="str">
        <f>IF(D49=0,"YES",IF((C49-D49)/(C49+D49)&gt;0.15, IF(C49+D49&gt;percent,"YES","NO"),"NO"))</f>
        <v>NO</v>
      </c>
      <c r="G49" s="12">
        <v>16200.0</v>
      </c>
      <c r="H49" s="13" t="str">
        <f t="shared" si="3"/>
        <v>NOT FUNDED</v>
      </c>
      <c r="I49" s="14">
        <f t="shared" si="4"/>
        <v>113</v>
      </c>
      <c r="J49" s="15" t="str">
        <f t="shared" si="2"/>
        <v>Approval Threshold</v>
      </c>
    </row>
    <row r="50">
      <c r="A50" s="7" t="s">
        <v>245</v>
      </c>
      <c r="B50" s="18">
        <v>244.0</v>
      </c>
      <c r="C50" s="9">
        <v>2.5086001E7</v>
      </c>
      <c r="D50" s="9">
        <v>3.8230828E7</v>
      </c>
      <c r="E50" s="10">
        <f t="shared" si="1"/>
        <v>-13144827</v>
      </c>
      <c r="F50" s="11" t="str">
        <f>IF(D50=0,"YES",IF((C50-D50)/(C50+D50)&gt;0.15, IF(C50+D50&gt;percent,"YES","NO"),"NO"))</f>
        <v>NO</v>
      </c>
      <c r="G50" s="12">
        <v>38480.0</v>
      </c>
      <c r="H50" s="13" t="str">
        <f t="shared" si="3"/>
        <v>NOT FUNDED</v>
      </c>
      <c r="I50" s="14">
        <f t="shared" si="4"/>
        <v>113</v>
      </c>
      <c r="J50" s="15" t="str">
        <f t="shared" si="2"/>
        <v>Approval Threshold</v>
      </c>
    </row>
    <row r="51">
      <c r="A51" s="7" t="s">
        <v>246</v>
      </c>
      <c r="B51" s="18">
        <v>252.0</v>
      </c>
      <c r="C51" s="9">
        <v>2.2019617E7</v>
      </c>
      <c r="D51" s="9">
        <v>3.7322966E7</v>
      </c>
      <c r="E51" s="10">
        <f t="shared" si="1"/>
        <v>-15303349</v>
      </c>
      <c r="F51" s="11" t="str">
        <f>IF(D51=0,"YES",IF((C51-D51)/(C51+D51)&gt;0.15, IF(C51+D51&gt;percent,"YES","NO"),"NO"))</f>
        <v>NO</v>
      </c>
      <c r="G51" s="12">
        <v>15000.0</v>
      </c>
      <c r="H51" s="13" t="str">
        <f t="shared" si="3"/>
        <v>NOT FUNDED</v>
      </c>
      <c r="I51" s="14">
        <f t="shared" si="4"/>
        <v>113</v>
      </c>
      <c r="J51" s="15" t="str">
        <f t="shared" si="2"/>
        <v>Approval Threshold</v>
      </c>
    </row>
    <row r="52">
      <c r="A52" s="7" t="s">
        <v>247</v>
      </c>
      <c r="B52" s="18">
        <v>296.0</v>
      </c>
      <c r="C52" s="9">
        <v>1.9627229E7</v>
      </c>
      <c r="D52" s="9">
        <v>3.7070968E7</v>
      </c>
      <c r="E52" s="10">
        <f t="shared" si="1"/>
        <v>-17443739</v>
      </c>
      <c r="F52" s="11" t="str">
        <f>IF(D52=0,"YES",IF((C52-D52)/(C52+D52)&gt;0.15, IF(C52+D52&gt;percent,"YES","NO"),"NO"))</f>
        <v>NO</v>
      </c>
      <c r="G52" s="12">
        <v>36500.0</v>
      </c>
      <c r="H52" s="13" t="str">
        <f t="shared" si="3"/>
        <v>NOT FUNDED</v>
      </c>
      <c r="I52" s="14">
        <f t="shared" si="4"/>
        <v>113</v>
      </c>
      <c r="J52" s="15" t="str">
        <f t="shared" si="2"/>
        <v>Approval Threshold</v>
      </c>
    </row>
    <row r="53">
      <c r="A53" s="7" t="s">
        <v>248</v>
      </c>
      <c r="B53" s="18">
        <v>224.0</v>
      </c>
      <c r="C53" s="9">
        <v>1.7721214E7</v>
      </c>
      <c r="D53" s="9">
        <v>3.6341283E7</v>
      </c>
      <c r="E53" s="10">
        <f t="shared" si="1"/>
        <v>-18620069</v>
      </c>
      <c r="F53" s="11" t="str">
        <f>IF(D53=0,"YES",IF((C53-D53)/(C53+D53)&gt;0.15, IF(C53+D53&gt;percent,"YES","NO"),"NO"))</f>
        <v>NO</v>
      </c>
      <c r="G53" s="12">
        <v>32672.0</v>
      </c>
      <c r="H53" s="13" t="str">
        <f t="shared" si="3"/>
        <v>NOT FUNDED</v>
      </c>
      <c r="I53" s="14">
        <f t="shared" si="4"/>
        <v>113</v>
      </c>
      <c r="J53" s="15" t="str">
        <f t="shared" si="2"/>
        <v>Approval Threshold</v>
      </c>
    </row>
    <row r="54">
      <c r="A54" s="7" t="s">
        <v>249</v>
      </c>
      <c r="B54" s="18">
        <v>236.0</v>
      </c>
      <c r="C54" s="9">
        <v>2.8576856E7</v>
      </c>
      <c r="D54" s="9">
        <v>4.84303E7</v>
      </c>
      <c r="E54" s="10">
        <f t="shared" si="1"/>
        <v>-19853444</v>
      </c>
      <c r="F54" s="11" t="str">
        <f>IF(D54=0,"YES",IF((C54-D54)/(C54+D54)&gt;0.15, IF(C54+D54&gt;percent,"YES","NO"),"NO"))</f>
        <v>NO</v>
      </c>
      <c r="G54" s="12">
        <v>33250.0</v>
      </c>
      <c r="H54" s="13" t="str">
        <f t="shared" si="3"/>
        <v>NOT FUNDED</v>
      </c>
      <c r="I54" s="14">
        <f t="shared" si="4"/>
        <v>113</v>
      </c>
      <c r="J54" s="15" t="str">
        <f t="shared" si="2"/>
        <v>Approval Threshold</v>
      </c>
    </row>
    <row r="55">
      <c r="A55" s="7" t="s">
        <v>250</v>
      </c>
      <c r="B55" s="18">
        <v>228.0</v>
      </c>
      <c r="C55" s="9">
        <v>1.0564454E7</v>
      </c>
      <c r="D55" s="9">
        <v>3.2547129E7</v>
      </c>
      <c r="E55" s="10">
        <f t="shared" si="1"/>
        <v>-21982675</v>
      </c>
      <c r="F55" s="11" t="str">
        <f>IF(D55=0,"YES",IF((C55-D55)/(C55+D55)&gt;0.15, IF(C55+D55&gt;percent,"YES","NO"),"NO"))</f>
        <v>NO</v>
      </c>
      <c r="G55" s="12">
        <v>22320.0</v>
      </c>
      <c r="H55" s="13" t="str">
        <f t="shared" si="3"/>
        <v>NOT FUNDED</v>
      </c>
      <c r="I55" s="14">
        <f t="shared" si="4"/>
        <v>113</v>
      </c>
      <c r="J55" s="15" t="str">
        <f t="shared" si="2"/>
        <v>Approval Threshold</v>
      </c>
    </row>
    <row r="56">
      <c r="A56" s="7" t="s">
        <v>251</v>
      </c>
      <c r="B56" s="18">
        <v>222.0</v>
      </c>
      <c r="C56" s="9">
        <v>1.4029099E7</v>
      </c>
      <c r="D56" s="9">
        <v>3.9665184E7</v>
      </c>
      <c r="E56" s="10">
        <f t="shared" si="1"/>
        <v>-25636085</v>
      </c>
      <c r="F56" s="11" t="str">
        <f>IF(D56=0,"YES",IF((C56-D56)/(C56+D56)&gt;0.15, IF(C56+D56&gt;percent,"YES","NO"),"NO"))</f>
        <v>NO</v>
      </c>
      <c r="G56" s="12">
        <v>34073.0</v>
      </c>
      <c r="H56" s="13" t="str">
        <f t="shared" si="3"/>
        <v>NOT FUNDED</v>
      </c>
      <c r="I56" s="14">
        <f t="shared" si="4"/>
        <v>113</v>
      </c>
      <c r="J56" s="15" t="str">
        <f t="shared" si="2"/>
        <v>Approval Threshold</v>
      </c>
    </row>
    <row r="57">
      <c r="A57" s="7" t="s">
        <v>252</v>
      </c>
      <c r="B57" s="18">
        <v>256.0</v>
      </c>
      <c r="C57" s="9">
        <v>2.0971369E7</v>
      </c>
      <c r="D57" s="9">
        <v>4.7223155E7</v>
      </c>
      <c r="E57" s="10">
        <f t="shared" si="1"/>
        <v>-26251786</v>
      </c>
      <c r="F57" s="11" t="str">
        <f>IF(D57=0,"YES",IF((C57-D57)/(C57+D57)&gt;0.15, IF(C57+D57&gt;percent,"YES","NO"),"NO"))</f>
        <v>NO</v>
      </c>
      <c r="G57" s="12">
        <v>22830.0</v>
      </c>
      <c r="H57" s="13" t="str">
        <f t="shared" si="3"/>
        <v>NOT FUNDED</v>
      </c>
      <c r="I57" s="14">
        <f t="shared" si="4"/>
        <v>113</v>
      </c>
      <c r="J57" s="15" t="str">
        <f t="shared" si="2"/>
        <v>Approval Threshold</v>
      </c>
    </row>
    <row r="58">
      <c r="A58" s="7" t="s">
        <v>253</v>
      </c>
      <c r="B58" s="18">
        <v>229.0</v>
      </c>
      <c r="C58" s="9">
        <v>9138402.0</v>
      </c>
      <c r="D58" s="9">
        <v>3.6719375E7</v>
      </c>
      <c r="E58" s="10">
        <f t="shared" si="1"/>
        <v>-27580973</v>
      </c>
      <c r="F58" s="11" t="str">
        <f>IF(D58=0,"YES",IF((C58-D58)/(C58+D58)&gt;0.15, IF(C58+D58&gt;percent,"YES","NO"),"NO"))</f>
        <v>NO</v>
      </c>
      <c r="G58" s="12">
        <v>18750.0</v>
      </c>
      <c r="H58" s="13" t="str">
        <f t="shared" si="3"/>
        <v>NOT FUNDED</v>
      </c>
      <c r="I58" s="14">
        <f t="shared" si="4"/>
        <v>113</v>
      </c>
      <c r="J58" s="15" t="str">
        <f t="shared" si="2"/>
        <v>Approval Threshold</v>
      </c>
    </row>
    <row r="59">
      <c r="A59" s="7" t="s">
        <v>254</v>
      </c>
      <c r="B59" s="18">
        <v>240.0</v>
      </c>
      <c r="C59" s="9">
        <v>2.3264725E7</v>
      </c>
      <c r="D59" s="9">
        <v>5.711449E7</v>
      </c>
      <c r="E59" s="10">
        <f t="shared" si="1"/>
        <v>-33849765</v>
      </c>
      <c r="F59" s="11" t="str">
        <f>IF(D59=0,"YES",IF((C59-D59)/(C59+D59)&gt;0.15, IF(C59+D59&gt;percent,"YES","NO"),"NO"))</f>
        <v>NO</v>
      </c>
      <c r="G59" s="12">
        <v>15000.0</v>
      </c>
      <c r="H59" s="13" t="str">
        <f t="shared" si="3"/>
        <v>NOT FUNDED</v>
      </c>
      <c r="I59" s="14">
        <f t="shared" si="4"/>
        <v>113</v>
      </c>
      <c r="J59" s="15" t="str">
        <f t="shared" si="2"/>
        <v>Approval Threshold</v>
      </c>
    </row>
    <row r="60">
      <c r="A60" s="7" t="s">
        <v>255</v>
      </c>
      <c r="B60" s="18">
        <v>421.0</v>
      </c>
      <c r="C60" s="9">
        <v>1.5038872E7</v>
      </c>
      <c r="D60" s="9">
        <v>9.5379542E7</v>
      </c>
      <c r="E60" s="10">
        <f t="shared" si="1"/>
        <v>-80340670</v>
      </c>
      <c r="F60" s="11" t="str">
        <f>IF(D60=0,"YES",IF((C60-D60)/(C60+D60)&gt;0.15, IF(C60+D60&gt;percent,"YES","NO"),"NO"))</f>
        <v>NO</v>
      </c>
      <c r="G60" s="12">
        <v>39480.0</v>
      </c>
      <c r="H60" s="13" t="str">
        <f t="shared" si="3"/>
        <v>NOT FUNDED</v>
      </c>
      <c r="I60" s="14">
        <f t="shared" si="4"/>
        <v>113</v>
      </c>
      <c r="J60" s="15" t="str">
        <f t="shared" si="2"/>
        <v>Approval Threshold</v>
      </c>
    </row>
    <row r="61">
      <c r="A61" s="7" t="s">
        <v>256</v>
      </c>
      <c r="B61" s="18">
        <v>420.0</v>
      </c>
      <c r="C61" s="9">
        <v>2.1326423E7</v>
      </c>
      <c r="D61" s="9">
        <v>1.05772763E8</v>
      </c>
      <c r="E61" s="10">
        <f t="shared" si="1"/>
        <v>-84446340</v>
      </c>
      <c r="F61" s="11" t="str">
        <f>IF(D61=0,"YES",IF((C61-D61)/(C61+D61)&gt;0.15, IF(C61+D61&gt;percent,"YES","NO"),"NO"))</f>
        <v>NO</v>
      </c>
      <c r="G61" s="12">
        <v>39480.0</v>
      </c>
      <c r="H61" s="13" t="str">
        <f t="shared" si="3"/>
        <v>NOT FUNDED</v>
      </c>
      <c r="I61" s="14">
        <f t="shared" si="4"/>
        <v>113</v>
      </c>
      <c r="J61" s="15" t="str">
        <f t="shared" si="2"/>
        <v>Approval Threshold</v>
      </c>
    </row>
    <row r="62">
      <c r="A62" s="7" t="s">
        <v>257</v>
      </c>
      <c r="B62" s="18">
        <v>431.0</v>
      </c>
      <c r="C62" s="9">
        <v>1.470923E7</v>
      </c>
      <c r="D62" s="9">
        <v>1.01281533E8</v>
      </c>
      <c r="E62" s="10">
        <f t="shared" si="1"/>
        <v>-86572303</v>
      </c>
      <c r="F62" s="11" t="str">
        <f>IF(D62=0,"YES",IF((C62-D62)/(C62+D62)&gt;0.15, IF(C62+D62&gt;percent,"YES","NO"),"NO"))</f>
        <v>NO</v>
      </c>
      <c r="G62" s="12">
        <v>39480.0</v>
      </c>
      <c r="H62" s="13" t="str">
        <f t="shared" si="3"/>
        <v>NOT FUNDED</v>
      </c>
      <c r="I62" s="14">
        <f t="shared" si="4"/>
        <v>113</v>
      </c>
      <c r="J62" s="15" t="str">
        <f t="shared" si="2"/>
        <v>Approval Threshold</v>
      </c>
    </row>
    <row r="63">
      <c r="A63" s="7" t="s">
        <v>258</v>
      </c>
      <c r="B63" s="18">
        <v>425.0</v>
      </c>
      <c r="C63" s="9">
        <v>1.1864046E7</v>
      </c>
      <c r="D63" s="9">
        <v>9.9410866E7</v>
      </c>
      <c r="E63" s="10">
        <f t="shared" si="1"/>
        <v>-87546820</v>
      </c>
      <c r="F63" s="11" t="str">
        <f>IF(D63=0,"YES",IF((C63-D63)/(C63+D63)&gt;0.15, IF(C63+D63&gt;percent,"YES","NO"),"NO"))</f>
        <v>NO</v>
      </c>
      <c r="G63" s="12">
        <v>39480.0</v>
      </c>
      <c r="H63" s="13" t="str">
        <f t="shared" si="3"/>
        <v>NOT FUNDED</v>
      </c>
      <c r="I63" s="14">
        <f t="shared" si="4"/>
        <v>113</v>
      </c>
      <c r="J63" s="15" t="str">
        <f t="shared" si="2"/>
        <v>Approval Threshold</v>
      </c>
    </row>
    <row r="64">
      <c r="A64" s="7" t="s">
        <v>259</v>
      </c>
      <c r="B64" s="18">
        <v>441.0</v>
      </c>
      <c r="C64" s="9">
        <v>1.0900028E7</v>
      </c>
      <c r="D64" s="9">
        <v>1.05360244E8</v>
      </c>
      <c r="E64" s="10">
        <f t="shared" si="1"/>
        <v>-94460216</v>
      </c>
      <c r="F64" s="11" t="str">
        <f>IF(D64=0,"YES",IF((C64-D64)/(C64+D64)&gt;0.15, IF(C64+D64&gt;percent,"YES","NO"),"NO"))</f>
        <v>NO</v>
      </c>
      <c r="G64" s="12">
        <v>39480.0</v>
      </c>
      <c r="H64" s="13" t="str">
        <f t="shared" si="3"/>
        <v>NOT FUNDED</v>
      </c>
      <c r="I64" s="14">
        <f t="shared" si="4"/>
        <v>113</v>
      </c>
      <c r="J64" s="15" t="str">
        <f t="shared" si="2"/>
        <v>Approval Threshold</v>
      </c>
    </row>
  </sheetData>
  <autoFilter ref="$A$1:$G$64">
    <sortState ref="A1:G64">
      <sortCondition descending="1" ref="E1:E64"/>
      <sortCondition ref="A1:A64"/>
    </sortState>
  </autoFilter>
  <conditionalFormatting sqref="H2:H64">
    <cfRule type="cellIs" dxfId="0" priority="1" operator="equal">
      <formula>"FUNDED"</formula>
    </cfRule>
  </conditionalFormatting>
  <conditionalFormatting sqref="H2:H64">
    <cfRule type="cellIs" dxfId="1" priority="2" operator="equal">
      <formula>"NOT FUNDED"</formula>
    </cfRule>
  </conditionalFormatting>
  <conditionalFormatting sqref="J2:J64">
    <cfRule type="cellIs" dxfId="0" priority="3" operator="greaterThan">
      <formula>999</formula>
    </cfRule>
  </conditionalFormatting>
  <conditionalFormatting sqref="J2:J64">
    <cfRule type="cellIs" dxfId="0" priority="4" operator="greaterThan">
      <formula>999</formula>
    </cfRule>
  </conditionalFormatting>
  <conditionalFormatting sqref="J2:J64">
    <cfRule type="containsText" dxfId="1" priority="5" operator="containsText" text="NOT FUNDED">
      <formula>NOT(ISERROR(SEARCH(("NOT FUNDED"),(J2))))</formula>
    </cfRule>
  </conditionalFormatting>
  <conditionalFormatting sqref="J2:J64">
    <cfRule type="cellIs" dxfId="2" priority="6" operator="equal">
      <formula>"Over Budget"</formula>
    </cfRule>
  </conditionalFormatting>
  <conditionalFormatting sqref="J2:J64">
    <cfRule type="cellIs" dxfId="1" priority="7" operator="equal">
      <formula>"Approval Threshold"</formula>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s>
  <drawing r:id="rId6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5.13"/>
    <col customWidth="1" min="2" max="2" width="14.0"/>
    <col customWidth="1" min="3" max="4" width="17.88"/>
    <col customWidth="1" min="5" max="5" width="18.38"/>
    <col customWidth="1" min="6" max="6" width="11.88"/>
    <col customWidth="1" min="7" max="7" width="15.63"/>
    <col customWidth="1" min="8" max="8" width="12.25"/>
    <col customWidth="1" min="9" max="9" width="13.25"/>
    <col customWidth="1" min="10" max="10" width="26.88"/>
  </cols>
  <sheetData>
    <row r="1">
      <c r="A1" s="1" t="s">
        <v>0</v>
      </c>
      <c r="B1" s="2" t="s">
        <v>1</v>
      </c>
      <c r="C1" s="3" t="s">
        <v>2</v>
      </c>
      <c r="D1" s="3" t="s">
        <v>3</v>
      </c>
      <c r="E1" s="3" t="s">
        <v>4</v>
      </c>
      <c r="F1" s="3" t="s">
        <v>5</v>
      </c>
      <c r="G1" s="4" t="s">
        <v>6</v>
      </c>
      <c r="H1" s="5" t="s">
        <v>7</v>
      </c>
      <c r="I1" s="6" t="s">
        <v>8</v>
      </c>
      <c r="J1" s="6" t="s">
        <v>9</v>
      </c>
    </row>
    <row r="2">
      <c r="A2" s="7" t="s">
        <v>260</v>
      </c>
      <c r="B2" s="8">
        <v>771.0</v>
      </c>
      <c r="C2" s="9">
        <v>4.77465926E8</v>
      </c>
      <c r="D2" s="9">
        <v>6.3283955E7</v>
      </c>
      <c r="E2" s="10">
        <f t="shared" ref="E2:E467" si="1">C2-D2</f>
        <v>414181971</v>
      </c>
      <c r="F2" s="11" t="str">
        <f>IF(D2=0,"YES",IF((C2-D2)/(C2+D2)&gt;0.15, IF(C2+D2&gt;percent,"YES","NO"),"NO"))</f>
        <v>YES</v>
      </c>
      <c r="G2" s="12">
        <v>336200.0</v>
      </c>
      <c r="H2" s="13" t="str">
        <f>If(prodandinteg&gt;=G2,IF(F2="Yes","FUNDED","NOT FUNDED"),"NOT FUNDED")</f>
        <v>FUNDED</v>
      </c>
      <c r="I2" s="14">
        <f>If(prodandinteg&gt;=G2,prodandinteg-G2,prodandinteg)</f>
        <v>8744200</v>
      </c>
      <c r="J2" s="15" t="str">
        <f t="shared" ref="J2:J467" si="2">If(F2="YES",IF(H2="FUNDED","","Over Budget"),"Approval Threshold")</f>
        <v/>
      </c>
    </row>
    <row r="3">
      <c r="A3" s="7" t="s">
        <v>261</v>
      </c>
      <c r="B3" s="8">
        <v>847.0</v>
      </c>
      <c r="C3" s="9">
        <v>4.31501813E8</v>
      </c>
      <c r="D3" s="9">
        <v>4.5624892E7</v>
      </c>
      <c r="E3" s="10">
        <f t="shared" si="1"/>
        <v>385876921</v>
      </c>
      <c r="F3" s="11" t="str">
        <f>IF(D3=0,"YES",IF((C3-D3)/(C3+D3)&gt;0.15, IF(C3+D3&gt;percent,"YES","NO"),"NO"))</f>
        <v>YES</v>
      </c>
      <c r="G3" s="12">
        <v>69240.0</v>
      </c>
      <c r="H3" s="13" t="str">
        <f t="shared" ref="H3:H467" si="3">If(I2&gt;=G3,IF(F3="Yes","FUNDED","NOT FUNDED"),"NOT FUNDED")</f>
        <v>FUNDED</v>
      </c>
      <c r="I3" s="14">
        <f t="shared" ref="I3:I467" si="4">If(H3="FUNDED",IF(I2&gt;=G3,(I2-G3),I2),I2)</f>
        <v>8674960</v>
      </c>
      <c r="J3" s="15" t="str">
        <f t="shared" si="2"/>
        <v/>
      </c>
    </row>
    <row r="4">
      <c r="A4" s="7" t="s">
        <v>262</v>
      </c>
      <c r="B4" s="8">
        <v>839.0</v>
      </c>
      <c r="C4" s="9">
        <v>5.10978702E8</v>
      </c>
      <c r="D4" s="9">
        <v>1.33201132E8</v>
      </c>
      <c r="E4" s="10">
        <f t="shared" si="1"/>
        <v>377777570</v>
      </c>
      <c r="F4" s="11" t="str">
        <f>IF(D4=0,"YES",IF((C4-D4)/(C4+D4)&gt;0.15, IF(C4+D4&gt;percent,"YES","NO"),"NO"))</f>
        <v>YES</v>
      </c>
      <c r="G4" s="12">
        <v>582758.0</v>
      </c>
      <c r="H4" s="13" t="str">
        <f t="shared" si="3"/>
        <v>FUNDED</v>
      </c>
      <c r="I4" s="14">
        <f t="shared" si="4"/>
        <v>8092202</v>
      </c>
      <c r="J4" s="15" t="str">
        <f t="shared" si="2"/>
        <v/>
      </c>
    </row>
    <row r="5">
      <c r="A5" s="7" t="s">
        <v>263</v>
      </c>
      <c r="B5" s="8">
        <v>782.0</v>
      </c>
      <c r="C5" s="9">
        <v>4.65833772E8</v>
      </c>
      <c r="D5" s="9">
        <v>1.44824616E8</v>
      </c>
      <c r="E5" s="10">
        <f t="shared" si="1"/>
        <v>321009156</v>
      </c>
      <c r="F5" s="11" t="str">
        <f>IF(D5=0,"YES",IF((C5-D5)/(C5+D5)&gt;0.15, IF(C5+D5&gt;percent,"YES","NO"),"NO"))</f>
        <v>YES</v>
      </c>
      <c r="G5" s="12">
        <v>515500.0</v>
      </c>
      <c r="H5" s="13" t="str">
        <f t="shared" si="3"/>
        <v>FUNDED</v>
      </c>
      <c r="I5" s="14">
        <f t="shared" si="4"/>
        <v>7576702</v>
      </c>
      <c r="J5" s="15" t="str">
        <f t="shared" si="2"/>
        <v/>
      </c>
    </row>
    <row r="6">
      <c r="A6" s="7" t="s">
        <v>264</v>
      </c>
      <c r="B6" s="8">
        <v>693.0</v>
      </c>
      <c r="C6" s="9">
        <v>3.72789552E8</v>
      </c>
      <c r="D6" s="9">
        <v>5.2232308E7</v>
      </c>
      <c r="E6" s="10">
        <f t="shared" si="1"/>
        <v>320557244</v>
      </c>
      <c r="F6" s="11" t="str">
        <f>IF(D6=0,"YES",IF((C6-D6)/(C6+D6)&gt;0.15, IF(C6+D6&gt;percent,"YES","NO"),"NO"))</f>
        <v>YES</v>
      </c>
      <c r="G6" s="12">
        <v>276000.0</v>
      </c>
      <c r="H6" s="13" t="str">
        <f t="shared" si="3"/>
        <v>FUNDED</v>
      </c>
      <c r="I6" s="14">
        <f t="shared" si="4"/>
        <v>7300702</v>
      </c>
      <c r="J6" s="15" t="str">
        <f t="shared" si="2"/>
        <v/>
      </c>
    </row>
    <row r="7">
      <c r="A7" s="7" t="s">
        <v>265</v>
      </c>
      <c r="B7" s="8">
        <v>1037.0</v>
      </c>
      <c r="C7" s="9">
        <v>4.82828154E8</v>
      </c>
      <c r="D7" s="9">
        <v>1.72989995E8</v>
      </c>
      <c r="E7" s="10">
        <f t="shared" si="1"/>
        <v>309838159</v>
      </c>
      <c r="F7" s="11" t="str">
        <f>IF(D7=0,"YES",IF((C7-D7)/(C7+D7)&gt;0.15, IF(C7+D7&gt;percent,"YES","NO"),"NO"))</f>
        <v>YES</v>
      </c>
      <c r="G7" s="12">
        <v>467000.0</v>
      </c>
      <c r="H7" s="13" t="str">
        <f t="shared" si="3"/>
        <v>FUNDED</v>
      </c>
      <c r="I7" s="14">
        <f t="shared" si="4"/>
        <v>6833702</v>
      </c>
      <c r="J7" s="15" t="str">
        <f t="shared" si="2"/>
        <v/>
      </c>
    </row>
    <row r="8">
      <c r="A8" s="7" t="s">
        <v>266</v>
      </c>
      <c r="B8" s="8">
        <v>850.0</v>
      </c>
      <c r="C8" s="9">
        <v>4.39280329E8</v>
      </c>
      <c r="D8" s="9">
        <v>1.57984746E8</v>
      </c>
      <c r="E8" s="10">
        <f t="shared" si="1"/>
        <v>281295583</v>
      </c>
      <c r="F8" s="11" t="str">
        <f>IF(D8=0,"YES",IF((C8-D8)/(C8+D8)&gt;0.15, IF(C8+D8&gt;percent,"YES","NO"),"NO"))</f>
        <v>YES</v>
      </c>
      <c r="G8" s="12">
        <v>332000.0</v>
      </c>
      <c r="H8" s="13" t="str">
        <f t="shared" si="3"/>
        <v>FUNDED</v>
      </c>
      <c r="I8" s="14">
        <f t="shared" si="4"/>
        <v>6501702</v>
      </c>
      <c r="J8" s="15" t="str">
        <f t="shared" si="2"/>
        <v/>
      </c>
    </row>
    <row r="9">
      <c r="A9" s="16" t="s">
        <v>267</v>
      </c>
      <c r="B9" s="8">
        <v>480.0</v>
      </c>
      <c r="C9" s="9">
        <v>3.11701045E8</v>
      </c>
      <c r="D9" s="9">
        <v>5.2718304E7</v>
      </c>
      <c r="E9" s="10">
        <f t="shared" si="1"/>
        <v>258982741</v>
      </c>
      <c r="F9" s="11" t="str">
        <f>IF(D9=0,"YES",IF((C9-D9)/(C9+D9)&gt;0.15, IF(C9+D9&gt;percent,"YES","NO"),"NO"))</f>
        <v>YES</v>
      </c>
      <c r="G9" s="12">
        <v>633330.0</v>
      </c>
      <c r="H9" s="13" t="str">
        <f t="shared" si="3"/>
        <v>FUNDED</v>
      </c>
      <c r="I9" s="14">
        <f t="shared" si="4"/>
        <v>5868372</v>
      </c>
      <c r="J9" s="15" t="str">
        <f t="shared" si="2"/>
        <v/>
      </c>
    </row>
    <row r="10">
      <c r="A10" s="16" t="s">
        <v>268</v>
      </c>
      <c r="B10" s="8">
        <v>595.0</v>
      </c>
      <c r="C10" s="9">
        <v>3.10488972E8</v>
      </c>
      <c r="D10" s="9">
        <v>7.0164405E7</v>
      </c>
      <c r="E10" s="10">
        <f t="shared" si="1"/>
        <v>240324567</v>
      </c>
      <c r="F10" s="11" t="str">
        <f>IF(D10=0,"YES",IF((C10-D10)/(C10+D10)&gt;0.15, IF(C10+D10&gt;percent,"YES","NO"),"NO"))</f>
        <v>YES</v>
      </c>
      <c r="G10" s="12">
        <v>1302857.0</v>
      </c>
      <c r="H10" s="13" t="str">
        <f t="shared" si="3"/>
        <v>FUNDED</v>
      </c>
      <c r="I10" s="14">
        <f t="shared" si="4"/>
        <v>4565515</v>
      </c>
      <c r="J10" s="15" t="str">
        <f t="shared" si="2"/>
        <v/>
      </c>
    </row>
    <row r="11">
      <c r="A11" s="20" t="s">
        <v>269</v>
      </c>
      <c r="B11" s="8">
        <v>500.0</v>
      </c>
      <c r="C11" s="9">
        <v>2.59582386E8</v>
      </c>
      <c r="D11" s="9">
        <v>4.9079431E7</v>
      </c>
      <c r="E11" s="10">
        <f t="shared" si="1"/>
        <v>210502955</v>
      </c>
      <c r="F11" s="11" t="str">
        <f>IF(D11=0,"YES",IF((C11-D11)/(C11+D11)&gt;0.15, IF(C11+D11&gt;percent,"YES","NO"),"NO"))</f>
        <v>YES</v>
      </c>
      <c r="G11" s="12">
        <v>167000.0</v>
      </c>
      <c r="H11" s="13" t="str">
        <f t="shared" si="3"/>
        <v>FUNDED</v>
      </c>
      <c r="I11" s="14">
        <f t="shared" si="4"/>
        <v>4398515</v>
      </c>
      <c r="J11" s="15" t="str">
        <f t="shared" si="2"/>
        <v/>
      </c>
    </row>
    <row r="12">
      <c r="A12" s="7" t="s">
        <v>270</v>
      </c>
      <c r="B12" s="8">
        <v>503.0</v>
      </c>
      <c r="C12" s="9">
        <v>2.87848116E8</v>
      </c>
      <c r="D12" s="9">
        <v>8.9692636E7</v>
      </c>
      <c r="E12" s="10">
        <f t="shared" si="1"/>
        <v>198155480</v>
      </c>
      <c r="F12" s="11" t="str">
        <f>IF(D12=0,"YES",IF((C12-D12)/(C12+D12)&gt;0.15, IF(C12+D12&gt;percent,"YES","NO"),"NO"))</f>
        <v>YES</v>
      </c>
      <c r="G12" s="12">
        <v>272705.0</v>
      </c>
      <c r="H12" s="13" t="str">
        <f t="shared" si="3"/>
        <v>FUNDED</v>
      </c>
      <c r="I12" s="14">
        <f t="shared" si="4"/>
        <v>4125810</v>
      </c>
      <c r="J12" s="15" t="str">
        <f t="shared" si="2"/>
        <v/>
      </c>
    </row>
    <row r="13">
      <c r="A13" s="7" t="s">
        <v>271</v>
      </c>
      <c r="B13" s="8">
        <v>663.0</v>
      </c>
      <c r="C13" s="9">
        <v>4.19004055E8</v>
      </c>
      <c r="D13" s="9">
        <v>2.23903975E8</v>
      </c>
      <c r="E13" s="10">
        <f t="shared" si="1"/>
        <v>195100080</v>
      </c>
      <c r="F13" s="11" t="str">
        <f>IF(D13=0,"YES",IF((C13-D13)/(C13+D13)&gt;0.15, IF(C13+D13&gt;percent,"YES","NO"),"NO"))</f>
        <v>YES</v>
      </c>
      <c r="G13" s="12">
        <v>380000.0</v>
      </c>
      <c r="H13" s="13" t="str">
        <f t="shared" si="3"/>
        <v>FUNDED</v>
      </c>
      <c r="I13" s="14">
        <f t="shared" si="4"/>
        <v>3745810</v>
      </c>
      <c r="J13" s="15" t="str">
        <f t="shared" si="2"/>
        <v/>
      </c>
    </row>
    <row r="14">
      <c r="A14" s="7" t="s">
        <v>272</v>
      </c>
      <c r="B14" s="8">
        <v>617.0</v>
      </c>
      <c r="C14" s="9">
        <v>3.40907724E8</v>
      </c>
      <c r="D14" s="9">
        <v>1.48087101E8</v>
      </c>
      <c r="E14" s="10">
        <f t="shared" si="1"/>
        <v>192820623</v>
      </c>
      <c r="F14" s="11" t="str">
        <f>IF(D14=0,"YES",IF((C14-D14)/(C14+D14)&gt;0.15, IF(C14+D14&gt;percent,"YES","NO"),"NO"))</f>
        <v>YES</v>
      </c>
      <c r="G14" s="12">
        <v>265000.0</v>
      </c>
      <c r="H14" s="13" t="str">
        <f t="shared" si="3"/>
        <v>FUNDED</v>
      </c>
      <c r="I14" s="14">
        <f t="shared" si="4"/>
        <v>3480810</v>
      </c>
      <c r="J14" s="15" t="str">
        <f t="shared" si="2"/>
        <v/>
      </c>
    </row>
    <row r="15">
      <c r="A15" s="7" t="s">
        <v>273</v>
      </c>
      <c r="B15" s="8">
        <v>766.0</v>
      </c>
      <c r="C15" s="9">
        <v>3.25363583E8</v>
      </c>
      <c r="D15" s="9">
        <v>1.38519194E8</v>
      </c>
      <c r="E15" s="10">
        <f t="shared" si="1"/>
        <v>186844389</v>
      </c>
      <c r="F15" s="11" t="str">
        <f>IF(D15=0,"YES",IF((C15-D15)/(C15+D15)&gt;0.15, IF(C15+D15&gt;percent,"YES","NO"),"NO"))</f>
        <v>YES</v>
      </c>
      <c r="G15" s="12">
        <v>800000.0</v>
      </c>
      <c r="H15" s="13" t="str">
        <f t="shared" si="3"/>
        <v>FUNDED</v>
      </c>
      <c r="I15" s="14">
        <f t="shared" si="4"/>
        <v>2680810</v>
      </c>
      <c r="J15" s="15" t="str">
        <f t="shared" si="2"/>
        <v/>
      </c>
    </row>
    <row r="16">
      <c r="A16" s="7" t="s">
        <v>274</v>
      </c>
      <c r="B16" s="8">
        <v>692.0</v>
      </c>
      <c r="C16" s="9">
        <v>3.04896876E8</v>
      </c>
      <c r="D16" s="9">
        <v>1.1898254E8</v>
      </c>
      <c r="E16" s="10">
        <f t="shared" si="1"/>
        <v>185914336</v>
      </c>
      <c r="F16" s="11" t="str">
        <f>IF(D16=0,"YES",IF((C16-D16)/(C16+D16)&gt;0.15, IF(C16+D16&gt;percent,"YES","NO"),"NO"))</f>
        <v>YES</v>
      </c>
      <c r="G16" s="12">
        <v>400000.0</v>
      </c>
      <c r="H16" s="13" t="str">
        <f t="shared" si="3"/>
        <v>FUNDED</v>
      </c>
      <c r="I16" s="14">
        <f t="shared" si="4"/>
        <v>2280810</v>
      </c>
      <c r="J16" s="15" t="str">
        <f t="shared" si="2"/>
        <v/>
      </c>
    </row>
    <row r="17">
      <c r="A17" s="7" t="s">
        <v>275</v>
      </c>
      <c r="B17" s="8">
        <v>347.0</v>
      </c>
      <c r="C17" s="9">
        <v>2.24646185E8</v>
      </c>
      <c r="D17" s="9">
        <v>5.8462776E7</v>
      </c>
      <c r="E17" s="10">
        <f t="shared" si="1"/>
        <v>166183409</v>
      </c>
      <c r="F17" s="11" t="str">
        <f>IF(D17=0,"YES",IF((C17-D17)/(C17+D17)&gt;0.15, IF(C17+D17&gt;percent,"YES","NO"),"NO"))</f>
        <v>YES</v>
      </c>
      <c r="G17" s="12">
        <v>80000.0</v>
      </c>
      <c r="H17" s="13" t="str">
        <f t="shared" si="3"/>
        <v>FUNDED</v>
      </c>
      <c r="I17" s="14">
        <f t="shared" si="4"/>
        <v>2200810</v>
      </c>
      <c r="J17" s="15" t="str">
        <f t="shared" si="2"/>
        <v/>
      </c>
    </row>
    <row r="18">
      <c r="A18" s="7" t="s">
        <v>276</v>
      </c>
      <c r="B18" s="8">
        <v>721.0</v>
      </c>
      <c r="C18" s="9">
        <v>2.52298626E8</v>
      </c>
      <c r="D18" s="9">
        <v>8.9098257E7</v>
      </c>
      <c r="E18" s="10">
        <f t="shared" si="1"/>
        <v>163200369</v>
      </c>
      <c r="F18" s="11" t="str">
        <f>IF(D18=0,"YES",IF((C18-D18)/(C18+D18)&gt;0.15, IF(C18+D18&gt;percent,"YES","NO"),"NO"))</f>
        <v>YES</v>
      </c>
      <c r="G18" s="12">
        <v>200000.0</v>
      </c>
      <c r="H18" s="13" t="str">
        <f t="shared" si="3"/>
        <v>FUNDED</v>
      </c>
      <c r="I18" s="14">
        <f t="shared" si="4"/>
        <v>2000810</v>
      </c>
      <c r="J18" s="15" t="str">
        <f t="shared" si="2"/>
        <v/>
      </c>
    </row>
    <row r="19">
      <c r="A19" s="7" t="s">
        <v>277</v>
      </c>
      <c r="B19" s="8">
        <v>648.0</v>
      </c>
      <c r="C19" s="9">
        <v>2.89814808E8</v>
      </c>
      <c r="D19" s="9">
        <v>1.29031161E8</v>
      </c>
      <c r="E19" s="10">
        <f t="shared" si="1"/>
        <v>160783647</v>
      </c>
      <c r="F19" s="11" t="str">
        <f>IF(D19=0,"YES",IF((C19-D19)/(C19+D19)&gt;0.15, IF(C19+D19&gt;percent,"YES","NO"),"NO"))</f>
        <v>YES</v>
      </c>
      <c r="G19" s="12">
        <v>465000.0</v>
      </c>
      <c r="H19" s="13" t="str">
        <f t="shared" si="3"/>
        <v>FUNDED</v>
      </c>
      <c r="I19" s="14">
        <f t="shared" si="4"/>
        <v>1535810</v>
      </c>
      <c r="J19" s="15" t="str">
        <f t="shared" si="2"/>
        <v/>
      </c>
    </row>
    <row r="20">
      <c r="A20" s="7" t="s">
        <v>278</v>
      </c>
      <c r="B20" s="8">
        <v>299.0</v>
      </c>
      <c r="C20" s="9">
        <v>2.14115767E8</v>
      </c>
      <c r="D20" s="9">
        <v>5.7337278E7</v>
      </c>
      <c r="E20" s="10">
        <f t="shared" si="1"/>
        <v>156778489</v>
      </c>
      <c r="F20" s="11" t="str">
        <f>IF(D20=0,"YES",IF((C20-D20)/(C20+D20)&gt;0.15, IF(C20+D20&gt;percent,"YES","NO"),"NO"))</f>
        <v>YES</v>
      </c>
      <c r="G20" s="12">
        <v>35000.0</v>
      </c>
      <c r="H20" s="13" t="str">
        <f t="shared" si="3"/>
        <v>FUNDED</v>
      </c>
      <c r="I20" s="14">
        <f t="shared" si="4"/>
        <v>1500810</v>
      </c>
      <c r="J20" s="15" t="str">
        <f t="shared" si="2"/>
        <v/>
      </c>
    </row>
    <row r="21">
      <c r="A21" s="7" t="s">
        <v>279</v>
      </c>
      <c r="B21" s="8">
        <v>704.0</v>
      </c>
      <c r="C21" s="9">
        <v>2.09819832E8</v>
      </c>
      <c r="D21" s="9">
        <v>5.6026747E7</v>
      </c>
      <c r="E21" s="10">
        <f t="shared" si="1"/>
        <v>153793085</v>
      </c>
      <c r="F21" s="11" t="str">
        <f>IF(D21=0,"YES",IF((C21-D21)/(C21+D21)&gt;0.15, IF(C21+D21&gt;percent,"YES","NO"),"NO"))</f>
        <v>YES</v>
      </c>
      <c r="G21" s="12">
        <v>20760.0</v>
      </c>
      <c r="H21" s="13" t="str">
        <f t="shared" si="3"/>
        <v>FUNDED</v>
      </c>
      <c r="I21" s="14">
        <f t="shared" si="4"/>
        <v>1480050</v>
      </c>
      <c r="J21" s="15" t="str">
        <f t="shared" si="2"/>
        <v/>
      </c>
    </row>
    <row r="22">
      <c r="A22" s="20" t="s">
        <v>280</v>
      </c>
      <c r="B22" s="8">
        <v>295.0</v>
      </c>
      <c r="C22" s="9">
        <v>1.49429989E8</v>
      </c>
      <c r="D22" s="9">
        <v>4.9488781E7</v>
      </c>
      <c r="E22" s="10">
        <f t="shared" si="1"/>
        <v>99941208</v>
      </c>
      <c r="F22" s="11" t="str">
        <f>IF(D22=0,"YES",IF((C22-D22)/(C22+D22)&gt;0.15, IF(C22+D22&gt;percent,"YES","NO"),"NO"))</f>
        <v>YES</v>
      </c>
      <c r="G22" s="12">
        <v>172666.0</v>
      </c>
      <c r="H22" s="13" t="str">
        <f t="shared" si="3"/>
        <v>FUNDED</v>
      </c>
      <c r="I22" s="14">
        <f t="shared" si="4"/>
        <v>1307384</v>
      </c>
      <c r="J22" s="15" t="str">
        <f t="shared" si="2"/>
        <v/>
      </c>
    </row>
    <row r="23">
      <c r="A23" s="7" t="s">
        <v>281</v>
      </c>
      <c r="B23" s="8">
        <v>289.0</v>
      </c>
      <c r="C23" s="9">
        <v>1.54282099E8</v>
      </c>
      <c r="D23" s="9">
        <v>6.5383466E7</v>
      </c>
      <c r="E23" s="10">
        <f t="shared" si="1"/>
        <v>88898633</v>
      </c>
      <c r="F23" s="11" t="str">
        <f>IF(D23=0,"YES",IF((C23-D23)/(C23+D23)&gt;0.15, IF(C23+D23&gt;percent,"YES","NO"),"NO"))</f>
        <v>YES</v>
      </c>
      <c r="G23" s="12">
        <v>300500.0</v>
      </c>
      <c r="H23" s="13" t="str">
        <f t="shared" si="3"/>
        <v>FUNDED</v>
      </c>
      <c r="I23" s="14">
        <f t="shared" si="4"/>
        <v>1006884</v>
      </c>
      <c r="J23" s="15" t="str">
        <f t="shared" si="2"/>
        <v/>
      </c>
    </row>
    <row r="24">
      <c r="A24" s="7" t="s">
        <v>282</v>
      </c>
      <c r="B24" s="8">
        <v>455.0</v>
      </c>
      <c r="C24" s="9">
        <v>1.95953359E8</v>
      </c>
      <c r="D24" s="9">
        <v>1.25178686E8</v>
      </c>
      <c r="E24" s="10">
        <f t="shared" si="1"/>
        <v>70774673</v>
      </c>
      <c r="F24" s="11" t="str">
        <f>IF(D24=0,"YES",IF((C24-D24)/(C24+D24)&gt;0.15, IF(C24+D24&gt;percent,"YES","NO"),"NO"))</f>
        <v>YES</v>
      </c>
      <c r="G24" s="12">
        <v>153500.0</v>
      </c>
      <c r="H24" s="13" t="str">
        <f t="shared" si="3"/>
        <v>FUNDED</v>
      </c>
      <c r="I24" s="14">
        <f t="shared" si="4"/>
        <v>853384</v>
      </c>
      <c r="J24" s="15" t="str">
        <f t="shared" si="2"/>
        <v/>
      </c>
    </row>
    <row r="25">
      <c r="A25" s="7" t="s">
        <v>283</v>
      </c>
      <c r="B25" s="8">
        <v>434.0</v>
      </c>
      <c r="C25" s="9">
        <v>1.84692094E8</v>
      </c>
      <c r="D25" s="9">
        <v>1.27000955E8</v>
      </c>
      <c r="E25" s="10">
        <f t="shared" si="1"/>
        <v>57691139</v>
      </c>
      <c r="F25" s="11" t="str">
        <f>IF(D25=0,"YES",IF((C25-D25)/(C25+D25)&gt;0.15, IF(C25+D25&gt;percent,"YES","NO"),"NO"))</f>
        <v>YES</v>
      </c>
      <c r="G25" s="12">
        <v>153500.0</v>
      </c>
      <c r="H25" s="13" t="str">
        <f t="shared" si="3"/>
        <v>FUNDED</v>
      </c>
      <c r="I25" s="14">
        <f t="shared" si="4"/>
        <v>699884</v>
      </c>
      <c r="J25" s="15" t="str">
        <f t="shared" si="2"/>
        <v/>
      </c>
    </row>
    <row r="26">
      <c r="A26" s="17" t="s">
        <v>284</v>
      </c>
      <c r="B26" s="8">
        <v>509.0</v>
      </c>
      <c r="C26" s="9">
        <v>1.91122181E8</v>
      </c>
      <c r="D26" s="9">
        <v>1.36510103E8</v>
      </c>
      <c r="E26" s="10">
        <f t="shared" si="1"/>
        <v>54612078</v>
      </c>
      <c r="F26" s="11" t="str">
        <f>IF(D26=0,"YES",IF((C26-D26)/(C26+D26)&gt;0.15, IF(C26+D26&gt;percent,"YES","NO"),"NO"))</f>
        <v>YES</v>
      </c>
      <c r="G26" s="12">
        <v>230000.0</v>
      </c>
      <c r="H26" s="13" t="str">
        <f t="shared" si="3"/>
        <v>FUNDED</v>
      </c>
      <c r="I26" s="14">
        <f t="shared" si="4"/>
        <v>469884</v>
      </c>
      <c r="J26" s="15" t="str">
        <f t="shared" si="2"/>
        <v/>
      </c>
    </row>
    <row r="27">
      <c r="A27" s="7" t="s">
        <v>285</v>
      </c>
      <c r="B27" s="8">
        <v>309.0</v>
      </c>
      <c r="C27" s="9">
        <v>1.88221201E8</v>
      </c>
      <c r="D27" s="9">
        <v>1.39750092E8</v>
      </c>
      <c r="E27" s="10">
        <f t="shared" si="1"/>
        <v>48471109</v>
      </c>
      <c r="F27" s="11" t="str">
        <f>IF(D27=0,"YES",IF((C27-D27)/(C27+D27)&gt;0.15, IF(C27+D27&gt;percent,"YES","NO"),"NO"))</f>
        <v>NO</v>
      </c>
      <c r="G27" s="12">
        <v>200000.0</v>
      </c>
      <c r="H27" s="13" t="str">
        <f t="shared" si="3"/>
        <v>NOT FUNDED</v>
      </c>
      <c r="I27" s="14">
        <f t="shared" si="4"/>
        <v>469884</v>
      </c>
      <c r="J27" s="15" t="str">
        <f t="shared" si="2"/>
        <v>Approval Threshold</v>
      </c>
    </row>
    <row r="28">
      <c r="A28" s="7" t="s">
        <v>286</v>
      </c>
      <c r="B28" s="8">
        <v>404.0</v>
      </c>
      <c r="C28" s="9">
        <v>1.80147522E8</v>
      </c>
      <c r="D28" s="9">
        <v>1.33978635E8</v>
      </c>
      <c r="E28" s="10">
        <f t="shared" si="1"/>
        <v>46168887</v>
      </c>
      <c r="F28" s="11" t="str">
        <f>IF(D28=0,"YES",IF((C28-D28)/(C28+D28)&gt;0.15, IF(C28+D28&gt;percent,"YES","NO"),"NO"))</f>
        <v>NO</v>
      </c>
      <c r="G28" s="12">
        <v>340500.0</v>
      </c>
      <c r="H28" s="13" t="str">
        <f t="shared" si="3"/>
        <v>NOT FUNDED</v>
      </c>
      <c r="I28" s="14">
        <f t="shared" si="4"/>
        <v>469884</v>
      </c>
      <c r="J28" s="15" t="str">
        <f t="shared" si="2"/>
        <v>Approval Threshold</v>
      </c>
    </row>
    <row r="29">
      <c r="A29" s="7" t="s">
        <v>287</v>
      </c>
      <c r="B29" s="8">
        <v>241.0</v>
      </c>
      <c r="C29" s="9">
        <v>1.07936795E8</v>
      </c>
      <c r="D29" s="9">
        <v>6.2604711E7</v>
      </c>
      <c r="E29" s="10">
        <f t="shared" si="1"/>
        <v>45332084</v>
      </c>
      <c r="F29" s="11" t="str">
        <f>IF(D29=0,"YES",IF((C29-D29)/(C29+D29)&gt;0.15, IF(C29+D29&gt;percent,"YES","NO"),"NO"))</f>
        <v>YES</v>
      </c>
      <c r="G29" s="12">
        <v>144000.0</v>
      </c>
      <c r="H29" s="13" t="str">
        <f t="shared" si="3"/>
        <v>FUNDED</v>
      </c>
      <c r="I29" s="14">
        <f t="shared" si="4"/>
        <v>325884</v>
      </c>
      <c r="J29" s="15" t="str">
        <f t="shared" si="2"/>
        <v/>
      </c>
    </row>
    <row r="30">
      <c r="A30" s="7" t="s">
        <v>288</v>
      </c>
      <c r="B30" s="8">
        <v>205.0</v>
      </c>
      <c r="C30" s="9">
        <v>1.27683497E8</v>
      </c>
      <c r="D30" s="9">
        <v>8.3939012E7</v>
      </c>
      <c r="E30" s="10">
        <f t="shared" si="1"/>
        <v>43744485</v>
      </c>
      <c r="F30" s="11" t="str">
        <f>IF(D30=0,"YES",IF((C30-D30)/(C30+D30)&gt;0.15, IF(C30+D30&gt;percent,"YES","NO"),"NO"))</f>
        <v>YES</v>
      </c>
      <c r="G30" s="12">
        <v>348000.0</v>
      </c>
      <c r="H30" s="13" t="str">
        <f t="shared" si="3"/>
        <v>NOT FUNDED</v>
      </c>
      <c r="I30" s="14">
        <f t="shared" si="4"/>
        <v>325884</v>
      </c>
      <c r="J30" s="15" t="str">
        <f t="shared" si="2"/>
        <v>Over Budget</v>
      </c>
    </row>
    <row r="31">
      <c r="A31" s="7" t="s">
        <v>289</v>
      </c>
      <c r="B31" s="8">
        <v>643.0</v>
      </c>
      <c r="C31" s="9">
        <v>1.9612407E8</v>
      </c>
      <c r="D31" s="9">
        <v>1.52519883E8</v>
      </c>
      <c r="E31" s="10">
        <f t="shared" si="1"/>
        <v>43604187</v>
      </c>
      <c r="F31" s="11" t="str">
        <f>IF(D31=0,"YES",IF((C31-D31)/(C31+D31)&gt;0.15, IF(C31+D31&gt;percent,"YES","NO"),"NO"))</f>
        <v>NO</v>
      </c>
      <c r="G31" s="12">
        <v>937064.0</v>
      </c>
      <c r="H31" s="13" t="str">
        <f t="shared" si="3"/>
        <v>NOT FUNDED</v>
      </c>
      <c r="I31" s="14">
        <f t="shared" si="4"/>
        <v>325884</v>
      </c>
      <c r="J31" s="15" t="str">
        <f t="shared" si="2"/>
        <v>Approval Threshold</v>
      </c>
    </row>
    <row r="32">
      <c r="A32" s="7" t="s">
        <v>290</v>
      </c>
      <c r="B32" s="8">
        <v>245.0</v>
      </c>
      <c r="C32" s="9">
        <v>1.05476731E8</v>
      </c>
      <c r="D32" s="9">
        <v>6.3075725E7</v>
      </c>
      <c r="E32" s="10">
        <f t="shared" si="1"/>
        <v>42401006</v>
      </c>
      <c r="F32" s="11" t="str">
        <f>IF(D32=0,"YES",IF((C32-D32)/(C32+D32)&gt;0.15, IF(C32+D32&gt;percent,"YES","NO"),"NO"))</f>
        <v>YES</v>
      </c>
      <c r="G32" s="12">
        <v>190000.0</v>
      </c>
      <c r="H32" s="13" t="str">
        <f t="shared" si="3"/>
        <v>FUNDED</v>
      </c>
      <c r="I32" s="14">
        <f t="shared" si="4"/>
        <v>135884</v>
      </c>
      <c r="J32" s="15" t="str">
        <f t="shared" si="2"/>
        <v/>
      </c>
    </row>
    <row r="33">
      <c r="A33" s="7" t="s">
        <v>291</v>
      </c>
      <c r="B33" s="8">
        <v>160.0</v>
      </c>
      <c r="C33" s="9">
        <v>8.537366E7</v>
      </c>
      <c r="D33" s="9">
        <v>4.5886547E7</v>
      </c>
      <c r="E33" s="10">
        <f t="shared" si="1"/>
        <v>39487113</v>
      </c>
      <c r="F33" s="11" t="str">
        <f>IF(D33=0,"YES",IF((C33-D33)/(C33+D33)&gt;0.15, IF(C33+D33&gt;percent,"YES","NO"),"NO"))</f>
        <v>YES</v>
      </c>
      <c r="G33" s="12">
        <v>45000.0</v>
      </c>
      <c r="H33" s="13" t="str">
        <f t="shared" si="3"/>
        <v>FUNDED</v>
      </c>
      <c r="I33" s="14">
        <f t="shared" si="4"/>
        <v>90884</v>
      </c>
      <c r="J33" s="15" t="str">
        <f t="shared" si="2"/>
        <v/>
      </c>
    </row>
    <row r="34">
      <c r="A34" s="7" t="s">
        <v>292</v>
      </c>
      <c r="B34" s="8">
        <v>210.0</v>
      </c>
      <c r="C34" s="9">
        <v>1.22234369E8</v>
      </c>
      <c r="D34" s="9">
        <v>8.4724978E7</v>
      </c>
      <c r="E34" s="10">
        <f t="shared" si="1"/>
        <v>37509391</v>
      </c>
      <c r="F34" s="11" t="str">
        <f>IF(D34=0,"YES",IF((C34-D34)/(C34+D34)&gt;0.15, IF(C34+D34&gt;percent,"YES","NO"),"NO"))</f>
        <v>YES</v>
      </c>
      <c r="G34" s="12">
        <v>348000.0</v>
      </c>
      <c r="H34" s="13" t="str">
        <f t="shared" si="3"/>
        <v>NOT FUNDED</v>
      </c>
      <c r="I34" s="14">
        <f t="shared" si="4"/>
        <v>90884</v>
      </c>
      <c r="J34" s="15" t="str">
        <f t="shared" si="2"/>
        <v>Over Budget</v>
      </c>
    </row>
    <row r="35">
      <c r="A35" s="7" t="s">
        <v>293</v>
      </c>
      <c r="B35" s="8">
        <v>413.0</v>
      </c>
      <c r="C35" s="9">
        <v>1.49033255E8</v>
      </c>
      <c r="D35" s="9">
        <v>1.12601286E8</v>
      </c>
      <c r="E35" s="10">
        <f t="shared" si="1"/>
        <v>36431969</v>
      </c>
      <c r="F35" s="11" t="str">
        <f>IF(D35=0,"YES",IF((C35-D35)/(C35+D35)&gt;0.15, IF(C35+D35&gt;percent,"YES","NO"),"NO"))</f>
        <v>NO</v>
      </c>
      <c r="G35" s="12">
        <v>105000.0</v>
      </c>
      <c r="H35" s="13" t="str">
        <f t="shared" si="3"/>
        <v>NOT FUNDED</v>
      </c>
      <c r="I35" s="14">
        <f t="shared" si="4"/>
        <v>90884</v>
      </c>
      <c r="J35" s="15" t="str">
        <f t="shared" si="2"/>
        <v>Approval Threshold</v>
      </c>
    </row>
    <row r="36">
      <c r="A36" s="7" t="s">
        <v>294</v>
      </c>
      <c r="B36" s="8">
        <v>298.0</v>
      </c>
      <c r="C36" s="9">
        <v>1.78362867E8</v>
      </c>
      <c r="D36" s="9">
        <v>1.45184776E8</v>
      </c>
      <c r="E36" s="10">
        <f t="shared" si="1"/>
        <v>33178091</v>
      </c>
      <c r="F36" s="11" t="str">
        <f>IF(D36=0,"YES",IF((C36-D36)/(C36+D36)&gt;0.15, IF(C36+D36&gt;percent,"YES","NO"),"NO"))</f>
        <v>NO</v>
      </c>
      <c r="G36" s="12">
        <v>360860.0</v>
      </c>
      <c r="H36" s="13" t="str">
        <f t="shared" si="3"/>
        <v>NOT FUNDED</v>
      </c>
      <c r="I36" s="14">
        <f t="shared" si="4"/>
        <v>90884</v>
      </c>
      <c r="J36" s="15" t="str">
        <f t="shared" si="2"/>
        <v>Approval Threshold</v>
      </c>
    </row>
    <row r="37">
      <c r="A37" s="7" t="s">
        <v>295</v>
      </c>
      <c r="B37" s="8">
        <v>488.0</v>
      </c>
      <c r="C37" s="9">
        <v>1.55935626E8</v>
      </c>
      <c r="D37" s="9">
        <v>1.23759903E8</v>
      </c>
      <c r="E37" s="10">
        <f t="shared" si="1"/>
        <v>32175723</v>
      </c>
      <c r="F37" s="11" t="str">
        <f>IF(D37=0,"YES",IF((C37-D37)/(C37+D37)&gt;0.15, IF(C37+D37&gt;percent,"YES","NO"),"NO"))</f>
        <v>NO</v>
      </c>
      <c r="G37" s="12">
        <v>347000.0</v>
      </c>
      <c r="H37" s="13" t="str">
        <f t="shared" si="3"/>
        <v>NOT FUNDED</v>
      </c>
      <c r="I37" s="14">
        <f t="shared" si="4"/>
        <v>90884</v>
      </c>
      <c r="J37" s="15" t="str">
        <f t="shared" si="2"/>
        <v>Approval Threshold</v>
      </c>
    </row>
    <row r="38">
      <c r="A38" s="7" t="s">
        <v>296</v>
      </c>
      <c r="B38" s="8">
        <v>160.0</v>
      </c>
      <c r="C38" s="9">
        <v>8.0355341E7</v>
      </c>
      <c r="D38" s="9">
        <v>4.967629E7</v>
      </c>
      <c r="E38" s="10">
        <f t="shared" si="1"/>
        <v>30679051</v>
      </c>
      <c r="F38" s="11" t="str">
        <f>IF(D38=0,"YES",IF((C38-D38)/(C38+D38)&gt;0.15, IF(C38+D38&gt;percent,"YES","NO"),"NO"))</f>
        <v>YES</v>
      </c>
      <c r="G38" s="12">
        <v>60129.0</v>
      </c>
      <c r="H38" s="13" t="str">
        <f t="shared" si="3"/>
        <v>FUNDED</v>
      </c>
      <c r="I38" s="14">
        <f t="shared" si="4"/>
        <v>30755</v>
      </c>
      <c r="J38" s="15" t="str">
        <f t="shared" si="2"/>
        <v/>
      </c>
    </row>
    <row r="39">
      <c r="A39" s="7" t="s">
        <v>297</v>
      </c>
      <c r="B39" s="8">
        <v>187.0</v>
      </c>
      <c r="C39" s="9">
        <v>9.0331931E7</v>
      </c>
      <c r="D39" s="9">
        <v>6.0725774E7</v>
      </c>
      <c r="E39" s="10">
        <f t="shared" si="1"/>
        <v>29606157</v>
      </c>
      <c r="F39" s="11" t="str">
        <f>IF(D39=0,"YES",IF((C39-D39)/(C39+D39)&gt;0.15, IF(C39+D39&gt;percent,"YES","NO"),"NO"))</f>
        <v>YES</v>
      </c>
      <c r="G39" s="12">
        <v>100000.0</v>
      </c>
      <c r="H39" s="13" t="str">
        <f t="shared" si="3"/>
        <v>NOT FUNDED</v>
      </c>
      <c r="I39" s="14">
        <f t="shared" si="4"/>
        <v>30755</v>
      </c>
      <c r="J39" s="15" t="str">
        <f t="shared" si="2"/>
        <v>Over Budget</v>
      </c>
    </row>
    <row r="40">
      <c r="A40" s="7" t="s">
        <v>298</v>
      </c>
      <c r="B40" s="8">
        <v>318.0</v>
      </c>
      <c r="C40" s="9">
        <v>1.46394423E8</v>
      </c>
      <c r="D40" s="9">
        <v>1.17851728E8</v>
      </c>
      <c r="E40" s="10">
        <f t="shared" si="1"/>
        <v>28542695</v>
      </c>
      <c r="F40" s="11" t="str">
        <f>IF(D40=0,"YES",IF((C40-D40)/(C40+D40)&gt;0.15, IF(C40+D40&gt;percent,"YES","NO"),"NO"))</f>
        <v>NO</v>
      </c>
      <c r="G40" s="12">
        <v>224212.0</v>
      </c>
      <c r="H40" s="13" t="str">
        <f t="shared" si="3"/>
        <v>NOT FUNDED</v>
      </c>
      <c r="I40" s="14">
        <f t="shared" si="4"/>
        <v>30755</v>
      </c>
      <c r="J40" s="15" t="str">
        <f t="shared" si="2"/>
        <v>Approval Threshold</v>
      </c>
    </row>
    <row r="41">
      <c r="A41" s="7" t="s">
        <v>299</v>
      </c>
      <c r="B41" s="8">
        <v>219.0</v>
      </c>
      <c r="C41" s="9">
        <v>8.8808224E7</v>
      </c>
      <c r="D41" s="9">
        <v>6.8354241E7</v>
      </c>
      <c r="E41" s="10">
        <f t="shared" si="1"/>
        <v>20453983</v>
      </c>
      <c r="F41" s="11" t="str">
        <f>IF(D41=0,"YES",IF((C41-D41)/(C41+D41)&gt;0.15, IF(C41+D41&gt;percent,"YES","NO"),"NO"))</f>
        <v>NO</v>
      </c>
      <c r="G41" s="12">
        <v>75000.0</v>
      </c>
      <c r="H41" s="13" t="str">
        <f t="shared" si="3"/>
        <v>NOT FUNDED</v>
      </c>
      <c r="I41" s="14">
        <f t="shared" si="4"/>
        <v>30755</v>
      </c>
      <c r="J41" s="15" t="str">
        <f t="shared" si="2"/>
        <v>Approval Threshold</v>
      </c>
    </row>
    <row r="42">
      <c r="A42" s="7" t="s">
        <v>300</v>
      </c>
      <c r="B42" s="8">
        <v>760.0</v>
      </c>
      <c r="C42" s="9">
        <v>1.56446393E8</v>
      </c>
      <c r="D42" s="9">
        <v>1.36675211E8</v>
      </c>
      <c r="E42" s="10">
        <f t="shared" si="1"/>
        <v>19771182</v>
      </c>
      <c r="F42" s="11" t="str">
        <f>IF(D42=0,"YES",IF((C42-D42)/(C42+D42)&gt;0.15, IF(C42+D42&gt;percent,"YES","NO"),"NO"))</f>
        <v>NO</v>
      </c>
      <c r="G42" s="12">
        <v>393333.0</v>
      </c>
      <c r="H42" s="13" t="str">
        <f t="shared" si="3"/>
        <v>NOT FUNDED</v>
      </c>
      <c r="I42" s="14">
        <f t="shared" si="4"/>
        <v>30755</v>
      </c>
      <c r="J42" s="15" t="str">
        <f t="shared" si="2"/>
        <v>Approval Threshold</v>
      </c>
    </row>
    <row r="43">
      <c r="A43" s="7" t="s">
        <v>301</v>
      </c>
      <c r="B43" s="8">
        <v>517.0</v>
      </c>
      <c r="C43" s="9">
        <v>1.34518269E8</v>
      </c>
      <c r="D43" s="9">
        <v>1.16401643E8</v>
      </c>
      <c r="E43" s="10">
        <f t="shared" si="1"/>
        <v>18116626</v>
      </c>
      <c r="F43" s="11" t="str">
        <f>IF(D43=0,"YES",IF((C43-D43)/(C43+D43)&gt;0.15, IF(C43+D43&gt;percent,"YES","NO"),"NO"))</f>
        <v>NO</v>
      </c>
      <c r="G43" s="12">
        <v>234000.0</v>
      </c>
      <c r="H43" s="13" t="str">
        <f t="shared" si="3"/>
        <v>NOT FUNDED</v>
      </c>
      <c r="I43" s="14">
        <f t="shared" si="4"/>
        <v>30755</v>
      </c>
      <c r="J43" s="15" t="str">
        <f t="shared" si="2"/>
        <v>Approval Threshold</v>
      </c>
    </row>
    <row r="44">
      <c r="A44" s="7" t="s">
        <v>302</v>
      </c>
      <c r="B44" s="8">
        <v>164.0</v>
      </c>
      <c r="C44" s="9">
        <v>7.6670221E7</v>
      </c>
      <c r="D44" s="9">
        <v>5.9910697E7</v>
      </c>
      <c r="E44" s="10">
        <f t="shared" si="1"/>
        <v>16759524</v>
      </c>
      <c r="F44" s="11" t="str">
        <f>IF(D44=0,"YES",IF((C44-D44)/(C44+D44)&gt;0.15, IF(C44+D44&gt;percent,"YES","NO"),"NO"))</f>
        <v>NO</v>
      </c>
      <c r="G44" s="12">
        <v>75000.0</v>
      </c>
      <c r="H44" s="13" t="str">
        <f t="shared" si="3"/>
        <v>NOT FUNDED</v>
      </c>
      <c r="I44" s="14">
        <f t="shared" si="4"/>
        <v>30755</v>
      </c>
      <c r="J44" s="15" t="str">
        <f t="shared" si="2"/>
        <v>Approval Threshold</v>
      </c>
    </row>
    <row r="45">
      <c r="A45" s="7" t="s">
        <v>303</v>
      </c>
      <c r="B45" s="18">
        <v>369.0</v>
      </c>
      <c r="C45" s="9">
        <v>1.51954466E8</v>
      </c>
      <c r="D45" s="9">
        <v>1.37429284E8</v>
      </c>
      <c r="E45" s="10">
        <f t="shared" si="1"/>
        <v>14525182</v>
      </c>
      <c r="F45" s="11" t="str">
        <f>IF(D45=0,"YES",IF((C45-D45)/(C45+D45)&gt;0.15, IF(C45+D45&gt;percent,"YES","NO"),"NO"))</f>
        <v>NO</v>
      </c>
      <c r="G45" s="12">
        <v>380000.0</v>
      </c>
      <c r="H45" s="13" t="str">
        <f t="shared" si="3"/>
        <v>NOT FUNDED</v>
      </c>
      <c r="I45" s="14">
        <f t="shared" si="4"/>
        <v>30755</v>
      </c>
      <c r="J45" s="15" t="str">
        <f t="shared" si="2"/>
        <v>Approval Threshold</v>
      </c>
    </row>
    <row r="46">
      <c r="A46" s="7" t="s">
        <v>304</v>
      </c>
      <c r="B46" s="18">
        <v>407.0</v>
      </c>
      <c r="C46" s="9">
        <v>1.40998579E8</v>
      </c>
      <c r="D46" s="9">
        <v>1.29264485E8</v>
      </c>
      <c r="E46" s="10">
        <f t="shared" si="1"/>
        <v>11734094</v>
      </c>
      <c r="F46" s="11" t="str">
        <f>IF(D46=0,"YES",IF((C46-D46)/(C46+D46)&gt;0.15, IF(C46+D46&gt;percent,"YES","NO"),"NO"))</f>
        <v>NO</v>
      </c>
      <c r="G46" s="12">
        <v>375000.0</v>
      </c>
      <c r="H46" s="13" t="str">
        <f t="shared" si="3"/>
        <v>NOT FUNDED</v>
      </c>
      <c r="I46" s="14">
        <f t="shared" si="4"/>
        <v>30755</v>
      </c>
      <c r="J46" s="15" t="str">
        <f t="shared" si="2"/>
        <v>Approval Threshold</v>
      </c>
    </row>
    <row r="47">
      <c r="A47" s="7" t="s">
        <v>305</v>
      </c>
      <c r="B47" s="18">
        <v>377.0</v>
      </c>
      <c r="C47" s="9">
        <v>1.38714702E8</v>
      </c>
      <c r="D47" s="9">
        <v>1.27183602E8</v>
      </c>
      <c r="E47" s="10">
        <f t="shared" si="1"/>
        <v>11531100</v>
      </c>
      <c r="F47" s="11" t="str">
        <f>IF(D47=0,"YES",IF((C47-D47)/(C47+D47)&gt;0.15, IF(C47+D47&gt;percent,"YES","NO"),"NO"))</f>
        <v>NO</v>
      </c>
      <c r="G47" s="12">
        <v>350000.0</v>
      </c>
      <c r="H47" s="13" t="str">
        <f t="shared" si="3"/>
        <v>NOT FUNDED</v>
      </c>
      <c r="I47" s="14">
        <f t="shared" si="4"/>
        <v>30755</v>
      </c>
      <c r="J47" s="15" t="str">
        <f t="shared" si="2"/>
        <v>Approval Threshold</v>
      </c>
    </row>
    <row r="48">
      <c r="A48" s="7" t="s">
        <v>306</v>
      </c>
      <c r="B48" s="18">
        <v>185.0</v>
      </c>
      <c r="C48" s="9">
        <v>7.7021581E7</v>
      </c>
      <c r="D48" s="9">
        <v>6.647985E7</v>
      </c>
      <c r="E48" s="10">
        <f t="shared" si="1"/>
        <v>10541731</v>
      </c>
      <c r="F48" s="11" t="str">
        <f>IF(D48=0,"YES",IF((C48-D48)/(C48+D48)&gt;0.15, IF(C48+D48&gt;percent,"YES","NO"),"NO"))</f>
        <v>NO</v>
      </c>
      <c r="G48" s="12">
        <v>228500.0</v>
      </c>
      <c r="H48" s="13" t="str">
        <f t="shared" si="3"/>
        <v>NOT FUNDED</v>
      </c>
      <c r="I48" s="14">
        <f t="shared" si="4"/>
        <v>30755</v>
      </c>
      <c r="J48" s="15" t="str">
        <f t="shared" si="2"/>
        <v>Approval Threshold</v>
      </c>
    </row>
    <row r="49">
      <c r="A49" s="19" t="s">
        <v>307</v>
      </c>
      <c r="B49" s="18">
        <v>380.0</v>
      </c>
      <c r="C49" s="9">
        <v>7.716403E7</v>
      </c>
      <c r="D49" s="9">
        <v>6.6673171E7</v>
      </c>
      <c r="E49" s="10">
        <f t="shared" si="1"/>
        <v>10490859</v>
      </c>
      <c r="F49" s="11" t="str">
        <f>IF(D49=0,"YES",IF((C49-D49)/(C49+D49)&gt;0.15, IF(C49+D49&gt;percent,"YES","NO"),"NO"))</f>
        <v>NO</v>
      </c>
      <c r="G49" s="12">
        <v>387700.0</v>
      </c>
      <c r="H49" s="13" t="str">
        <f t="shared" si="3"/>
        <v>NOT FUNDED</v>
      </c>
      <c r="I49" s="14">
        <f t="shared" si="4"/>
        <v>30755</v>
      </c>
      <c r="J49" s="15" t="str">
        <f t="shared" si="2"/>
        <v>Approval Threshold</v>
      </c>
    </row>
    <row r="50">
      <c r="A50" s="7" t="s">
        <v>308</v>
      </c>
      <c r="B50" s="18">
        <v>172.0</v>
      </c>
      <c r="C50" s="9">
        <v>7.54255E7</v>
      </c>
      <c r="D50" s="9">
        <v>6.7600852E7</v>
      </c>
      <c r="E50" s="10">
        <f t="shared" si="1"/>
        <v>7824648</v>
      </c>
      <c r="F50" s="11" t="str">
        <f>IF(D50=0,"YES",IF((C50-D50)/(C50+D50)&gt;0.15, IF(C50+D50&gt;percent,"YES","NO"),"NO"))</f>
        <v>NO</v>
      </c>
      <c r="G50" s="12">
        <v>25000.0</v>
      </c>
      <c r="H50" s="13" t="str">
        <f t="shared" si="3"/>
        <v>NOT FUNDED</v>
      </c>
      <c r="I50" s="14">
        <f t="shared" si="4"/>
        <v>30755</v>
      </c>
      <c r="J50" s="15" t="str">
        <f t="shared" si="2"/>
        <v>Approval Threshold</v>
      </c>
    </row>
    <row r="51">
      <c r="A51" s="7" t="s">
        <v>309</v>
      </c>
      <c r="B51" s="18">
        <v>294.0</v>
      </c>
      <c r="C51" s="9">
        <v>1.16896042E8</v>
      </c>
      <c r="D51" s="9">
        <v>1.15037237E8</v>
      </c>
      <c r="E51" s="10">
        <f t="shared" si="1"/>
        <v>1858805</v>
      </c>
      <c r="F51" s="11" t="str">
        <f>IF(D51=0,"YES",IF((C51-D51)/(C51+D51)&gt;0.15, IF(C51+D51&gt;percent,"YES","NO"),"NO"))</f>
        <v>NO</v>
      </c>
      <c r="G51" s="12">
        <v>190666.0</v>
      </c>
      <c r="H51" s="13" t="str">
        <f t="shared" si="3"/>
        <v>NOT FUNDED</v>
      </c>
      <c r="I51" s="14">
        <f t="shared" si="4"/>
        <v>30755</v>
      </c>
      <c r="J51" s="15" t="str">
        <f t="shared" si="2"/>
        <v>Approval Threshold</v>
      </c>
    </row>
    <row r="52">
      <c r="A52" s="7" t="s">
        <v>310</v>
      </c>
      <c r="B52" s="18">
        <v>388.0</v>
      </c>
      <c r="C52" s="9">
        <v>1.04638674E8</v>
      </c>
      <c r="D52" s="9">
        <v>1.07124324E8</v>
      </c>
      <c r="E52" s="10">
        <f t="shared" si="1"/>
        <v>-2485650</v>
      </c>
      <c r="F52" s="11" t="str">
        <f>IF(D52=0,"YES",IF((C52-D52)/(C52+D52)&gt;0.15, IF(C52+D52&gt;percent,"YES","NO"),"NO"))</f>
        <v>NO</v>
      </c>
      <c r="G52" s="12">
        <v>483600.0</v>
      </c>
      <c r="H52" s="13" t="str">
        <f t="shared" si="3"/>
        <v>NOT FUNDED</v>
      </c>
      <c r="I52" s="14">
        <f t="shared" si="4"/>
        <v>30755</v>
      </c>
      <c r="J52" s="15" t="str">
        <f t="shared" si="2"/>
        <v>Approval Threshold</v>
      </c>
    </row>
    <row r="53">
      <c r="A53" s="7" t="s">
        <v>311</v>
      </c>
      <c r="B53" s="18">
        <v>216.0</v>
      </c>
      <c r="C53" s="9">
        <v>1.06462271E8</v>
      </c>
      <c r="D53" s="9">
        <v>1.22501898E8</v>
      </c>
      <c r="E53" s="10">
        <f t="shared" si="1"/>
        <v>-16039627</v>
      </c>
      <c r="F53" s="11" t="str">
        <f>IF(D53=0,"YES",IF((C53-D53)/(C53+D53)&gt;0.15, IF(C53+D53&gt;percent,"YES","NO"),"NO"))</f>
        <v>NO</v>
      </c>
      <c r="G53" s="12">
        <v>140000.0</v>
      </c>
      <c r="H53" s="13" t="str">
        <f t="shared" si="3"/>
        <v>NOT FUNDED</v>
      </c>
      <c r="I53" s="14">
        <f t="shared" si="4"/>
        <v>30755</v>
      </c>
      <c r="J53" s="15" t="str">
        <f t="shared" si="2"/>
        <v>Approval Threshold</v>
      </c>
    </row>
    <row r="54">
      <c r="A54" s="7" t="s">
        <v>312</v>
      </c>
      <c r="B54" s="18">
        <v>214.0</v>
      </c>
      <c r="C54" s="9">
        <v>2.1068252E7</v>
      </c>
      <c r="D54" s="9">
        <v>4.1951902E7</v>
      </c>
      <c r="E54" s="10">
        <f t="shared" si="1"/>
        <v>-20883650</v>
      </c>
      <c r="F54" s="11" t="str">
        <f>IF(D54=0,"YES",IF((C54-D54)/(C54+D54)&gt;0.15, IF(C54+D54&gt;percent,"YES","NO"),"NO"))</f>
        <v>NO</v>
      </c>
      <c r="G54" s="12">
        <v>40000.0</v>
      </c>
      <c r="H54" s="13" t="str">
        <f t="shared" si="3"/>
        <v>NOT FUNDED</v>
      </c>
      <c r="I54" s="14">
        <f t="shared" si="4"/>
        <v>30755</v>
      </c>
      <c r="J54" s="15" t="str">
        <f t="shared" si="2"/>
        <v>Approval Threshold</v>
      </c>
    </row>
    <row r="55">
      <c r="A55" s="7" t="s">
        <v>313</v>
      </c>
      <c r="B55" s="18">
        <v>498.0</v>
      </c>
      <c r="C55" s="9">
        <v>1.27225627E8</v>
      </c>
      <c r="D55" s="9">
        <v>1.49519624E8</v>
      </c>
      <c r="E55" s="10">
        <f t="shared" si="1"/>
        <v>-22293997</v>
      </c>
      <c r="F55" s="11" t="str">
        <f>IF(D55=0,"YES",IF((C55-D55)/(C55+D55)&gt;0.15, IF(C55+D55&gt;percent,"YES","NO"),"NO"))</f>
        <v>NO</v>
      </c>
      <c r="G55" s="12">
        <v>1310000.0</v>
      </c>
      <c r="H55" s="13" t="str">
        <f t="shared" si="3"/>
        <v>NOT FUNDED</v>
      </c>
      <c r="I55" s="14">
        <f t="shared" si="4"/>
        <v>30755</v>
      </c>
      <c r="J55" s="15" t="str">
        <f t="shared" si="2"/>
        <v>Approval Threshold</v>
      </c>
    </row>
    <row r="56">
      <c r="A56" s="16" t="s">
        <v>314</v>
      </c>
      <c r="B56" s="18">
        <v>201.0</v>
      </c>
      <c r="C56" s="9">
        <v>1.7328721E7</v>
      </c>
      <c r="D56" s="9">
        <v>4.1334713E7</v>
      </c>
      <c r="E56" s="10">
        <f t="shared" si="1"/>
        <v>-24005992</v>
      </c>
      <c r="F56" s="11" t="str">
        <f>IF(D56=0,"YES",IF((C56-D56)/(C56+D56)&gt;0.15, IF(C56+D56&gt;percent,"YES","NO"),"NO"))</f>
        <v>NO</v>
      </c>
      <c r="G56" s="12">
        <v>40000.0</v>
      </c>
      <c r="H56" s="13" t="str">
        <f t="shared" si="3"/>
        <v>NOT FUNDED</v>
      </c>
      <c r="I56" s="14">
        <f t="shared" si="4"/>
        <v>30755</v>
      </c>
      <c r="J56" s="15" t="str">
        <f t="shared" si="2"/>
        <v>Approval Threshold</v>
      </c>
    </row>
    <row r="57">
      <c r="A57" s="7" t="s">
        <v>315</v>
      </c>
      <c r="B57" s="18">
        <v>553.0</v>
      </c>
      <c r="C57" s="9">
        <v>1.29673771E8</v>
      </c>
      <c r="D57" s="9">
        <v>1.59367706E8</v>
      </c>
      <c r="E57" s="10">
        <f t="shared" si="1"/>
        <v>-29693935</v>
      </c>
      <c r="F57" s="11" t="str">
        <f>IF(D57=0,"YES",IF((C57-D57)/(C57+D57)&gt;0.15, IF(C57+D57&gt;percent,"YES","NO"),"NO"))</f>
        <v>NO</v>
      </c>
      <c r="G57" s="12">
        <v>1588000.0</v>
      </c>
      <c r="H57" s="13" t="str">
        <f t="shared" si="3"/>
        <v>NOT FUNDED</v>
      </c>
      <c r="I57" s="14">
        <f t="shared" si="4"/>
        <v>30755</v>
      </c>
      <c r="J57" s="15" t="str">
        <f t="shared" si="2"/>
        <v>Approval Threshold</v>
      </c>
    </row>
    <row r="58">
      <c r="A58" s="7" t="s">
        <v>316</v>
      </c>
      <c r="B58" s="18">
        <v>509.0</v>
      </c>
      <c r="C58" s="9">
        <v>1.00157805E8</v>
      </c>
      <c r="D58" s="9">
        <v>1.30346866E8</v>
      </c>
      <c r="E58" s="10">
        <f t="shared" si="1"/>
        <v>-30189061</v>
      </c>
      <c r="F58" s="11" t="str">
        <f>IF(D58=0,"YES",IF((C58-D58)/(C58+D58)&gt;0.15, IF(C58+D58&gt;percent,"YES","NO"),"NO"))</f>
        <v>NO</v>
      </c>
      <c r="G58" s="12">
        <v>390000.0</v>
      </c>
      <c r="H58" s="13" t="str">
        <f t="shared" si="3"/>
        <v>NOT FUNDED</v>
      </c>
      <c r="I58" s="14">
        <f t="shared" si="4"/>
        <v>30755</v>
      </c>
      <c r="J58" s="15" t="str">
        <f t="shared" si="2"/>
        <v>Approval Threshold</v>
      </c>
    </row>
    <row r="59">
      <c r="A59" s="7" t="s">
        <v>317</v>
      </c>
      <c r="B59" s="18">
        <v>258.0</v>
      </c>
      <c r="C59" s="9">
        <v>3.7743156E7</v>
      </c>
      <c r="D59" s="9">
        <v>6.9524231E7</v>
      </c>
      <c r="E59" s="10">
        <f t="shared" si="1"/>
        <v>-31781075</v>
      </c>
      <c r="F59" s="11" t="str">
        <f>IF(D59=0,"YES",IF((C59-D59)/(C59+D59)&gt;0.15, IF(C59+D59&gt;percent,"YES","NO"),"NO"))</f>
        <v>NO</v>
      </c>
      <c r="G59" s="12">
        <v>250000.0</v>
      </c>
      <c r="H59" s="13" t="str">
        <f t="shared" si="3"/>
        <v>NOT FUNDED</v>
      </c>
      <c r="I59" s="14">
        <f t="shared" si="4"/>
        <v>30755</v>
      </c>
      <c r="J59" s="15" t="str">
        <f t="shared" si="2"/>
        <v>Approval Threshold</v>
      </c>
    </row>
    <row r="60">
      <c r="A60" s="7" t="s">
        <v>318</v>
      </c>
      <c r="B60" s="18">
        <v>177.0</v>
      </c>
      <c r="C60" s="9">
        <v>1.1147419E7</v>
      </c>
      <c r="D60" s="9">
        <v>4.454365E7</v>
      </c>
      <c r="E60" s="10">
        <f t="shared" si="1"/>
        <v>-33396231</v>
      </c>
      <c r="F60" s="11" t="str">
        <f>IF(D60=0,"YES",IF((C60-D60)/(C60+D60)&gt;0.15, IF(C60+D60&gt;percent,"YES","NO"),"NO"))</f>
        <v>NO</v>
      </c>
      <c r="G60" s="12">
        <v>70000.0</v>
      </c>
      <c r="H60" s="13" t="str">
        <f t="shared" si="3"/>
        <v>NOT FUNDED</v>
      </c>
      <c r="I60" s="14">
        <f t="shared" si="4"/>
        <v>30755</v>
      </c>
      <c r="J60" s="15" t="str">
        <f t="shared" si="2"/>
        <v>Approval Threshold</v>
      </c>
    </row>
    <row r="61">
      <c r="A61" s="7" t="s">
        <v>319</v>
      </c>
      <c r="B61" s="18">
        <v>334.0</v>
      </c>
      <c r="C61" s="9">
        <v>1.04806092E8</v>
      </c>
      <c r="D61" s="9">
        <v>1.39817911E8</v>
      </c>
      <c r="E61" s="10">
        <f t="shared" si="1"/>
        <v>-35011819</v>
      </c>
      <c r="F61" s="11" t="str">
        <f>IF(D61=0,"YES",IF((C61-D61)/(C61+D61)&gt;0.15, IF(C61+D61&gt;percent,"YES","NO"),"NO"))</f>
        <v>NO</v>
      </c>
      <c r="G61" s="12">
        <v>523000.0</v>
      </c>
      <c r="H61" s="13" t="str">
        <f t="shared" si="3"/>
        <v>NOT FUNDED</v>
      </c>
      <c r="I61" s="14">
        <f t="shared" si="4"/>
        <v>30755</v>
      </c>
      <c r="J61" s="15" t="str">
        <f t="shared" si="2"/>
        <v>Approval Threshold</v>
      </c>
    </row>
    <row r="62">
      <c r="A62" s="7" t="s">
        <v>320</v>
      </c>
      <c r="B62" s="18">
        <v>163.0</v>
      </c>
      <c r="C62" s="9">
        <v>5183583.0</v>
      </c>
      <c r="D62" s="9">
        <v>4.155762E7</v>
      </c>
      <c r="E62" s="10">
        <f t="shared" si="1"/>
        <v>-36374037</v>
      </c>
      <c r="F62" s="11" t="str">
        <f>IF(D62=0,"YES",IF((C62-D62)/(C62+D62)&gt;0.15, IF(C62+D62&gt;percent,"YES","NO"),"NO"))</f>
        <v>NO</v>
      </c>
      <c r="G62" s="12">
        <v>27000.0</v>
      </c>
      <c r="H62" s="13" t="str">
        <f t="shared" si="3"/>
        <v>NOT FUNDED</v>
      </c>
      <c r="I62" s="14">
        <f t="shared" si="4"/>
        <v>30755</v>
      </c>
      <c r="J62" s="15" t="str">
        <f t="shared" si="2"/>
        <v>Approval Threshold</v>
      </c>
    </row>
    <row r="63">
      <c r="A63" s="7" t="s">
        <v>321</v>
      </c>
      <c r="B63" s="18">
        <v>150.0</v>
      </c>
      <c r="C63" s="9">
        <v>2.0825016E7</v>
      </c>
      <c r="D63" s="9">
        <v>5.9205073E7</v>
      </c>
      <c r="E63" s="10">
        <f t="shared" si="1"/>
        <v>-38380057</v>
      </c>
      <c r="F63" s="11" t="str">
        <f>IF(D63=0,"YES",IF((C63-D63)/(C63+D63)&gt;0.15, IF(C63+D63&gt;percent,"YES","NO"),"NO"))</f>
        <v>NO</v>
      </c>
      <c r="G63" s="12">
        <v>60000.0</v>
      </c>
      <c r="H63" s="13" t="str">
        <f t="shared" si="3"/>
        <v>NOT FUNDED</v>
      </c>
      <c r="I63" s="14">
        <f t="shared" si="4"/>
        <v>30755</v>
      </c>
      <c r="J63" s="15" t="str">
        <f t="shared" si="2"/>
        <v>Approval Threshold</v>
      </c>
    </row>
    <row r="64">
      <c r="A64" s="7" t="s">
        <v>322</v>
      </c>
      <c r="B64" s="18">
        <v>232.0</v>
      </c>
      <c r="C64" s="9">
        <v>2.4643581E7</v>
      </c>
      <c r="D64" s="9">
        <v>6.4464805E7</v>
      </c>
      <c r="E64" s="10">
        <f t="shared" si="1"/>
        <v>-39821224</v>
      </c>
      <c r="F64" s="11" t="str">
        <f>IF(D64=0,"YES",IF((C64-D64)/(C64+D64)&gt;0.15, IF(C64+D64&gt;percent,"YES","NO"),"NO"))</f>
        <v>NO</v>
      </c>
      <c r="G64" s="12">
        <v>16500.0</v>
      </c>
      <c r="H64" s="13" t="str">
        <f t="shared" si="3"/>
        <v>NOT FUNDED</v>
      </c>
      <c r="I64" s="14">
        <f t="shared" si="4"/>
        <v>30755</v>
      </c>
      <c r="J64" s="15" t="str">
        <f t="shared" si="2"/>
        <v>Approval Threshold</v>
      </c>
    </row>
    <row r="65">
      <c r="A65" s="7" t="s">
        <v>323</v>
      </c>
      <c r="B65" s="18">
        <v>322.0</v>
      </c>
      <c r="C65" s="9">
        <v>9.6123405E7</v>
      </c>
      <c r="D65" s="9">
        <v>1.36053261E8</v>
      </c>
      <c r="E65" s="10">
        <f t="shared" si="1"/>
        <v>-39929856</v>
      </c>
      <c r="F65" s="11" t="str">
        <f>IF(D65=0,"YES",IF((C65-D65)/(C65+D65)&gt;0.15, IF(C65+D65&gt;percent,"YES","NO"),"NO"))</f>
        <v>NO</v>
      </c>
      <c r="G65" s="12">
        <v>180000.0</v>
      </c>
      <c r="H65" s="13" t="str">
        <f t="shared" si="3"/>
        <v>NOT FUNDED</v>
      </c>
      <c r="I65" s="14">
        <f t="shared" si="4"/>
        <v>30755</v>
      </c>
      <c r="J65" s="15" t="str">
        <f t="shared" si="2"/>
        <v>Approval Threshold</v>
      </c>
    </row>
    <row r="66">
      <c r="A66" s="7" t="s">
        <v>324</v>
      </c>
      <c r="B66" s="18">
        <v>327.0</v>
      </c>
      <c r="C66" s="9">
        <v>9.69732E7</v>
      </c>
      <c r="D66" s="9">
        <v>1.37119046E8</v>
      </c>
      <c r="E66" s="10">
        <f t="shared" si="1"/>
        <v>-40145846</v>
      </c>
      <c r="F66" s="11" t="str">
        <f>IF(D66=0,"YES",IF((C66-D66)/(C66+D66)&gt;0.15, IF(C66+D66&gt;percent,"YES","NO"),"NO"))</f>
        <v>NO</v>
      </c>
      <c r="G66" s="12">
        <v>416400.0</v>
      </c>
      <c r="H66" s="13" t="str">
        <f t="shared" si="3"/>
        <v>NOT FUNDED</v>
      </c>
      <c r="I66" s="14">
        <f t="shared" si="4"/>
        <v>30755</v>
      </c>
      <c r="J66" s="15" t="str">
        <f t="shared" si="2"/>
        <v>Approval Threshold</v>
      </c>
    </row>
    <row r="67">
      <c r="A67" s="7" t="s">
        <v>325</v>
      </c>
      <c r="B67" s="18">
        <v>145.0</v>
      </c>
      <c r="C67" s="9">
        <v>3237178.0</v>
      </c>
      <c r="D67" s="9">
        <v>4.3442065E7</v>
      </c>
      <c r="E67" s="10">
        <f t="shared" si="1"/>
        <v>-40204887</v>
      </c>
      <c r="F67" s="11" t="str">
        <f>IF(D67=0,"YES",IF((C67-D67)/(C67+D67)&gt;0.15, IF(C67+D67&gt;percent,"YES","NO"),"NO"))</f>
        <v>NO</v>
      </c>
      <c r="G67" s="12">
        <v>21000.0</v>
      </c>
      <c r="H67" s="13" t="str">
        <f t="shared" si="3"/>
        <v>NOT FUNDED</v>
      </c>
      <c r="I67" s="14">
        <f t="shared" si="4"/>
        <v>30755</v>
      </c>
      <c r="J67" s="15" t="str">
        <f t="shared" si="2"/>
        <v>Approval Threshold</v>
      </c>
    </row>
    <row r="68">
      <c r="A68" s="7" t="s">
        <v>326</v>
      </c>
      <c r="B68" s="18">
        <v>240.0</v>
      </c>
      <c r="C68" s="9">
        <v>9.7412242E7</v>
      </c>
      <c r="D68" s="9">
        <v>1.38725315E8</v>
      </c>
      <c r="E68" s="10">
        <f t="shared" si="1"/>
        <v>-41313073</v>
      </c>
      <c r="F68" s="11" t="str">
        <f>IF(D68=0,"YES",IF((C68-D68)/(C68+D68)&gt;0.15, IF(C68+D68&gt;percent,"YES","NO"),"NO"))</f>
        <v>NO</v>
      </c>
      <c r="G68" s="12">
        <v>280500.0</v>
      </c>
      <c r="H68" s="13" t="str">
        <f t="shared" si="3"/>
        <v>NOT FUNDED</v>
      </c>
      <c r="I68" s="14">
        <f t="shared" si="4"/>
        <v>30755</v>
      </c>
      <c r="J68" s="15" t="str">
        <f t="shared" si="2"/>
        <v>Approval Threshold</v>
      </c>
    </row>
    <row r="69">
      <c r="A69" s="7" t="s">
        <v>327</v>
      </c>
      <c r="B69" s="18">
        <v>154.0</v>
      </c>
      <c r="C69" s="9">
        <v>4188157.0</v>
      </c>
      <c r="D69" s="9">
        <v>4.631987E7</v>
      </c>
      <c r="E69" s="10">
        <f t="shared" si="1"/>
        <v>-42131713</v>
      </c>
      <c r="F69" s="11" t="str">
        <f>IF(D69=0,"YES",IF((C69-D69)/(C69+D69)&gt;0.15, IF(C69+D69&gt;percent,"YES","NO"),"NO"))</f>
        <v>NO</v>
      </c>
      <c r="G69" s="12">
        <v>35000.0</v>
      </c>
      <c r="H69" s="13" t="str">
        <f t="shared" si="3"/>
        <v>NOT FUNDED</v>
      </c>
      <c r="I69" s="14">
        <f t="shared" si="4"/>
        <v>30755</v>
      </c>
      <c r="J69" s="15" t="str">
        <f t="shared" si="2"/>
        <v>Approval Threshold</v>
      </c>
    </row>
    <row r="70">
      <c r="A70" s="7" t="s">
        <v>328</v>
      </c>
      <c r="B70" s="18">
        <v>257.0</v>
      </c>
      <c r="C70" s="9">
        <v>9.0084208E7</v>
      </c>
      <c r="D70" s="9">
        <v>1.32726837E8</v>
      </c>
      <c r="E70" s="10">
        <f t="shared" si="1"/>
        <v>-42642629</v>
      </c>
      <c r="F70" s="11" t="str">
        <f>IF(D70=0,"YES",IF((C70-D70)/(C70+D70)&gt;0.15, IF(C70+D70&gt;percent,"YES","NO"),"NO"))</f>
        <v>NO</v>
      </c>
      <c r="G70" s="12">
        <v>249500.0</v>
      </c>
      <c r="H70" s="13" t="str">
        <f t="shared" si="3"/>
        <v>NOT FUNDED</v>
      </c>
      <c r="I70" s="14">
        <f t="shared" si="4"/>
        <v>30755</v>
      </c>
      <c r="J70" s="15" t="str">
        <f t="shared" si="2"/>
        <v>Approval Threshold</v>
      </c>
    </row>
    <row r="71">
      <c r="A71" s="7" t="s">
        <v>329</v>
      </c>
      <c r="B71" s="18">
        <v>178.0</v>
      </c>
      <c r="C71" s="9">
        <v>1.6083156E7</v>
      </c>
      <c r="D71" s="9">
        <v>5.9531418E7</v>
      </c>
      <c r="E71" s="10">
        <f t="shared" si="1"/>
        <v>-43448262</v>
      </c>
      <c r="F71" s="11" t="str">
        <f>IF(D71=0,"YES",IF((C71-D71)/(C71+D71)&gt;0.15, IF(C71+D71&gt;percent,"YES","NO"),"NO"))</f>
        <v>NO</v>
      </c>
      <c r="G71" s="12">
        <v>35500.0</v>
      </c>
      <c r="H71" s="13" t="str">
        <f t="shared" si="3"/>
        <v>NOT FUNDED</v>
      </c>
      <c r="I71" s="14">
        <f t="shared" si="4"/>
        <v>30755</v>
      </c>
      <c r="J71" s="15" t="str">
        <f t="shared" si="2"/>
        <v>Approval Threshold</v>
      </c>
    </row>
    <row r="72">
      <c r="A72" s="19" t="s">
        <v>330</v>
      </c>
      <c r="B72" s="18">
        <v>169.0</v>
      </c>
      <c r="C72" s="9">
        <v>5610893.0</v>
      </c>
      <c r="D72" s="9">
        <v>4.9101661E7</v>
      </c>
      <c r="E72" s="10">
        <f t="shared" si="1"/>
        <v>-43490768</v>
      </c>
      <c r="F72" s="11" t="str">
        <f>IF(D72=0,"YES",IF((C72-D72)/(C72+D72)&gt;0.15, IF(C72+D72&gt;percent,"YES","NO"),"NO"))</f>
        <v>NO</v>
      </c>
      <c r="G72" s="12">
        <v>70000.0</v>
      </c>
      <c r="H72" s="13" t="str">
        <f t="shared" si="3"/>
        <v>NOT FUNDED</v>
      </c>
      <c r="I72" s="14">
        <f t="shared" si="4"/>
        <v>30755</v>
      </c>
      <c r="J72" s="15" t="str">
        <f t="shared" si="2"/>
        <v>Approval Threshold</v>
      </c>
    </row>
    <row r="73">
      <c r="A73" s="7" t="s">
        <v>331</v>
      </c>
      <c r="B73" s="18">
        <v>221.0</v>
      </c>
      <c r="C73" s="9">
        <v>8.935475E7</v>
      </c>
      <c r="D73" s="9">
        <v>1.33442429E8</v>
      </c>
      <c r="E73" s="10">
        <f t="shared" si="1"/>
        <v>-44087679</v>
      </c>
      <c r="F73" s="11" t="str">
        <f>IF(D73=0,"YES",IF((C73-D73)/(C73+D73)&gt;0.15, IF(C73+D73&gt;percent,"YES","NO"),"NO"))</f>
        <v>NO</v>
      </c>
      <c r="G73" s="12">
        <v>227000.0</v>
      </c>
      <c r="H73" s="13" t="str">
        <f t="shared" si="3"/>
        <v>NOT FUNDED</v>
      </c>
      <c r="I73" s="14">
        <f t="shared" si="4"/>
        <v>30755</v>
      </c>
      <c r="J73" s="15" t="str">
        <f t="shared" si="2"/>
        <v>Approval Threshold</v>
      </c>
    </row>
    <row r="74">
      <c r="A74" s="7" t="s">
        <v>332</v>
      </c>
      <c r="B74" s="18">
        <v>192.0</v>
      </c>
      <c r="C74" s="9">
        <v>5944572.0</v>
      </c>
      <c r="D74" s="9">
        <v>5.0674289E7</v>
      </c>
      <c r="E74" s="10">
        <f t="shared" si="1"/>
        <v>-44729717</v>
      </c>
      <c r="F74" s="11" t="str">
        <f>IF(D74=0,"YES",IF((C74-D74)/(C74+D74)&gt;0.15, IF(C74+D74&gt;percent,"YES","NO"),"NO"))</f>
        <v>NO</v>
      </c>
      <c r="G74" s="12">
        <v>25000.0</v>
      </c>
      <c r="H74" s="13" t="str">
        <f t="shared" si="3"/>
        <v>NOT FUNDED</v>
      </c>
      <c r="I74" s="14">
        <f t="shared" si="4"/>
        <v>30755</v>
      </c>
      <c r="J74" s="15" t="str">
        <f t="shared" si="2"/>
        <v>Approval Threshold</v>
      </c>
    </row>
    <row r="75">
      <c r="A75" s="7" t="s">
        <v>333</v>
      </c>
      <c r="B75" s="18">
        <v>189.0</v>
      </c>
      <c r="C75" s="9">
        <v>2.0624326E7</v>
      </c>
      <c r="D75" s="9">
        <v>6.8696533E7</v>
      </c>
      <c r="E75" s="10">
        <f t="shared" si="1"/>
        <v>-48072207</v>
      </c>
      <c r="F75" s="11" t="str">
        <f>IF(D75=0,"YES",IF((C75-D75)/(C75+D75)&gt;0.15, IF(C75+D75&gt;percent,"YES","NO"),"NO"))</f>
        <v>NO</v>
      </c>
      <c r="G75" s="12">
        <v>70000.0</v>
      </c>
      <c r="H75" s="13" t="str">
        <f t="shared" si="3"/>
        <v>NOT FUNDED</v>
      </c>
      <c r="I75" s="14">
        <f t="shared" si="4"/>
        <v>30755</v>
      </c>
      <c r="J75" s="15" t="str">
        <f t="shared" si="2"/>
        <v>Approval Threshold</v>
      </c>
    </row>
    <row r="76">
      <c r="A76" s="7" t="s">
        <v>334</v>
      </c>
      <c r="B76" s="18">
        <v>294.0</v>
      </c>
      <c r="C76" s="9">
        <v>8.9736244E7</v>
      </c>
      <c r="D76" s="9">
        <v>1.3857912E8</v>
      </c>
      <c r="E76" s="10">
        <f t="shared" si="1"/>
        <v>-48842876</v>
      </c>
      <c r="F76" s="11" t="str">
        <f>IF(D76=0,"YES",IF((C76-D76)/(C76+D76)&gt;0.15, IF(C76+D76&gt;percent,"YES","NO"),"NO"))</f>
        <v>NO</v>
      </c>
      <c r="G76" s="12">
        <v>399600.0</v>
      </c>
      <c r="H76" s="13" t="str">
        <f t="shared" si="3"/>
        <v>NOT FUNDED</v>
      </c>
      <c r="I76" s="14">
        <f t="shared" si="4"/>
        <v>30755</v>
      </c>
      <c r="J76" s="15" t="str">
        <f t="shared" si="2"/>
        <v>Approval Threshold</v>
      </c>
    </row>
    <row r="77">
      <c r="A77" s="7" t="s">
        <v>335</v>
      </c>
      <c r="B77" s="18">
        <v>170.0</v>
      </c>
      <c r="C77" s="9">
        <v>1.0151643E7</v>
      </c>
      <c r="D77" s="9">
        <v>5.9181524E7</v>
      </c>
      <c r="E77" s="10">
        <f t="shared" si="1"/>
        <v>-49029881</v>
      </c>
      <c r="F77" s="11" t="str">
        <f>IF(D77=0,"YES",IF((C77-D77)/(C77+D77)&gt;0.15, IF(C77+D77&gt;percent,"YES","NO"),"NO"))</f>
        <v>NO</v>
      </c>
      <c r="G77" s="12">
        <v>66000.0</v>
      </c>
      <c r="H77" s="13" t="str">
        <f t="shared" si="3"/>
        <v>NOT FUNDED</v>
      </c>
      <c r="I77" s="14">
        <f t="shared" si="4"/>
        <v>30755</v>
      </c>
      <c r="J77" s="15" t="str">
        <f t="shared" si="2"/>
        <v>Approval Threshold</v>
      </c>
    </row>
    <row r="78">
      <c r="A78" s="7" t="s">
        <v>336</v>
      </c>
      <c r="B78" s="18">
        <v>198.0</v>
      </c>
      <c r="C78" s="9">
        <v>2.6139015E7</v>
      </c>
      <c r="D78" s="9">
        <v>7.5430838E7</v>
      </c>
      <c r="E78" s="10">
        <f t="shared" si="1"/>
        <v>-49291823</v>
      </c>
      <c r="F78" s="11" t="str">
        <f>IF(D78=0,"YES",IF((C78-D78)/(C78+D78)&gt;0.15, IF(C78+D78&gt;percent,"YES","NO"),"NO"))</f>
        <v>NO</v>
      </c>
      <c r="G78" s="12">
        <v>15000.0</v>
      </c>
      <c r="H78" s="13" t="str">
        <f t="shared" si="3"/>
        <v>NOT FUNDED</v>
      </c>
      <c r="I78" s="14">
        <f t="shared" si="4"/>
        <v>30755</v>
      </c>
      <c r="J78" s="15" t="str">
        <f t="shared" si="2"/>
        <v>Approval Threshold</v>
      </c>
    </row>
    <row r="79">
      <c r="A79" s="7" t="s">
        <v>337</v>
      </c>
      <c r="B79" s="18">
        <v>204.0</v>
      </c>
      <c r="C79" s="9">
        <v>1.2179642E7</v>
      </c>
      <c r="D79" s="9">
        <v>6.2402536E7</v>
      </c>
      <c r="E79" s="10">
        <f t="shared" si="1"/>
        <v>-50222894</v>
      </c>
      <c r="F79" s="11" t="str">
        <f>IF(D79=0,"YES",IF((C79-D79)/(C79+D79)&gt;0.15, IF(C79+D79&gt;percent,"YES","NO"),"NO"))</f>
        <v>NO</v>
      </c>
      <c r="G79" s="12">
        <v>70000.0</v>
      </c>
      <c r="H79" s="13" t="str">
        <f t="shared" si="3"/>
        <v>NOT FUNDED</v>
      </c>
      <c r="I79" s="14">
        <f t="shared" si="4"/>
        <v>30755</v>
      </c>
      <c r="J79" s="15" t="str">
        <f t="shared" si="2"/>
        <v>Approval Threshold</v>
      </c>
    </row>
    <row r="80">
      <c r="A80" s="7" t="s">
        <v>338</v>
      </c>
      <c r="B80" s="18">
        <v>343.0</v>
      </c>
      <c r="C80" s="9">
        <v>9.3837239E7</v>
      </c>
      <c r="D80" s="9">
        <v>1.44365612E8</v>
      </c>
      <c r="E80" s="10">
        <f t="shared" si="1"/>
        <v>-50528373</v>
      </c>
      <c r="F80" s="11" t="str">
        <f>IF(D80=0,"YES",IF((C80-D80)/(C80+D80)&gt;0.15, IF(C80+D80&gt;percent,"YES","NO"),"NO"))</f>
        <v>NO</v>
      </c>
      <c r="G80" s="12">
        <v>450100.0</v>
      </c>
      <c r="H80" s="13" t="str">
        <f t="shared" si="3"/>
        <v>NOT FUNDED</v>
      </c>
      <c r="I80" s="14">
        <f t="shared" si="4"/>
        <v>30755</v>
      </c>
      <c r="J80" s="15" t="str">
        <f t="shared" si="2"/>
        <v>Approval Threshold</v>
      </c>
    </row>
    <row r="81">
      <c r="A81" s="16" t="s">
        <v>339</v>
      </c>
      <c r="B81" s="18">
        <v>257.0</v>
      </c>
      <c r="C81" s="9">
        <v>1.8023825E7</v>
      </c>
      <c r="D81" s="9">
        <v>6.9008685E7</v>
      </c>
      <c r="E81" s="10">
        <f t="shared" si="1"/>
        <v>-50984860</v>
      </c>
      <c r="F81" s="11" t="str">
        <f>IF(D81=0,"YES",IF((C81-D81)/(C81+D81)&gt;0.15, IF(C81+D81&gt;percent,"YES","NO"),"NO"))</f>
        <v>NO</v>
      </c>
      <c r="G81" s="12">
        <v>30333.0</v>
      </c>
      <c r="H81" s="13" t="str">
        <f t="shared" si="3"/>
        <v>NOT FUNDED</v>
      </c>
      <c r="I81" s="14">
        <f t="shared" si="4"/>
        <v>30755</v>
      </c>
      <c r="J81" s="15" t="str">
        <f t="shared" si="2"/>
        <v>Approval Threshold</v>
      </c>
    </row>
    <row r="82">
      <c r="A82" s="7" t="s">
        <v>340</v>
      </c>
      <c r="B82" s="18">
        <v>218.0</v>
      </c>
      <c r="C82" s="9">
        <v>1.201463E7</v>
      </c>
      <c r="D82" s="9">
        <v>6.4172866E7</v>
      </c>
      <c r="E82" s="10">
        <f t="shared" si="1"/>
        <v>-52158236</v>
      </c>
      <c r="F82" s="11" t="str">
        <f>IF(D82=0,"YES",IF((C82-D82)/(C82+D82)&gt;0.15, IF(C82+D82&gt;percent,"YES","NO"),"NO"))</f>
        <v>NO</v>
      </c>
      <c r="G82" s="12">
        <v>69000.0</v>
      </c>
      <c r="H82" s="13" t="str">
        <f t="shared" si="3"/>
        <v>NOT FUNDED</v>
      </c>
      <c r="I82" s="14">
        <f t="shared" si="4"/>
        <v>30755</v>
      </c>
      <c r="J82" s="15" t="str">
        <f t="shared" si="2"/>
        <v>Approval Threshold</v>
      </c>
    </row>
    <row r="83">
      <c r="A83" s="16" t="s">
        <v>341</v>
      </c>
      <c r="B83" s="18">
        <v>161.0</v>
      </c>
      <c r="C83" s="9">
        <v>1.375445E7</v>
      </c>
      <c r="D83" s="9">
        <v>6.6137041E7</v>
      </c>
      <c r="E83" s="10">
        <f t="shared" si="1"/>
        <v>-52382591</v>
      </c>
      <c r="F83" s="11" t="str">
        <f>IF(D83=0,"YES",IF((C83-D83)/(C83+D83)&gt;0.15, IF(C83+D83&gt;percent,"YES","NO"),"NO"))</f>
        <v>NO</v>
      </c>
      <c r="G83" s="12">
        <v>67000.0</v>
      </c>
      <c r="H83" s="13" t="str">
        <f t="shared" si="3"/>
        <v>NOT FUNDED</v>
      </c>
      <c r="I83" s="14">
        <f t="shared" si="4"/>
        <v>30755</v>
      </c>
      <c r="J83" s="15" t="str">
        <f t="shared" si="2"/>
        <v>Approval Threshold</v>
      </c>
    </row>
    <row r="84">
      <c r="A84" s="7" t="s">
        <v>342</v>
      </c>
      <c r="B84" s="18">
        <v>151.0</v>
      </c>
      <c r="C84" s="9">
        <v>6984733.0</v>
      </c>
      <c r="D84" s="9">
        <v>6.0125465E7</v>
      </c>
      <c r="E84" s="10">
        <f t="shared" si="1"/>
        <v>-53140732</v>
      </c>
      <c r="F84" s="11" t="str">
        <f>IF(D84=0,"YES",IF((C84-D84)/(C84+D84)&gt;0.15, IF(C84+D84&gt;percent,"YES","NO"),"NO"))</f>
        <v>NO</v>
      </c>
      <c r="G84" s="12">
        <v>65000.0</v>
      </c>
      <c r="H84" s="13" t="str">
        <f t="shared" si="3"/>
        <v>NOT FUNDED</v>
      </c>
      <c r="I84" s="14">
        <f t="shared" si="4"/>
        <v>30755</v>
      </c>
      <c r="J84" s="15" t="str">
        <f t="shared" si="2"/>
        <v>Approval Threshold</v>
      </c>
    </row>
    <row r="85">
      <c r="A85" s="7" t="s">
        <v>343</v>
      </c>
      <c r="B85" s="18">
        <v>243.0</v>
      </c>
      <c r="C85" s="9">
        <v>1.4843978E7</v>
      </c>
      <c r="D85" s="9">
        <v>6.8073322E7</v>
      </c>
      <c r="E85" s="10">
        <f t="shared" si="1"/>
        <v>-53229344</v>
      </c>
      <c r="F85" s="11" t="str">
        <f>IF(D85=0,"YES",IF((C85-D85)/(C85+D85)&gt;0.15, IF(C85+D85&gt;percent,"YES","NO"),"NO"))</f>
        <v>NO</v>
      </c>
      <c r="G85" s="12">
        <v>65000.0</v>
      </c>
      <c r="H85" s="13" t="str">
        <f t="shared" si="3"/>
        <v>NOT FUNDED</v>
      </c>
      <c r="I85" s="14">
        <f t="shared" si="4"/>
        <v>30755</v>
      </c>
      <c r="J85" s="15" t="str">
        <f t="shared" si="2"/>
        <v>Approval Threshold</v>
      </c>
    </row>
    <row r="86">
      <c r="A86" s="7" t="s">
        <v>344</v>
      </c>
      <c r="B86" s="18">
        <v>142.0</v>
      </c>
      <c r="C86" s="9">
        <v>7572313.0</v>
      </c>
      <c r="D86" s="9">
        <v>6.1051656E7</v>
      </c>
      <c r="E86" s="10">
        <f t="shared" si="1"/>
        <v>-53479343</v>
      </c>
      <c r="F86" s="11" t="str">
        <f>IF(D86=0,"YES",IF((C86-D86)/(C86+D86)&gt;0.15, IF(C86+D86&gt;percent,"YES","NO"),"NO"))</f>
        <v>NO</v>
      </c>
      <c r="G86" s="12">
        <v>70000.0</v>
      </c>
      <c r="H86" s="13" t="str">
        <f t="shared" si="3"/>
        <v>NOT FUNDED</v>
      </c>
      <c r="I86" s="14">
        <f t="shared" si="4"/>
        <v>30755</v>
      </c>
      <c r="J86" s="15" t="str">
        <f t="shared" si="2"/>
        <v>Approval Threshold</v>
      </c>
    </row>
    <row r="87">
      <c r="A87" s="7" t="s">
        <v>345</v>
      </c>
      <c r="B87" s="18">
        <v>313.0</v>
      </c>
      <c r="C87" s="9">
        <v>1.0677199E7</v>
      </c>
      <c r="D87" s="9">
        <v>6.4172245E7</v>
      </c>
      <c r="E87" s="10">
        <f t="shared" si="1"/>
        <v>-53495046</v>
      </c>
      <c r="F87" s="11" t="str">
        <f>IF(D87=0,"YES",IF((C87-D87)/(C87+D87)&gt;0.15, IF(C87+D87&gt;percent,"YES","NO"),"NO"))</f>
        <v>NO</v>
      </c>
      <c r="G87" s="12">
        <v>68000.0</v>
      </c>
      <c r="H87" s="13" t="str">
        <f t="shared" si="3"/>
        <v>NOT FUNDED</v>
      </c>
      <c r="I87" s="14">
        <f t="shared" si="4"/>
        <v>30755</v>
      </c>
      <c r="J87" s="15" t="str">
        <f t="shared" si="2"/>
        <v>Approval Threshold</v>
      </c>
    </row>
    <row r="88">
      <c r="A88" s="7" t="s">
        <v>346</v>
      </c>
      <c r="B88" s="18">
        <v>157.0</v>
      </c>
      <c r="C88" s="9">
        <v>1.3761801E7</v>
      </c>
      <c r="D88" s="9">
        <v>6.7589682E7</v>
      </c>
      <c r="E88" s="10">
        <f t="shared" si="1"/>
        <v>-53827881</v>
      </c>
      <c r="F88" s="11" t="str">
        <f>IF(D88=0,"YES",IF((C88-D88)/(C88+D88)&gt;0.15, IF(C88+D88&gt;percent,"YES","NO"),"NO"))</f>
        <v>NO</v>
      </c>
      <c r="G88" s="12">
        <v>27000.0</v>
      </c>
      <c r="H88" s="13" t="str">
        <f t="shared" si="3"/>
        <v>NOT FUNDED</v>
      </c>
      <c r="I88" s="14">
        <f t="shared" si="4"/>
        <v>30755</v>
      </c>
      <c r="J88" s="15" t="str">
        <f t="shared" si="2"/>
        <v>Approval Threshold</v>
      </c>
    </row>
    <row r="89">
      <c r="A89" s="7" t="s">
        <v>347</v>
      </c>
      <c r="B89" s="18">
        <v>196.0</v>
      </c>
      <c r="C89" s="9">
        <v>1.2912033E7</v>
      </c>
      <c r="D89" s="9">
        <v>6.8558421E7</v>
      </c>
      <c r="E89" s="10">
        <f t="shared" si="1"/>
        <v>-55646388</v>
      </c>
      <c r="F89" s="11" t="str">
        <f>IF(D89=0,"YES",IF((C89-D89)/(C89+D89)&gt;0.15, IF(C89+D89&gt;percent,"YES","NO"),"NO"))</f>
        <v>NO</v>
      </c>
      <c r="G89" s="12">
        <v>70000.0</v>
      </c>
      <c r="H89" s="13" t="str">
        <f t="shared" si="3"/>
        <v>NOT FUNDED</v>
      </c>
      <c r="I89" s="14">
        <f t="shared" si="4"/>
        <v>30755</v>
      </c>
      <c r="J89" s="15" t="str">
        <f t="shared" si="2"/>
        <v>Approval Threshold</v>
      </c>
    </row>
    <row r="90">
      <c r="A90" s="7" t="s">
        <v>348</v>
      </c>
      <c r="B90" s="18">
        <v>198.0</v>
      </c>
      <c r="C90" s="9">
        <v>1.5617366E7</v>
      </c>
      <c r="D90" s="9">
        <v>7.1569381E7</v>
      </c>
      <c r="E90" s="10">
        <f t="shared" si="1"/>
        <v>-55952015</v>
      </c>
      <c r="F90" s="11" t="str">
        <f>IF(D90=0,"YES",IF((C90-D90)/(C90+D90)&gt;0.15, IF(C90+D90&gt;percent,"YES","NO"),"NO"))</f>
        <v>NO</v>
      </c>
      <c r="G90" s="12">
        <v>24000.0</v>
      </c>
      <c r="H90" s="13" t="str">
        <f t="shared" si="3"/>
        <v>NOT FUNDED</v>
      </c>
      <c r="I90" s="14">
        <f t="shared" si="4"/>
        <v>30755</v>
      </c>
      <c r="J90" s="15" t="str">
        <f t="shared" si="2"/>
        <v>Approval Threshold</v>
      </c>
    </row>
    <row r="91">
      <c r="A91" s="16" t="s">
        <v>349</v>
      </c>
      <c r="B91" s="18">
        <v>184.0</v>
      </c>
      <c r="C91" s="9">
        <v>1.7475476E7</v>
      </c>
      <c r="D91" s="9">
        <v>7.3726749E7</v>
      </c>
      <c r="E91" s="10">
        <f t="shared" si="1"/>
        <v>-56251273</v>
      </c>
      <c r="F91" s="11" t="str">
        <f>IF(D91=0,"YES",IF((C91-D91)/(C91+D91)&gt;0.15, IF(C91+D91&gt;percent,"YES","NO"),"NO"))</f>
        <v>NO</v>
      </c>
      <c r="G91" s="12">
        <v>91250.0</v>
      </c>
      <c r="H91" s="13" t="str">
        <f t="shared" si="3"/>
        <v>NOT FUNDED</v>
      </c>
      <c r="I91" s="14">
        <f t="shared" si="4"/>
        <v>30755</v>
      </c>
      <c r="J91" s="15" t="str">
        <f t="shared" si="2"/>
        <v>Approval Threshold</v>
      </c>
    </row>
    <row r="92">
      <c r="A92" s="7" t="s">
        <v>350</v>
      </c>
      <c r="B92" s="18">
        <v>166.0</v>
      </c>
      <c r="C92" s="9">
        <v>4781047.0</v>
      </c>
      <c r="D92" s="9">
        <v>6.1248691E7</v>
      </c>
      <c r="E92" s="10">
        <f t="shared" si="1"/>
        <v>-56467644</v>
      </c>
      <c r="F92" s="11" t="str">
        <f>IF(D92=0,"YES",IF((C92-D92)/(C92+D92)&gt;0.15, IF(C92+D92&gt;percent,"YES","NO"),"NO"))</f>
        <v>NO</v>
      </c>
      <c r="G92" s="12">
        <v>28788.0</v>
      </c>
      <c r="H92" s="13" t="str">
        <f t="shared" si="3"/>
        <v>NOT FUNDED</v>
      </c>
      <c r="I92" s="14">
        <f t="shared" si="4"/>
        <v>30755</v>
      </c>
      <c r="J92" s="15" t="str">
        <f t="shared" si="2"/>
        <v>Approval Threshold</v>
      </c>
    </row>
    <row r="93">
      <c r="A93" s="7" t="s">
        <v>351</v>
      </c>
      <c r="B93" s="18">
        <v>139.0</v>
      </c>
      <c r="C93" s="9">
        <v>4248281.0</v>
      </c>
      <c r="D93" s="9">
        <v>6.1575837E7</v>
      </c>
      <c r="E93" s="10">
        <f t="shared" si="1"/>
        <v>-57327556</v>
      </c>
      <c r="F93" s="11" t="str">
        <f>IF(D93=0,"YES",IF((C93-D93)/(C93+D93)&gt;0.15, IF(C93+D93&gt;percent,"YES","NO"),"NO"))</f>
        <v>NO</v>
      </c>
      <c r="G93" s="12">
        <v>70000.0</v>
      </c>
      <c r="H93" s="13" t="str">
        <f t="shared" si="3"/>
        <v>NOT FUNDED</v>
      </c>
      <c r="I93" s="14">
        <f t="shared" si="4"/>
        <v>30755</v>
      </c>
      <c r="J93" s="15" t="str">
        <f t="shared" si="2"/>
        <v>Approval Threshold</v>
      </c>
    </row>
    <row r="94">
      <c r="A94" s="7" t="s">
        <v>352</v>
      </c>
      <c r="B94" s="18">
        <v>150.0</v>
      </c>
      <c r="C94" s="9">
        <v>3078342.0</v>
      </c>
      <c r="D94" s="9">
        <v>6.0542258E7</v>
      </c>
      <c r="E94" s="10">
        <f t="shared" si="1"/>
        <v>-57463916</v>
      </c>
      <c r="F94" s="11" t="str">
        <f>IF(D94=0,"YES",IF((C94-D94)/(C94+D94)&gt;0.15, IF(C94+D94&gt;percent,"YES","NO"),"NO"))</f>
        <v>NO</v>
      </c>
      <c r="G94" s="12">
        <v>75000.0</v>
      </c>
      <c r="H94" s="13" t="str">
        <f t="shared" si="3"/>
        <v>NOT FUNDED</v>
      </c>
      <c r="I94" s="14">
        <f t="shared" si="4"/>
        <v>30755</v>
      </c>
      <c r="J94" s="15" t="str">
        <f t="shared" si="2"/>
        <v>Approval Threshold</v>
      </c>
    </row>
    <row r="95">
      <c r="A95" s="7" t="s">
        <v>353</v>
      </c>
      <c r="B95" s="18">
        <v>174.0</v>
      </c>
      <c r="C95" s="9">
        <v>1.1584363E7</v>
      </c>
      <c r="D95" s="9">
        <v>6.9317552E7</v>
      </c>
      <c r="E95" s="10">
        <f t="shared" si="1"/>
        <v>-57733189</v>
      </c>
      <c r="F95" s="11" t="str">
        <f>IF(D95=0,"YES",IF((C95-D95)/(C95+D95)&gt;0.15, IF(C95+D95&gt;percent,"YES","NO"),"NO"))</f>
        <v>NO</v>
      </c>
      <c r="G95" s="12">
        <v>68000.0</v>
      </c>
      <c r="H95" s="13" t="str">
        <f t="shared" si="3"/>
        <v>NOT FUNDED</v>
      </c>
      <c r="I95" s="14">
        <f t="shared" si="4"/>
        <v>30755</v>
      </c>
      <c r="J95" s="15" t="str">
        <f t="shared" si="2"/>
        <v>Approval Threshold</v>
      </c>
    </row>
    <row r="96">
      <c r="A96" s="7" t="s">
        <v>354</v>
      </c>
      <c r="B96" s="18">
        <v>154.0</v>
      </c>
      <c r="C96" s="9">
        <v>4020065.0</v>
      </c>
      <c r="D96" s="9">
        <v>6.2208184E7</v>
      </c>
      <c r="E96" s="10">
        <f t="shared" si="1"/>
        <v>-58188119</v>
      </c>
      <c r="F96" s="11" t="str">
        <f>IF(D96=0,"YES",IF((C96-D96)/(C96+D96)&gt;0.15, IF(C96+D96&gt;percent,"YES","NO"),"NO"))</f>
        <v>NO</v>
      </c>
      <c r="G96" s="12">
        <v>15000.0</v>
      </c>
      <c r="H96" s="13" t="str">
        <f t="shared" si="3"/>
        <v>NOT FUNDED</v>
      </c>
      <c r="I96" s="14">
        <f t="shared" si="4"/>
        <v>30755</v>
      </c>
      <c r="J96" s="15" t="str">
        <f t="shared" si="2"/>
        <v>Approval Threshold</v>
      </c>
    </row>
    <row r="97">
      <c r="A97" s="7" t="s">
        <v>355</v>
      </c>
      <c r="B97" s="18">
        <v>204.0</v>
      </c>
      <c r="C97" s="9">
        <v>7.8344467E7</v>
      </c>
      <c r="D97" s="9">
        <v>1.36861897E8</v>
      </c>
      <c r="E97" s="10">
        <f t="shared" si="1"/>
        <v>-58517430</v>
      </c>
      <c r="F97" s="11" t="str">
        <f>IF(D97=0,"YES",IF((C97-D97)/(C97+D97)&gt;0.15, IF(C97+D97&gt;percent,"YES","NO"),"NO"))</f>
        <v>NO</v>
      </c>
      <c r="G97" s="12">
        <v>285700.0</v>
      </c>
      <c r="H97" s="13" t="str">
        <f t="shared" si="3"/>
        <v>NOT FUNDED</v>
      </c>
      <c r="I97" s="14">
        <f t="shared" si="4"/>
        <v>30755</v>
      </c>
      <c r="J97" s="15" t="str">
        <f t="shared" si="2"/>
        <v>Approval Threshold</v>
      </c>
    </row>
    <row r="98">
      <c r="A98" s="7" t="s">
        <v>356</v>
      </c>
      <c r="B98" s="18">
        <v>148.0</v>
      </c>
      <c r="C98" s="9">
        <v>4138428.0</v>
      </c>
      <c r="D98" s="9">
        <v>6.2766367E7</v>
      </c>
      <c r="E98" s="10">
        <f t="shared" si="1"/>
        <v>-58627939</v>
      </c>
      <c r="F98" s="11" t="str">
        <f>IF(D98=0,"YES",IF((C98-D98)/(C98+D98)&gt;0.15, IF(C98+D98&gt;percent,"YES","NO"),"NO"))</f>
        <v>NO</v>
      </c>
      <c r="G98" s="12">
        <v>75000.0</v>
      </c>
      <c r="H98" s="13" t="str">
        <f t="shared" si="3"/>
        <v>NOT FUNDED</v>
      </c>
      <c r="I98" s="14">
        <f t="shared" si="4"/>
        <v>30755</v>
      </c>
      <c r="J98" s="15" t="str">
        <f t="shared" si="2"/>
        <v>Approval Threshold</v>
      </c>
    </row>
    <row r="99">
      <c r="A99" s="7" t="s">
        <v>357</v>
      </c>
      <c r="B99" s="18">
        <v>166.0</v>
      </c>
      <c r="C99" s="9">
        <v>5835756.0</v>
      </c>
      <c r="D99" s="9">
        <v>6.5604487E7</v>
      </c>
      <c r="E99" s="10">
        <f t="shared" si="1"/>
        <v>-59768731</v>
      </c>
      <c r="F99" s="11" t="str">
        <f>IF(D99=0,"YES",IF((C99-D99)/(C99+D99)&gt;0.15, IF(C99+D99&gt;percent,"YES","NO"),"NO"))</f>
        <v>NO</v>
      </c>
      <c r="G99" s="12">
        <v>65300.0</v>
      </c>
      <c r="H99" s="13" t="str">
        <f t="shared" si="3"/>
        <v>NOT FUNDED</v>
      </c>
      <c r="I99" s="14">
        <f t="shared" si="4"/>
        <v>30755</v>
      </c>
      <c r="J99" s="15" t="str">
        <f t="shared" si="2"/>
        <v>Approval Threshold</v>
      </c>
    </row>
    <row r="100">
      <c r="A100" s="7" t="s">
        <v>358</v>
      </c>
      <c r="B100" s="18">
        <v>269.0</v>
      </c>
      <c r="C100" s="9">
        <v>8.7442773E7</v>
      </c>
      <c r="D100" s="9">
        <v>1.47494224E8</v>
      </c>
      <c r="E100" s="10">
        <f t="shared" si="1"/>
        <v>-60051451</v>
      </c>
      <c r="F100" s="11" t="str">
        <f>IF(D100=0,"YES",IF((C100-D100)/(C100+D100)&gt;0.15, IF(C100+D100&gt;percent,"YES","NO"),"NO"))</f>
        <v>NO</v>
      </c>
      <c r="G100" s="12">
        <v>344671.0</v>
      </c>
      <c r="H100" s="13" t="str">
        <f t="shared" si="3"/>
        <v>NOT FUNDED</v>
      </c>
      <c r="I100" s="14">
        <f t="shared" si="4"/>
        <v>30755</v>
      </c>
      <c r="J100" s="15" t="str">
        <f t="shared" si="2"/>
        <v>Approval Threshold</v>
      </c>
    </row>
    <row r="101">
      <c r="A101" s="7" t="s">
        <v>359</v>
      </c>
      <c r="B101" s="18">
        <v>167.0</v>
      </c>
      <c r="C101" s="9">
        <v>7297878.0</v>
      </c>
      <c r="D101" s="9">
        <v>6.756274E7</v>
      </c>
      <c r="E101" s="10">
        <f t="shared" si="1"/>
        <v>-60264862</v>
      </c>
      <c r="F101" s="11" t="str">
        <f>IF(D101=0,"YES",IF((C101-D101)/(C101+D101)&gt;0.15, IF(C101+D101&gt;percent,"YES","NO"),"NO"))</f>
        <v>NO</v>
      </c>
      <c r="G101" s="12">
        <v>74999.0</v>
      </c>
      <c r="H101" s="13" t="str">
        <f t="shared" si="3"/>
        <v>NOT FUNDED</v>
      </c>
      <c r="I101" s="14">
        <f t="shared" si="4"/>
        <v>30755</v>
      </c>
      <c r="J101" s="15" t="str">
        <f t="shared" si="2"/>
        <v>Approval Threshold</v>
      </c>
    </row>
    <row r="102">
      <c r="A102" s="7" t="s">
        <v>360</v>
      </c>
      <c r="B102" s="18">
        <v>171.0</v>
      </c>
      <c r="C102" s="9">
        <v>3426696.0</v>
      </c>
      <c r="D102" s="9">
        <v>6.3813472E7</v>
      </c>
      <c r="E102" s="10">
        <f t="shared" si="1"/>
        <v>-60386776</v>
      </c>
      <c r="F102" s="11" t="str">
        <f>IF(D102=0,"YES",IF((C102-D102)/(C102+D102)&gt;0.15, IF(C102+D102&gt;percent,"YES","NO"),"NO"))</f>
        <v>NO</v>
      </c>
      <c r="G102" s="12">
        <v>15000.0</v>
      </c>
      <c r="H102" s="13" t="str">
        <f t="shared" si="3"/>
        <v>NOT FUNDED</v>
      </c>
      <c r="I102" s="14">
        <f t="shared" si="4"/>
        <v>30755</v>
      </c>
      <c r="J102" s="15" t="str">
        <f t="shared" si="2"/>
        <v>Approval Threshold</v>
      </c>
    </row>
    <row r="103">
      <c r="A103" s="7" t="s">
        <v>361</v>
      </c>
      <c r="B103" s="18">
        <v>166.0</v>
      </c>
      <c r="C103" s="9">
        <v>6157621.0</v>
      </c>
      <c r="D103" s="9">
        <v>6.8659655E7</v>
      </c>
      <c r="E103" s="10">
        <f t="shared" si="1"/>
        <v>-62502034</v>
      </c>
      <c r="F103" s="11" t="str">
        <f>IF(D103=0,"YES",IF((C103-D103)/(C103+D103)&gt;0.15, IF(C103+D103&gt;percent,"YES","NO"),"NO"))</f>
        <v>NO</v>
      </c>
      <c r="G103" s="12">
        <v>60000.0</v>
      </c>
      <c r="H103" s="13" t="str">
        <f t="shared" si="3"/>
        <v>NOT FUNDED</v>
      </c>
      <c r="I103" s="14">
        <f t="shared" si="4"/>
        <v>30755</v>
      </c>
      <c r="J103" s="15" t="str">
        <f t="shared" si="2"/>
        <v>Approval Threshold</v>
      </c>
    </row>
    <row r="104">
      <c r="A104" s="7" t="s">
        <v>362</v>
      </c>
      <c r="B104" s="18">
        <v>161.0</v>
      </c>
      <c r="C104" s="9">
        <v>5519046.0</v>
      </c>
      <c r="D104" s="9">
        <v>6.9208566E7</v>
      </c>
      <c r="E104" s="10">
        <f t="shared" si="1"/>
        <v>-63689520</v>
      </c>
      <c r="F104" s="11" t="str">
        <f>IF(D104=0,"YES",IF((C104-D104)/(C104+D104)&gt;0.15, IF(C104+D104&gt;percent,"YES","NO"),"NO"))</f>
        <v>NO</v>
      </c>
      <c r="G104" s="12">
        <v>70000.0</v>
      </c>
      <c r="H104" s="13" t="str">
        <f t="shared" si="3"/>
        <v>NOT FUNDED</v>
      </c>
      <c r="I104" s="14">
        <f t="shared" si="4"/>
        <v>30755</v>
      </c>
      <c r="J104" s="15" t="str">
        <f t="shared" si="2"/>
        <v>Approval Threshold</v>
      </c>
    </row>
    <row r="105">
      <c r="A105" s="7" t="s">
        <v>363</v>
      </c>
      <c r="B105" s="18">
        <v>245.0</v>
      </c>
      <c r="C105" s="9">
        <v>4.9630432E7</v>
      </c>
      <c r="D105" s="9">
        <v>1.13990089E8</v>
      </c>
      <c r="E105" s="10">
        <f t="shared" si="1"/>
        <v>-64359657</v>
      </c>
      <c r="F105" s="11" t="str">
        <f>IF(D105=0,"YES",IF((C105-D105)/(C105+D105)&gt;0.15, IF(C105+D105&gt;percent,"YES","NO"),"NO"))</f>
        <v>NO</v>
      </c>
      <c r="G105" s="12">
        <v>262500.0</v>
      </c>
      <c r="H105" s="13" t="str">
        <f t="shared" si="3"/>
        <v>NOT FUNDED</v>
      </c>
      <c r="I105" s="14">
        <f t="shared" si="4"/>
        <v>30755</v>
      </c>
      <c r="J105" s="15" t="str">
        <f t="shared" si="2"/>
        <v>Approval Threshold</v>
      </c>
    </row>
    <row r="106">
      <c r="A106" s="7" t="s">
        <v>364</v>
      </c>
      <c r="B106" s="18">
        <v>198.0</v>
      </c>
      <c r="C106" s="9">
        <v>6.5936526E7</v>
      </c>
      <c r="D106" s="9">
        <v>1.3868706E8</v>
      </c>
      <c r="E106" s="10">
        <f t="shared" si="1"/>
        <v>-72750534</v>
      </c>
      <c r="F106" s="11" t="str">
        <f>IF(D106=0,"YES",IF((C106-D106)/(C106+D106)&gt;0.15, IF(C106+D106&gt;percent,"YES","NO"),"NO"))</f>
        <v>NO</v>
      </c>
      <c r="G106" s="12">
        <v>180000.0</v>
      </c>
      <c r="H106" s="13" t="str">
        <f t="shared" si="3"/>
        <v>NOT FUNDED</v>
      </c>
      <c r="I106" s="14">
        <f t="shared" si="4"/>
        <v>30755</v>
      </c>
      <c r="J106" s="15" t="str">
        <f t="shared" si="2"/>
        <v>Approval Threshold</v>
      </c>
    </row>
    <row r="107">
      <c r="A107" s="7" t="s">
        <v>365</v>
      </c>
      <c r="B107" s="18">
        <v>243.0</v>
      </c>
      <c r="C107" s="9">
        <v>7.5334043E7</v>
      </c>
      <c r="D107" s="9">
        <v>1.49119863E8</v>
      </c>
      <c r="E107" s="10">
        <f t="shared" si="1"/>
        <v>-73785820</v>
      </c>
      <c r="F107" s="11" t="str">
        <f>IF(D107=0,"YES",IF((C107-D107)/(C107+D107)&gt;0.15, IF(C107+D107&gt;percent,"YES","NO"),"NO"))</f>
        <v>NO</v>
      </c>
      <c r="G107" s="12">
        <v>504810.0</v>
      </c>
      <c r="H107" s="13" t="str">
        <f t="shared" si="3"/>
        <v>NOT FUNDED</v>
      </c>
      <c r="I107" s="14">
        <f t="shared" si="4"/>
        <v>30755</v>
      </c>
      <c r="J107" s="15" t="str">
        <f t="shared" si="2"/>
        <v>Approval Threshold</v>
      </c>
    </row>
    <row r="108">
      <c r="A108" s="19" t="s">
        <v>366</v>
      </c>
      <c r="B108" s="18">
        <v>214.0</v>
      </c>
      <c r="C108" s="9">
        <v>3.4779103E7</v>
      </c>
      <c r="D108" s="9">
        <v>1.11915653E8</v>
      </c>
      <c r="E108" s="10">
        <f t="shared" si="1"/>
        <v>-77136550</v>
      </c>
      <c r="F108" s="11" t="str">
        <f>IF(D108=0,"YES",IF((C108-D108)/(C108+D108)&gt;0.15, IF(C108+D108&gt;percent,"YES","NO"),"NO"))</f>
        <v>NO</v>
      </c>
      <c r="G108" s="12">
        <v>89285.0</v>
      </c>
      <c r="H108" s="13" t="str">
        <f t="shared" si="3"/>
        <v>NOT FUNDED</v>
      </c>
      <c r="I108" s="14">
        <f t="shared" si="4"/>
        <v>30755</v>
      </c>
      <c r="J108" s="15" t="str">
        <f t="shared" si="2"/>
        <v>Approval Threshold</v>
      </c>
    </row>
    <row r="109">
      <c r="A109" s="7" t="s">
        <v>367</v>
      </c>
      <c r="B109" s="18">
        <v>252.0</v>
      </c>
      <c r="C109" s="9">
        <v>5.5394545E7</v>
      </c>
      <c r="D109" s="9">
        <v>1.33352855E8</v>
      </c>
      <c r="E109" s="10">
        <f t="shared" si="1"/>
        <v>-77958310</v>
      </c>
      <c r="F109" s="11" t="str">
        <f>IF(D109=0,"YES",IF((C109-D109)/(C109+D109)&gt;0.15, IF(C109+D109&gt;percent,"YES","NO"),"NO"))</f>
        <v>NO</v>
      </c>
      <c r="G109" s="12">
        <v>372000.0</v>
      </c>
      <c r="H109" s="13" t="str">
        <f t="shared" si="3"/>
        <v>NOT FUNDED</v>
      </c>
      <c r="I109" s="14">
        <f t="shared" si="4"/>
        <v>30755</v>
      </c>
      <c r="J109" s="15" t="str">
        <f t="shared" si="2"/>
        <v>Approval Threshold</v>
      </c>
    </row>
    <row r="110">
      <c r="A110" s="7" t="s">
        <v>368</v>
      </c>
      <c r="B110" s="18">
        <v>258.0</v>
      </c>
      <c r="C110" s="9">
        <v>6.4681891E7</v>
      </c>
      <c r="D110" s="9">
        <v>1.43394702E8</v>
      </c>
      <c r="E110" s="10">
        <f t="shared" si="1"/>
        <v>-78712811</v>
      </c>
      <c r="F110" s="11" t="str">
        <f>IF(D110=0,"YES",IF((C110-D110)/(C110+D110)&gt;0.15, IF(C110+D110&gt;percent,"YES","NO"),"NO"))</f>
        <v>NO</v>
      </c>
      <c r="G110" s="12">
        <v>123000.0</v>
      </c>
      <c r="H110" s="13" t="str">
        <f t="shared" si="3"/>
        <v>NOT FUNDED</v>
      </c>
      <c r="I110" s="14">
        <f t="shared" si="4"/>
        <v>30755</v>
      </c>
      <c r="J110" s="15" t="str">
        <f t="shared" si="2"/>
        <v>Approval Threshold</v>
      </c>
    </row>
    <row r="111">
      <c r="A111" s="7" t="s">
        <v>369</v>
      </c>
      <c r="B111" s="18">
        <v>235.0</v>
      </c>
      <c r="C111" s="9">
        <v>4.9191449E7</v>
      </c>
      <c r="D111" s="9">
        <v>1.29360856E8</v>
      </c>
      <c r="E111" s="10">
        <f t="shared" si="1"/>
        <v>-80169407</v>
      </c>
      <c r="F111" s="11" t="str">
        <f>IF(D111=0,"YES",IF((C111-D111)/(C111+D111)&gt;0.15, IF(C111+D111&gt;percent,"YES","NO"),"NO"))</f>
        <v>NO</v>
      </c>
      <c r="G111" s="12">
        <v>100000.0</v>
      </c>
      <c r="H111" s="13" t="str">
        <f t="shared" si="3"/>
        <v>NOT FUNDED</v>
      </c>
      <c r="I111" s="14">
        <f t="shared" si="4"/>
        <v>30755</v>
      </c>
      <c r="J111" s="15" t="str">
        <f t="shared" si="2"/>
        <v>Approval Threshold</v>
      </c>
    </row>
    <row r="112">
      <c r="A112" s="7" t="s">
        <v>370</v>
      </c>
      <c r="B112" s="18">
        <v>278.0</v>
      </c>
      <c r="C112" s="9">
        <v>6.4064294E7</v>
      </c>
      <c r="D112" s="9">
        <v>1.45576398E8</v>
      </c>
      <c r="E112" s="10">
        <f t="shared" si="1"/>
        <v>-81512104</v>
      </c>
      <c r="F112" s="11" t="str">
        <f>IF(D112=0,"YES",IF((C112-D112)/(C112+D112)&gt;0.15, IF(C112+D112&gt;percent,"YES","NO"),"NO"))</f>
        <v>NO</v>
      </c>
      <c r="G112" s="12">
        <v>300000.0</v>
      </c>
      <c r="H112" s="13" t="str">
        <f t="shared" si="3"/>
        <v>NOT FUNDED</v>
      </c>
      <c r="I112" s="14">
        <f t="shared" si="4"/>
        <v>30755</v>
      </c>
      <c r="J112" s="15" t="str">
        <f t="shared" si="2"/>
        <v>Approval Threshold</v>
      </c>
    </row>
    <row r="113">
      <c r="A113" s="7" t="s">
        <v>371</v>
      </c>
      <c r="B113" s="18">
        <v>388.0</v>
      </c>
      <c r="C113" s="9">
        <v>9.7970393E7</v>
      </c>
      <c r="D113" s="9">
        <v>1.80453412E8</v>
      </c>
      <c r="E113" s="10">
        <f t="shared" si="1"/>
        <v>-82483019</v>
      </c>
      <c r="F113" s="11" t="str">
        <f>IF(D113=0,"YES",IF((C113-D113)/(C113+D113)&gt;0.15, IF(C113+D113&gt;percent,"YES","NO"),"NO"))</f>
        <v>NO</v>
      </c>
      <c r="G113" s="12">
        <v>733518.0</v>
      </c>
      <c r="H113" s="13" t="str">
        <f t="shared" si="3"/>
        <v>NOT FUNDED</v>
      </c>
      <c r="I113" s="14">
        <f t="shared" si="4"/>
        <v>30755</v>
      </c>
      <c r="J113" s="15" t="str">
        <f t="shared" si="2"/>
        <v>Approval Threshold</v>
      </c>
    </row>
    <row r="114">
      <c r="A114" s="7" t="s">
        <v>372</v>
      </c>
      <c r="B114" s="18">
        <v>254.0</v>
      </c>
      <c r="C114" s="9">
        <v>6760384.0</v>
      </c>
      <c r="D114" s="9">
        <v>9.039368E7</v>
      </c>
      <c r="E114" s="10">
        <f t="shared" si="1"/>
        <v>-83633296</v>
      </c>
      <c r="F114" s="11" t="str">
        <f>IF(D114=0,"YES",IF((C114-D114)/(C114+D114)&gt;0.15, IF(C114+D114&gt;percent,"YES","NO"),"NO"))</f>
        <v>NO</v>
      </c>
      <c r="G114" s="12">
        <v>249286.0</v>
      </c>
      <c r="H114" s="13" t="str">
        <f t="shared" si="3"/>
        <v>NOT FUNDED</v>
      </c>
      <c r="I114" s="14">
        <f t="shared" si="4"/>
        <v>30755</v>
      </c>
      <c r="J114" s="15" t="str">
        <f t="shared" si="2"/>
        <v>Approval Threshold</v>
      </c>
    </row>
    <row r="115">
      <c r="A115" s="19" t="s">
        <v>373</v>
      </c>
      <c r="B115" s="18">
        <v>342.0</v>
      </c>
      <c r="C115" s="9">
        <v>5.1328825E7</v>
      </c>
      <c r="D115" s="9">
        <v>1.35283104E8</v>
      </c>
      <c r="E115" s="10">
        <f t="shared" si="1"/>
        <v>-83954279</v>
      </c>
      <c r="F115" s="11" t="str">
        <f>IF(D115=0,"YES",IF((C115-D115)/(C115+D115)&gt;0.15, IF(C115+D115&gt;percent,"YES","NO"),"NO"))</f>
        <v>NO</v>
      </c>
      <c r="G115" s="12">
        <v>279400.0</v>
      </c>
      <c r="H115" s="13" t="str">
        <f t="shared" si="3"/>
        <v>NOT FUNDED</v>
      </c>
      <c r="I115" s="14">
        <f t="shared" si="4"/>
        <v>30755</v>
      </c>
      <c r="J115" s="15" t="str">
        <f t="shared" si="2"/>
        <v>Approval Threshold</v>
      </c>
    </row>
    <row r="116">
      <c r="A116" s="7" t="s">
        <v>374</v>
      </c>
      <c r="B116" s="18">
        <v>375.0</v>
      </c>
      <c r="C116" s="9">
        <v>4.7383706E7</v>
      </c>
      <c r="D116" s="9">
        <v>1.3252098E8</v>
      </c>
      <c r="E116" s="10">
        <f t="shared" si="1"/>
        <v>-85137274</v>
      </c>
      <c r="F116" s="11" t="str">
        <f>IF(D116=0,"YES",IF((C116-D116)/(C116+D116)&gt;0.15, IF(C116+D116&gt;percent,"YES","NO"),"NO"))</f>
        <v>NO</v>
      </c>
      <c r="G116" s="12">
        <v>250000.0</v>
      </c>
      <c r="H116" s="13" t="str">
        <f t="shared" si="3"/>
        <v>NOT FUNDED</v>
      </c>
      <c r="I116" s="14">
        <f t="shared" si="4"/>
        <v>30755</v>
      </c>
      <c r="J116" s="15" t="str">
        <f t="shared" si="2"/>
        <v>Approval Threshold</v>
      </c>
    </row>
    <row r="117">
      <c r="A117" s="7" t="s">
        <v>375</v>
      </c>
      <c r="B117" s="18">
        <v>242.0</v>
      </c>
      <c r="C117" s="9">
        <v>5.0612989E7</v>
      </c>
      <c r="D117" s="9">
        <v>1.3585598E8</v>
      </c>
      <c r="E117" s="10">
        <f t="shared" si="1"/>
        <v>-85242991</v>
      </c>
      <c r="F117" s="11" t="str">
        <f>IF(D117=0,"YES",IF((C117-D117)/(C117+D117)&gt;0.15, IF(C117+D117&gt;percent,"YES","NO"),"NO"))</f>
        <v>NO</v>
      </c>
      <c r="G117" s="12">
        <v>500000.0</v>
      </c>
      <c r="H117" s="13" t="str">
        <f t="shared" si="3"/>
        <v>NOT FUNDED</v>
      </c>
      <c r="I117" s="14">
        <f t="shared" si="4"/>
        <v>30755</v>
      </c>
      <c r="J117" s="15" t="str">
        <f t="shared" si="2"/>
        <v>Approval Threshold</v>
      </c>
    </row>
    <row r="118">
      <c r="A118" s="7" t="s">
        <v>376</v>
      </c>
      <c r="B118" s="18">
        <v>287.0</v>
      </c>
      <c r="C118" s="9">
        <v>6.5453867E7</v>
      </c>
      <c r="D118" s="9">
        <v>1.51976196E8</v>
      </c>
      <c r="E118" s="10">
        <f t="shared" si="1"/>
        <v>-86522329</v>
      </c>
      <c r="F118" s="11" t="str">
        <f>IF(D118=0,"YES",IF((C118-D118)/(C118+D118)&gt;0.15, IF(C118+D118&gt;percent,"YES","NO"),"NO"))</f>
        <v>NO</v>
      </c>
      <c r="G118" s="12">
        <v>670000.0</v>
      </c>
      <c r="H118" s="13" t="str">
        <f t="shared" si="3"/>
        <v>NOT FUNDED</v>
      </c>
      <c r="I118" s="14">
        <f t="shared" si="4"/>
        <v>30755</v>
      </c>
      <c r="J118" s="15" t="str">
        <f t="shared" si="2"/>
        <v>Approval Threshold</v>
      </c>
    </row>
    <row r="119">
      <c r="A119" s="7" t="s">
        <v>377</v>
      </c>
      <c r="B119" s="18">
        <v>232.0</v>
      </c>
      <c r="C119" s="9">
        <v>4.9411163E7</v>
      </c>
      <c r="D119" s="9">
        <v>1.36507151E8</v>
      </c>
      <c r="E119" s="10">
        <f t="shared" si="1"/>
        <v>-87095988</v>
      </c>
      <c r="F119" s="11" t="str">
        <f>IF(D119=0,"YES",IF((C119-D119)/(C119+D119)&gt;0.15, IF(C119+D119&gt;percent,"YES","NO"),"NO"))</f>
        <v>NO</v>
      </c>
      <c r="G119" s="12">
        <v>291800.0</v>
      </c>
      <c r="H119" s="13" t="str">
        <f t="shared" si="3"/>
        <v>NOT FUNDED</v>
      </c>
      <c r="I119" s="14">
        <f t="shared" si="4"/>
        <v>30755</v>
      </c>
      <c r="J119" s="15" t="str">
        <f t="shared" si="2"/>
        <v>Approval Threshold</v>
      </c>
    </row>
    <row r="120">
      <c r="A120" s="7" t="s">
        <v>378</v>
      </c>
      <c r="B120" s="18">
        <v>144.0</v>
      </c>
      <c r="C120" s="9">
        <v>2.3258168E7</v>
      </c>
      <c r="D120" s="9">
        <v>1.10724311E8</v>
      </c>
      <c r="E120" s="10">
        <f t="shared" si="1"/>
        <v>-87466143</v>
      </c>
      <c r="F120" s="11" t="str">
        <f>IF(D120=0,"YES",IF((C120-D120)/(C120+D120)&gt;0.15, IF(C120+D120&gt;percent,"YES","NO"),"NO"))</f>
        <v>NO</v>
      </c>
      <c r="G120" s="12">
        <v>75000.0</v>
      </c>
      <c r="H120" s="13" t="str">
        <f t="shared" si="3"/>
        <v>NOT FUNDED</v>
      </c>
      <c r="I120" s="14">
        <f t="shared" si="4"/>
        <v>30755</v>
      </c>
      <c r="J120" s="15" t="str">
        <f t="shared" si="2"/>
        <v>Approval Threshold</v>
      </c>
    </row>
    <row r="121">
      <c r="A121" s="7" t="s">
        <v>379</v>
      </c>
      <c r="B121" s="18">
        <v>223.0</v>
      </c>
      <c r="C121" s="9">
        <v>3.8599417E7</v>
      </c>
      <c r="D121" s="9">
        <v>1.26547927E8</v>
      </c>
      <c r="E121" s="10">
        <f t="shared" si="1"/>
        <v>-87948510</v>
      </c>
      <c r="F121" s="11" t="str">
        <f>IF(D121=0,"YES",IF((C121-D121)/(C121+D121)&gt;0.15, IF(C121+D121&gt;percent,"YES","NO"),"NO"))</f>
        <v>NO</v>
      </c>
      <c r="G121" s="12">
        <v>396540.0</v>
      </c>
      <c r="H121" s="13" t="str">
        <f t="shared" si="3"/>
        <v>NOT FUNDED</v>
      </c>
      <c r="I121" s="14">
        <f t="shared" si="4"/>
        <v>30755</v>
      </c>
      <c r="J121" s="15" t="str">
        <f t="shared" si="2"/>
        <v>Approval Threshold</v>
      </c>
    </row>
    <row r="122">
      <c r="A122" s="7" t="s">
        <v>380</v>
      </c>
      <c r="B122" s="18">
        <v>186.0</v>
      </c>
      <c r="C122" s="9">
        <v>5.3108722E7</v>
      </c>
      <c r="D122" s="9">
        <v>1.41078915E8</v>
      </c>
      <c r="E122" s="10">
        <f t="shared" si="1"/>
        <v>-87970193</v>
      </c>
      <c r="F122" s="11" t="str">
        <f>IF(D122=0,"YES",IF((C122-D122)/(C122+D122)&gt;0.15, IF(C122+D122&gt;percent,"YES","NO"),"NO"))</f>
        <v>NO</v>
      </c>
      <c r="G122" s="12">
        <v>262500.0</v>
      </c>
      <c r="H122" s="13" t="str">
        <f t="shared" si="3"/>
        <v>NOT FUNDED</v>
      </c>
      <c r="I122" s="14">
        <f t="shared" si="4"/>
        <v>30755</v>
      </c>
      <c r="J122" s="15" t="str">
        <f t="shared" si="2"/>
        <v>Approval Threshold</v>
      </c>
    </row>
    <row r="123">
      <c r="A123" s="7" t="s">
        <v>381</v>
      </c>
      <c r="B123" s="18">
        <v>184.0</v>
      </c>
      <c r="C123" s="9">
        <v>2.3925329E7</v>
      </c>
      <c r="D123" s="9">
        <v>1.15145845E8</v>
      </c>
      <c r="E123" s="10">
        <f t="shared" si="1"/>
        <v>-91220516</v>
      </c>
      <c r="F123" s="11" t="str">
        <f>IF(D123=0,"YES",IF((C123-D123)/(C123+D123)&gt;0.15, IF(C123+D123&gt;percent,"YES","NO"),"NO"))</f>
        <v>NO</v>
      </c>
      <c r="G123" s="12">
        <v>97400.0</v>
      </c>
      <c r="H123" s="13" t="str">
        <f t="shared" si="3"/>
        <v>NOT FUNDED</v>
      </c>
      <c r="I123" s="14">
        <f t="shared" si="4"/>
        <v>30755</v>
      </c>
      <c r="J123" s="15" t="str">
        <f t="shared" si="2"/>
        <v>Approval Threshold</v>
      </c>
    </row>
    <row r="124">
      <c r="A124" s="7" t="s">
        <v>382</v>
      </c>
      <c r="B124" s="18">
        <v>454.0</v>
      </c>
      <c r="C124" s="9">
        <v>5.8402838E7</v>
      </c>
      <c r="D124" s="9">
        <v>1.50621513E8</v>
      </c>
      <c r="E124" s="10">
        <f t="shared" si="1"/>
        <v>-92218675</v>
      </c>
      <c r="F124" s="11" t="str">
        <f>IF(D124=0,"YES",IF((C124-D124)/(C124+D124)&gt;0.15, IF(C124+D124&gt;percent,"YES","NO"),"NO"))</f>
        <v>NO</v>
      </c>
      <c r="G124" s="12">
        <v>590780.0</v>
      </c>
      <c r="H124" s="13" t="str">
        <f t="shared" si="3"/>
        <v>NOT FUNDED</v>
      </c>
      <c r="I124" s="14">
        <f t="shared" si="4"/>
        <v>30755</v>
      </c>
      <c r="J124" s="15" t="str">
        <f t="shared" si="2"/>
        <v>Approval Threshold</v>
      </c>
    </row>
    <row r="125">
      <c r="A125" s="7" t="s">
        <v>383</v>
      </c>
      <c r="B125" s="18">
        <v>154.0</v>
      </c>
      <c r="C125" s="9">
        <v>1.1966665E7</v>
      </c>
      <c r="D125" s="9">
        <v>1.0469963E8</v>
      </c>
      <c r="E125" s="10">
        <f t="shared" si="1"/>
        <v>-92732965</v>
      </c>
      <c r="F125" s="11" t="str">
        <f>IF(D125=0,"YES",IF((C125-D125)/(C125+D125)&gt;0.15, IF(C125+D125&gt;percent,"YES","NO"),"NO"))</f>
        <v>NO</v>
      </c>
      <c r="G125" s="12">
        <v>75000.0</v>
      </c>
      <c r="H125" s="13" t="str">
        <f t="shared" si="3"/>
        <v>NOT FUNDED</v>
      </c>
      <c r="I125" s="14">
        <f t="shared" si="4"/>
        <v>30755</v>
      </c>
      <c r="J125" s="15" t="str">
        <f t="shared" si="2"/>
        <v>Approval Threshold</v>
      </c>
    </row>
    <row r="126">
      <c r="A126" s="7" t="s">
        <v>384</v>
      </c>
      <c r="B126" s="18">
        <v>151.0</v>
      </c>
      <c r="C126" s="9">
        <v>1.2078853E7</v>
      </c>
      <c r="D126" s="9">
        <v>1.05369687E8</v>
      </c>
      <c r="E126" s="10">
        <f t="shared" si="1"/>
        <v>-93290834</v>
      </c>
      <c r="F126" s="11" t="str">
        <f>IF(D126=0,"YES",IF((C126-D126)/(C126+D126)&gt;0.15, IF(C126+D126&gt;percent,"YES","NO"),"NO"))</f>
        <v>NO</v>
      </c>
      <c r="G126" s="12">
        <v>75000.0</v>
      </c>
      <c r="H126" s="13" t="str">
        <f t="shared" si="3"/>
        <v>NOT FUNDED</v>
      </c>
      <c r="I126" s="14">
        <f t="shared" si="4"/>
        <v>30755</v>
      </c>
      <c r="J126" s="15" t="str">
        <f t="shared" si="2"/>
        <v>Approval Threshold</v>
      </c>
    </row>
    <row r="127">
      <c r="A127" s="7" t="s">
        <v>385</v>
      </c>
      <c r="B127" s="18">
        <v>251.0</v>
      </c>
      <c r="C127" s="9">
        <v>2.4066659E7</v>
      </c>
      <c r="D127" s="9">
        <v>1.17752897E8</v>
      </c>
      <c r="E127" s="10">
        <f t="shared" si="1"/>
        <v>-93686238</v>
      </c>
      <c r="F127" s="11" t="str">
        <f>IF(D127=0,"YES",IF((C127-D127)/(C127+D127)&gt;0.15, IF(C127+D127&gt;percent,"YES","NO"),"NO"))</f>
        <v>NO</v>
      </c>
      <c r="G127" s="12">
        <v>22088.0</v>
      </c>
      <c r="H127" s="13" t="str">
        <f t="shared" si="3"/>
        <v>NOT FUNDED</v>
      </c>
      <c r="I127" s="14">
        <f t="shared" si="4"/>
        <v>30755</v>
      </c>
      <c r="J127" s="15" t="str">
        <f t="shared" si="2"/>
        <v>Approval Threshold</v>
      </c>
    </row>
    <row r="128">
      <c r="A128" s="7" t="s">
        <v>386</v>
      </c>
      <c r="B128" s="18">
        <v>154.0</v>
      </c>
      <c r="C128" s="9">
        <v>1.2236736E7</v>
      </c>
      <c r="D128" s="9">
        <v>1.0598057E8</v>
      </c>
      <c r="E128" s="10">
        <f t="shared" si="1"/>
        <v>-93743834</v>
      </c>
      <c r="F128" s="11" t="str">
        <f>IF(D128=0,"YES",IF((C128-D128)/(C128+D128)&gt;0.15, IF(C128+D128&gt;percent,"YES","NO"),"NO"))</f>
        <v>NO</v>
      </c>
      <c r="G128" s="12">
        <v>75000.0</v>
      </c>
      <c r="H128" s="13" t="str">
        <f t="shared" si="3"/>
        <v>NOT FUNDED</v>
      </c>
      <c r="I128" s="14">
        <f t="shared" si="4"/>
        <v>30755</v>
      </c>
      <c r="J128" s="15" t="str">
        <f t="shared" si="2"/>
        <v>Approval Threshold</v>
      </c>
    </row>
    <row r="129">
      <c r="A129" s="7" t="s">
        <v>387</v>
      </c>
      <c r="B129" s="18">
        <v>271.0</v>
      </c>
      <c r="C129" s="9">
        <v>3.7516689E7</v>
      </c>
      <c r="D129" s="9">
        <v>1.33146909E8</v>
      </c>
      <c r="E129" s="10">
        <f t="shared" si="1"/>
        <v>-95630220</v>
      </c>
      <c r="F129" s="11" t="str">
        <f>IF(D129=0,"YES",IF((C129-D129)/(C129+D129)&gt;0.15, IF(C129+D129&gt;percent,"YES","NO"),"NO"))</f>
        <v>NO</v>
      </c>
      <c r="G129" s="12">
        <v>88566.0</v>
      </c>
      <c r="H129" s="13" t="str">
        <f t="shared" si="3"/>
        <v>NOT FUNDED</v>
      </c>
      <c r="I129" s="14">
        <f t="shared" si="4"/>
        <v>30755</v>
      </c>
      <c r="J129" s="15" t="str">
        <f t="shared" si="2"/>
        <v>Approval Threshold</v>
      </c>
    </row>
    <row r="130">
      <c r="A130" s="7" t="s">
        <v>388</v>
      </c>
      <c r="B130" s="18">
        <v>239.0</v>
      </c>
      <c r="C130" s="9">
        <v>4.1450344E7</v>
      </c>
      <c r="D130" s="9">
        <v>1.37328056E8</v>
      </c>
      <c r="E130" s="10">
        <f t="shared" si="1"/>
        <v>-95877712</v>
      </c>
      <c r="F130" s="11" t="str">
        <f>IF(D130=0,"YES",IF((C130-D130)/(C130+D130)&gt;0.15, IF(C130+D130&gt;percent,"YES","NO"),"NO"))</f>
        <v>NO</v>
      </c>
      <c r="G130" s="12">
        <v>150000.0</v>
      </c>
      <c r="H130" s="13" t="str">
        <f t="shared" si="3"/>
        <v>NOT FUNDED</v>
      </c>
      <c r="I130" s="14">
        <f t="shared" si="4"/>
        <v>30755</v>
      </c>
      <c r="J130" s="15" t="str">
        <f t="shared" si="2"/>
        <v>Approval Threshold</v>
      </c>
    </row>
    <row r="131">
      <c r="A131" s="7" t="s">
        <v>389</v>
      </c>
      <c r="B131" s="18">
        <v>364.0</v>
      </c>
      <c r="C131" s="9">
        <v>4.477845E7</v>
      </c>
      <c r="D131" s="9">
        <v>1.42363917E8</v>
      </c>
      <c r="E131" s="10">
        <f t="shared" si="1"/>
        <v>-97585467</v>
      </c>
      <c r="F131" s="11" t="str">
        <f>IF(D131=0,"YES",IF((C131-D131)/(C131+D131)&gt;0.15, IF(C131+D131&gt;percent,"YES","NO"),"NO"))</f>
        <v>NO</v>
      </c>
      <c r="G131" s="12">
        <v>700000.0</v>
      </c>
      <c r="H131" s="13" t="str">
        <f t="shared" si="3"/>
        <v>NOT FUNDED</v>
      </c>
      <c r="I131" s="14">
        <f t="shared" si="4"/>
        <v>30755</v>
      </c>
      <c r="J131" s="15" t="str">
        <f t="shared" si="2"/>
        <v>Approval Threshold</v>
      </c>
    </row>
    <row r="132">
      <c r="A132" s="7" t="s">
        <v>390</v>
      </c>
      <c r="B132" s="18">
        <v>158.0</v>
      </c>
      <c r="C132" s="9">
        <v>1.4140478E7</v>
      </c>
      <c r="D132" s="9">
        <v>1.1307343E8</v>
      </c>
      <c r="E132" s="10">
        <f t="shared" si="1"/>
        <v>-98932952</v>
      </c>
      <c r="F132" s="11" t="str">
        <f>IF(D132=0,"YES",IF((C132-D132)/(C132+D132)&gt;0.15, IF(C132+D132&gt;percent,"YES","NO"),"NO"))</f>
        <v>NO</v>
      </c>
      <c r="G132" s="12">
        <v>50000.0</v>
      </c>
      <c r="H132" s="13" t="str">
        <f t="shared" si="3"/>
        <v>NOT FUNDED</v>
      </c>
      <c r="I132" s="14">
        <f t="shared" si="4"/>
        <v>30755</v>
      </c>
      <c r="J132" s="15" t="str">
        <f t="shared" si="2"/>
        <v>Approval Threshold</v>
      </c>
    </row>
    <row r="133">
      <c r="A133" s="7" t="s">
        <v>391</v>
      </c>
      <c r="B133" s="18">
        <v>187.0</v>
      </c>
      <c r="C133" s="9">
        <v>3.2195547E7</v>
      </c>
      <c r="D133" s="9">
        <v>1.31696076E8</v>
      </c>
      <c r="E133" s="10">
        <f t="shared" si="1"/>
        <v>-99500529</v>
      </c>
      <c r="F133" s="11" t="str">
        <f>IF(D133=0,"YES",IF((C133-D133)/(C133+D133)&gt;0.15, IF(C133+D133&gt;percent,"YES","NO"),"NO"))</f>
        <v>NO</v>
      </c>
      <c r="G133" s="12">
        <v>74000.0</v>
      </c>
      <c r="H133" s="13" t="str">
        <f t="shared" si="3"/>
        <v>NOT FUNDED</v>
      </c>
      <c r="I133" s="14">
        <f t="shared" si="4"/>
        <v>30755</v>
      </c>
      <c r="J133" s="15" t="str">
        <f t="shared" si="2"/>
        <v>Approval Threshold</v>
      </c>
    </row>
    <row r="134">
      <c r="A134" s="7" t="s">
        <v>392</v>
      </c>
      <c r="B134" s="18">
        <v>182.0</v>
      </c>
      <c r="C134" s="9">
        <v>1.3623117E7</v>
      </c>
      <c r="D134" s="9">
        <v>1.13233455E8</v>
      </c>
      <c r="E134" s="10">
        <f t="shared" si="1"/>
        <v>-99610338</v>
      </c>
      <c r="F134" s="11" t="str">
        <f>IF(D134=0,"YES",IF((C134-D134)/(C134+D134)&gt;0.15, IF(C134+D134&gt;percent,"YES","NO"),"NO"))</f>
        <v>NO</v>
      </c>
      <c r="G134" s="12">
        <v>90000.0</v>
      </c>
      <c r="H134" s="13" t="str">
        <f t="shared" si="3"/>
        <v>NOT FUNDED</v>
      </c>
      <c r="I134" s="14">
        <f t="shared" si="4"/>
        <v>30755</v>
      </c>
      <c r="J134" s="15" t="str">
        <f t="shared" si="2"/>
        <v>Approval Threshold</v>
      </c>
    </row>
    <row r="135">
      <c r="A135" s="7" t="s">
        <v>393</v>
      </c>
      <c r="B135" s="18">
        <v>163.0</v>
      </c>
      <c r="C135" s="9">
        <v>3.8167249E7</v>
      </c>
      <c r="D135" s="9">
        <v>1.38163431E8</v>
      </c>
      <c r="E135" s="10">
        <f t="shared" si="1"/>
        <v>-99996182</v>
      </c>
      <c r="F135" s="11" t="str">
        <f>IF(D135=0,"YES",IF((C135-D135)/(C135+D135)&gt;0.15, IF(C135+D135&gt;percent,"YES","NO"),"NO"))</f>
        <v>NO</v>
      </c>
      <c r="G135" s="12">
        <v>86050.0</v>
      </c>
      <c r="H135" s="13" t="str">
        <f t="shared" si="3"/>
        <v>NOT FUNDED</v>
      </c>
      <c r="I135" s="14">
        <f t="shared" si="4"/>
        <v>30755</v>
      </c>
      <c r="J135" s="15" t="str">
        <f t="shared" si="2"/>
        <v>Approval Threshold</v>
      </c>
    </row>
    <row r="136">
      <c r="A136" s="7" t="s">
        <v>394</v>
      </c>
      <c r="B136" s="18">
        <v>175.0</v>
      </c>
      <c r="C136" s="9">
        <v>3.265955E7</v>
      </c>
      <c r="D136" s="9">
        <v>1.33245288E8</v>
      </c>
      <c r="E136" s="10">
        <f t="shared" si="1"/>
        <v>-100585738</v>
      </c>
      <c r="F136" s="11" t="str">
        <f>IF(D136=0,"YES",IF((C136-D136)/(C136+D136)&gt;0.15, IF(C136+D136&gt;percent,"YES","NO"),"NO"))</f>
        <v>NO</v>
      </c>
      <c r="G136" s="12">
        <v>150000.0</v>
      </c>
      <c r="H136" s="13" t="str">
        <f t="shared" si="3"/>
        <v>NOT FUNDED</v>
      </c>
      <c r="I136" s="14">
        <f t="shared" si="4"/>
        <v>30755</v>
      </c>
      <c r="J136" s="15" t="str">
        <f t="shared" si="2"/>
        <v>Approval Threshold</v>
      </c>
    </row>
    <row r="137">
      <c r="A137" s="7" t="s">
        <v>395</v>
      </c>
      <c r="B137" s="18">
        <v>232.0</v>
      </c>
      <c r="C137" s="9">
        <v>3.2386089E7</v>
      </c>
      <c r="D137" s="9">
        <v>1.33101129E8</v>
      </c>
      <c r="E137" s="10">
        <f t="shared" si="1"/>
        <v>-100715040</v>
      </c>
      <c r="F137" s="11" t="str">
        <f>IF(D137=0,"YES",IF((C137-D137)/(C137+D137)&gt;0.15, IF(C137+D137&gt;percent,"YES","NO"),"NO"))</f>
        <v>NO</v>
      </c>
      <c r="G137" s="12">
        <v>150000.0</v>
      </c>
      <c r="H137" s="13" t="str">
        <f t="shared" si="3"/>
        <v>NOT FUNDED</v>
      </c>
      <c r="I137" s="14">
        <f t="shared" si="4"/>
        <v>30755</v>
      </c>
      <c r="J137" s="15" t="str">
        <f t="shared" si="2"/>
        <v>Approval Threshold</v>
      </c>
    </row>
    <row r="138">
      <c r="A138" s="7" t="s">
        <v>396</v>
      </c>
      <c r="B138" s="18">
        <v>161.0</v>
      </c>
      <c r="C138" s="9">
        <v>1.4496561E7</v>
      </c>
      <c r="D138" s="9">
        <v>1.15545354E8</v>
      </c>
      <c r="E138" s="10">
        <f t="shared" si="1"/>
        <v>-101048793</v>
      </c>
      <c r="F138" s="11" t="str">
        <f>IF(D138=0,"YES",IF((C138-D138)/(C138+D138)&gt;0.15, IF(C138+D138&gt;percent,"YES","NO"),"NO"))</f>
        <v>NO</v>
      </c>
      <c r="G138" s="12">
        <v>75000.0</v>
      </c>
      <c r="H138" s="13" t="str">
        <f t="shared" si="3"/>
        <v>NOT FUNDED</v>
      </c>
      <c r="I138" s="14">
        <f t="shared" si="4"/>
        <v>30755</v>
      </c>
      <c r="J138" s="15" t="str">
        <f t="shared" si="2"/>
        <v>Approval Threshold</v>
      </c>
    </row>
    <row r="139">
      <c r="A139" s="7" t="s">
        <v>397</v>
      </c>
      <c r="B139" s="18">
        <v>202.0</v>
      </c>
      <c r="C139" s="9">
        <v>2.9196005E7</v>
      </c>
      <c r="D139" s="9">
        <v>1.30664946E8</v>
      </c>
      <c r="E139" s="10">
        <f t="shared" si="1"/>
        <v>-101468941</v>
      </c>
      <c r="F139" s="11" t="str">
        <f>IF(D139=0,"YES",IF((C139-D139)/(C139+D139)&gt;0.15, IF(C139+D139&gt;percent,"YES","NO"),"NO"))</f>
        <v>NO</v>
      </c>
      <c r="G139" s="12">
        <v>140267.0</v>
      </c>
      <c r="H139" s="13" t="str">
        <f t="shared" si="3"/>
        <v>NOT FUNDED</v>
      </c>
      <c r="I139" s="14">
        <f t="shared" si="4"/>
        <v>30755</v>
      </c>
      <c r="J139" s="15" t="str">
        <f t="shared" si="2"/>
        <v>Approval Threshold</v>
      </c>
    </row>
    <row r="140">
      <c r="A140" s="7" t="s">
        <v>398</v>
      </c>
      <c r="B140" s="18">
        <v>178.0</v>
      </c>
      <c r="C140" s="9">
        <v>1.5761509E7</v>
      </c>
      <c r="D140" s="9">
        <v>1.17522473E8</v>
      </c>
      <c r="E140" s="10">
        <f t="shared" si="1"/>
        <v>-101760964</v>
      </c>
      <c r="F140" s="11" t="str">
        <f>IF(D140=0,"YES",IF((C140-D140)/(C140+D140)&gt;0.15, IF(C140+D140&gt;percent,"YES","NO"),"NO"))</f>
        <v>NO</v>
      </c>
      <c r="G140" s="12">
        <v>40000.0</v>
      </c>
      <c r="H140" s="13" t="str">
        <f t="shared" si="3"/>
        <v>NOT FUNDED</v>
      </c>
      <c r="I140" s="14">
        <f t="shared" si="4"/>
        <v>30755</v>
      </c>
      <c r="J140" s="15" t="str">
        <f t="shared" si="2"/>
        <v>Approval Threshold</v>
      </c>
    </row>
    <row r="141">
      <c r="A141" s="7" t="s">
        <v>399</v>
      </c>
      <c r="B141" s="18">
        <v>230.0</v>
      </c>
      <c r="C141" s="9">
        <v>2.7266362E7</v>
      </c>
      <c r="D141" s="9">
        <v>1.29150443E8</v>
      </c>
      <c r="E141" s="10">
        <f t="shared" si="1"/>
        <v>-101884081</v>
      </c>
      <c r="F141" s="11" t="str">
        <f>IF(D141=0,"YES",IF((C141-D141)/(C141+D141)&gt;0.15, IF(C141+D141&gt;percent,"YES","NO"),"NO"))</f>
        <v>NO</v>
      </c>
      <c r="G141" s="12">
        <v>99400.0</v>
      </c>
      <c r="H141" s="13" t="str">
        <f t="shared" si="3"/>
        <v>NOT FUNDED</v>
      </c>
      <c r="I141" s="14">
        <f t="shared" si="4"/>
        <v>30755</v>
      </c>
      <c r="J141" s="15" t="str">
        <f t="shared" si="2"/>
        <v>Approval Threshold</v>
      </c>
    </row>
    <row r="142">
      <c r="A142" s="7" t="s">
        <v>400</v>
      </c>
      <c r="B142" s="18">
        <v>371.0</v>
      </c>
      <c r="C142" s="9">
        <v>3.4244013E7</v>
      </c>
      <c r="D142" s="9">
        <v>1.36513533E8</v>
      </c>
      <c r="E142" s="10">
        <f t="shared" si="1"/>
        <v>-102269520</v>
      </c>
      <c r="F142" s="11" t="str">
        <f>IF(D142=0,"YES",IF((C142-D142)/(C142+D142)&gt;0.15, IF(C142+D142&gt;percent,"YES","NO"),"NO"))</f>
        <v>NO</v>
      </c>
      <c r="G142" s="12">
        <v>275000.0</v>
      </c>
      <c r="H142" s="13" t="str">
        <f t="shared" si="3"/>
        <v>NOT FUNDED</v>
      </c>
      <c r="I142" s="14">
        <f t="shared" si="4"/>
        <v>30755</v>
      </c>
      <c r="J142" s="15" t="str">
        <f t="shared" si="2"/>
        <v>Approval Threshold</v>
      </c>
    </row>
    <row r="143">
      <c r="A143" s="7" t="s">
        <v>401</v>
      </c>
      <c r="B143" s="18">
        <v>178.0</v>
      </c>
      <c r="C143" s="9">
        <v>9752587.0</v>
      </c>
      <c r="D143" s="9">
        <v>1.13009521E8</v>
      </c>
      <c r="E143" s="10">
        <f t="shared" si="1"/>
        <v>-103256934</v>
      </c>
      <c r="F143" s="11" t="str">
        <f>IF(D143=0,"YES",IF((C143-D143)/(C143+D143)&gt;0.15, IF(C143+D143&gt;percent,"YES","NO"),"NO"))</f>
        <v>NO</v>
      </c>
      <c r="G143" s="12">
        <v>68850.0</v>
      </c>
      <c r="H143" s="13" t="str">
        <f t="shared" si="3"/>
        <v>NOT FUNDED</v>
      </c>
      <c r="I143" s="14">
        <f t="shared" si="4"/>
        <v>30755</v>
      </c>
      <c r="J143" s="15" t="str">
        <f t="shared" si="2"/>
        <v>Approval Threshold</v>
      </c>
    </row>
    <row r="144">
      <c r="A144" s="7" t="s">
        <v>402</v>
      </c>
      <c r="B144" s="18">
        <v>279.0</v>
      </c>
      <c r="C144" s="9">
        <v>4.2956154E7</v>
      </c>
      <c r="D144" s="9">
        <v>1.4639637E8</v>
      </c>
      <c r="E144" s="10">
        <f t="shared" si="1"/>
        <v>-103440216</v>
      </c>
      <c r="F144" s="11" t="str">
        <f>IF(D144=0,"YES",IF((C144-D144)/(C144+D144)&gt;0.15, IF(C144+D144&gt;percent,"YES","NO"),"NO"))</f>
        <v>NO</v>
      </c>
      <c r="G144" s="12">
        <v>600000.0</v>
      </c>
      <c r="H144" s="13" t="str">
        <f t="shared" si="3"/>
        <v>NOT FUNDED</v>
      </c>
      <c r="I144" s="14">
        <f t="shared" si="4"/>
        <v>30755</v>
      </c>
      <c r="J144" s="15" t="str">
        <f t="shared" si="2"/>
        <v>Approval Threshold</v>
      </c>
    </row>
    <row r="145">
      <c r="A145" s="19" t="s">
        <v>403</v>
      </c>
      <c r="B145" s="18">
        <v>169.0</v>
      </c>
      <c r="C145" s="9">
        <v>3.0567795E7</v>
      </c>
      <c r="D145" s="9">
        <v>1.34714525E8</v>
      </c>
      <c r="E145" s="10">
        <f t="shared" si="1"/>
        <v>-104146730</v>
      </c>
      <c r="F145" s="11" t="str">
        <f>IF(D145=0,"YES",IF((C145-D145)/(C145+D145)&gt;0.15, IF(C145+D145&gt;percent,"YES","NO"),"NO"))</f>
        <v>NO</v>
      </c>
      <c r="G145" s="12">
        <v>75000.0</v>
      </c>
      <c r="H145" s="13" t="str">
        <f t="shared" si="3"/>
        <v>NOT FUNDED</v>
      </c>
      <c r="I145" s="14">
        <f t="shared" si="4"/>
        <v>30755</v>
      </c>
      <c r="J145" s="15" t="str">
        <f t="shared" si="2"/>
        <v>Approval Threshold</v>
      </c>
    </row>
    <row r="146">
      <c r="A146" s="7" t="s">
        <v>404</v>
      </c>
      <c r="B146" s="18">
        <v>161.0</v>
      </c>
      <c r="C146" s="9">
        <v>1.1885017E7</v>
      </c>
      <c r="D146" s="9">
        <v>1.16146812E8</v>
      </c>
      <c r="E146" s="10">
        <f t="shared" si="1"/>
        <v>-104261795</v>
      </c>
      <c r="F146" s="11" t="str">
        <f>IF(D146=0,"YES",IF((C146-D146)/(C146+D146)&gt;0.15, IF(C146+D146&gt;percent,"YES","NO"),"NO"))</f>
        <v>NO</v>
      </c>
      <c r="G146" s="12">
        <v>127750.0</v>
      </c>
      <c r="H146" s="13" t="str">
        <f t="shared" si="3"/>
        <v>NOT FUNDED</v>
      </c>
      <c r="I146" s="14">
        <f t="shared" si="4"/>
        <v>30755</v>
      </c>
      <c r="J146" s="15" t="str">
        <f t="shared" si="2"/>
        <v>Approval Threshold</v>
      </c>
    </row>
    <row r="147">
      <c r="A147" s="7" t="s">
        <v>405</v>
      </c>
      <c r="B147" s="18">
        <v>170.0</v>
      </c>
      <c r="C147" s="9">
        <v>8910752.0</v>
      </c>
      <c r="D147" s="9">
        <v>1.13225906E8</v>
      </c>
      <c r="E147" s="10">
        <f t="shared" si="1"/>
        <v>-104315154</v>
      </c>
      <c r="F147" s="11" t="str">
        <f>IF(D147=0,"YES",IF((C147-D147)/(C147+D147)&gt;0.15, IF(C147+D147&gt;percent,"YES","NO"),"NO"))</f>
        <v>NO</v>
      </c>
      <c r="G147" s="12">
        <v>90867.0</v>
      </c>
      <c r="H147" s="13" t="str">
        <f t="shared" si="3"/>
        <v>NOT FUNDED</v>
      </c>
      <c r="I147" s="14">
        <f t="shared" si="4"/>
        <v>30755</v>
      </c>
      <c r="J147" s="15" t="str">
        <f t="shared" si="2"/>
        <v>Approval Threshold</v>
      </c>
    </row>
    <row r="148">
      <c r="A148" s="19" t="s">
        <v>406</v>
      </c>
      <c r="B148" s="18">
        <v>153.0</v>
      </c>
      <c r="C148" s="9">
        <v>6917836.0</v>
      </c>
      <c r="D148" s="9">
        <v>1.12144963E8</v>
      </c>
      <c r="E148" s="10">
        <f t="shared" si="1"/>
        <v>-105227127</v>
      </c>
      <c r="F148" s="11" t="str">
        <f>IF(D148=0,"YES",IF((C148-D148)/(C148+D148)&gt;0.15, IF(C148+D148&gt;percent,"YES","NO"),"NO"))</f>
        <v>NO</v>
      </c>
      <c r="G148" s="12">
        <v>51000.0</v>
      </c>
      <c r="H148" s="13" t="str">
        <f t="shared" si="3"/>
        <v>NOT FUNDED</v>
      </c>
      <c r="I148" s="14">
        <f t="shared" si="4"/>
        <v>30755</v>
      </c>
      <c r="J148" s="15" t="str">
        <f t="shared" si="2"/>
        <v>Approval Threshold</v>
      </c>
    </row>
    <row r="149">
      <c r="A149" s="7" t="s">
        <v>407</v>
      </c>
      <c r="B149" s="18">
        <v>201.0</v>
      </c>
      <c r="C149" s="9">
        <v>2.6148527E7</v>
      </c>
      <c r="D149" s="9">
        <v>1.31514212E8</v>
      </c>
      <c r="E149" s="10">
        <f t="shared" si="1"/>
        <v>-105365685</v>
      </c>
      <c r="F149" s="11" t="str">
        <f>IF(D149=0,"YES",IF((C149-D149)/(C149+D149)&gt;0.15, IF(C149+D149&gt;percent,"YES","NO"),"NO"))</f>
        <v>NO</v>
      </c>
      <c r="G149" s="12">
        <v>162300.0</v>
      </c>
      <c r="H149" s="13" t="str">
        <f t="shared" si="3"/>
        <v>NOT FUNDED</v>
      </c>
      <c r="I149" s="14">
        <f t="shared" si="4"/>
        <v>30755</v>
      </c>
      <c r="J149" s="15" t="str">
        <f t="shared" si="2"/>
        <v>Approval Threshold</v>
      </c>
    </row>
    <row r="150">
      <c r="A150" s="7" t="s">
        <v>408</v>
      </c>
      <c r="B150" s="18">
        <v>178.0</v>
      </c>
      <c r="C150" s="9">
        <v>2.0901423E7</v>
      </c>
      <c r="D150" s="9">
        <v>1.26293227E8</v>
      </c>
      <c r="E150" s="10">
        <f t="shared" si="1"/>
        <v>-105391804</v>
      </c>
      <c r="F150" s="11" t="str">
        <f>IF(D150=0,"YES",IF((C150-D150)/(C150+D150)&gt;0.15, IF(C150+D150&gt;percent,"YES","NO"),"NO"))</f>
        <v>NO</v>
      </c>
      <c r="G150" s="12">
        <v>100000.0</v>
      </c>
      <c r="H150" s="13" t="str">
        <f t="shared" si="3"/>
        <v>NOT FUNDED</v>
      </c>
      <c r="I150" s="14">
        <f t="shared" si="4"/>
        <v>30755</v>
      </c>
      <c r="J150" s="15" t="str">
        <f t="shared" si="2"/>
        <v>Approval Threshold</v>
      </c>
    </row>
    <row r="151">
      <c r="A151" s="7" t="s">
        <v>409</v>
      </c>
      <c r="B151" s="18">
        <v>165.0</v>
      </c>
      <c r="C151" s="9">
        <v>1.5589273E7</v>
      </c>
      <c r="D151" s="9">
        <v>1.21485476E8</v>
      </c>
      <c r="E151" s="10">
        <f t="shared" si="1"/>
        <v>-105896203</v>
      </c>
      <c r="F151" s="11" t="str">
        <f>IF(D151=0,"YES",IF((C151-D151)/(C151+D151)&gt;0.15, IF(C151+D151&gt;percent,"YES","NO"),"NO"))</f>
        <v>NO</v>
      </c>
      <c r="G151" s="12">
        <v>75000.0</v>
      </c>
      <c r="H151" s="13" t="str">
        <f t="shared" si="3"/>
        <v>NOT FUNDED</v>
      </c>
      <c r="I151" s="14">
        <f t="shared" si="4"/>
        <v>30755</v>
      </c>
      <c r="J151" s="15" t="str">
        <f t="shared" si="2"/>
        <v>Approval Threshold</v>
      </c>
    </row>
    <row r="152">
      <c r="A152" s="7" t="s">
        <v>410</v>
      </c>
      <c r="B152" s="18">
        <v>188.0</v>
      </c>
      <c r="C152" s="9">
        <v>1.03767E7</v>
      </c>
      <c r="D152" s="9">
        <v>1.1646256E8</v>
      </c>
      <c r="E152" s="10">
        <f t="shared" si="1"/>
        <v>-106085860</v>
      </c>
      <c r="F152" s="11" t="str">
        <f>IF(D152=0,"YES",IF((C152-D152)/(C152+D152)&gt;0.15, IF(C152+D152&gt;percent,"YES","NO"),"NO"))</f>
        <v>NO</v>
      </c>
      <c r="G152" s="12">
        <v>48000.0</v>
      </c>
      <c r="H152" s="13" t="str">
        <f t="shared" si="3"/>
        <v>NOT FUNDED</v>
      </c>
      <c r="I152" s="14">
        <f t="shared" si="4"/>
        <v>30755</v>
      </c>
      <c r="J152" s="15" t="str">
        <f t="shared" si="2"/>
        <v>Approval Threshold</v>
      </c>
    </row>
    <row r="153">
      <c r="A153" s="7" t="s">
        <v>411</v>
      </c>
      <c r="B153" s="18">
        <v>163.0</v>
      </c>
      <c r="C153" s="9">
        <v>6531143.0</v>
      </c>
      <c r="D153" s="9">
        <v>1.13431935E8</v>
      </c>
      <c r="E153" s="10">
        <f t="shared" si="1"/>
        <v>-106900792</v>
      </c>
      <c r="F153" s="11" t="str">
        <f>IF(D153=0,"YES",IF((C153-D153)/(C153+D153)&gt;0.15, IF(C153+D153&gt;percent,"YES","NO"),"NO"))</f>
        <v>NO</v>
      </c>
      <c r="G153" s="12">
        <v>80000.0</v>
      </c>
      <c r="H153" s="13" t="str">
        <f t="shared" si="3"/>
        <v>NOT FUNDED</v>
      </c>
      <c r="I153" s="14">
        <f t="shared" si="4"/>
        <v>30755</v>
      </c>
      <c r="J153" s="15" t="str">
        <f t="shared" si="2"/>
        <v>Approval Threshold</v>
      </c>
    </row>
    <row r="154">
      <c r="A154" s="7" t="s">
        <v>412</v>
      </c>
      <c r="B154" s="18">
        <v>151.0</v>
      </c>
      <c r="C154" s="9">
        <v>5999006.0</v>
      </c>
      <c r="D154" s="9">
        <v>1.13094078E8</v>
      </c>
      <c r="E154" s="10">
        <f t="shared" si="1"/>
        <v>-107095072</v>
      </c>
      <c r="F154" s="11" t="str">
        <f>IF(D154=0,"YES",IF((C154-D154)/(C154+D154)&gt;0.15, IF(C154+D154&gt;percent,"YES","NO"),"NO"))</f>
        <v>NO</v>
      </c>
      <c r="G154" s="12">
        <v>50000.0</v>
      </c>
      <c r="H154" s="13" t="str">
        <f t="shared" si="3"/>
        <v>NOT FUNDED</v>
      </c>
      <c r="I154" s="14">
        <f t="shared" si="4"/>
        <v>30755</v>
      </c>
      <c r="J154" s="15" t="str">
        <f t="shared" si="2"/>
        <v>Approval Threshold</v>
      </c>
    </row>
    <row r="155">
      <c r="A155" s="16" t="s">
        <v>413</v>
      </c>
      <c r="B155" s="18">
        <v>163.0</v>
      </c>
      <c r="C155" s="9">
        <v>5801096.0</v>
      </c>
      <c r="D155" s="9">
        <v>1.13197725E8</v>
      </c>
      <c r="E155" s="10">
        <f t="shared" si="1"/>
        <v>-107396629</v>
      </c>
      <c r="F155" s="11" t="str">
        <f>IF(D155=0,"YES",IF((C155-D155)/(C155+D155)&gt;0.15, IF(C155+D155&gt;percent,"YES","NO"),"NO"))</f>
        <v>NO</v>
      </c>
      <c r="G155" s="12">
        <v>117060.0</v>
      </c>
      <c r="H155" s="13" t="str">
        <f t="shared" si="3"/>
        <v>NOT FUNDED</v>
      </c>
      <c r="I155" s="14">
        <f t="shared" si="4"/>
        <v>30755</v>
      </c>
      <c r="J155" s="15" t="str">
        <f t="shared" si="2"/>
        <v>Approval Threshold</v>
      </c>
    </row>
    <row r="156">
      <c r="A156" s="7" t="s">
        <v>414</v>
      </c>
      <c r="B156" s="18">
        <v>189.0</v>
      </c>
      <c r="C156" s="9">
        <v>2.0478115E7</v>
      </c>
      <c r="D156" s="9">
        <v>1.27965165E8</v>
      </c>
      <c r="E156" s="10">
        <f t="shared" si="1"/>
        <v>-107487050</v>
      </c>
      <c r="F156" s="11" t="str">
        <f>IF(D156=0,"YES",IF((C156-D156)/(C156+D156)&gt;0.15, IF(C156+D156&gt;percent,"YES","NO"),"NO"))</f>
        <v>NO</v>
      </c>
      <c r="G156" s="12">
        <v>95000.0</v>
      </c>
      <c r="H156" s="13" t="str">
        <f t="shared" si="3"/>
        <v>NOT FUNDED</v>
      </c>
      <c r="I156" s="14">
        <f t="shared" si="4"/>
        <v>30755</v>
      </c>
      <c r="J156" s="15" t="str">
        <f t="shared" si="2"/>
        <v>Approval Threshold</v>
      </c>
    </row>
    <row r="157">
      <c r="A157" s="7" t="s">
        <v>415</v>
      </c>
      <c r="B157" s="18">
        <v>216.0</v>
      </c>
      <c r="C157" s="9">
        <v>2.5887226E7</v>
      </c>
      <c r="D157" s="9">
        <v>1.33477742E8</v>
      </c>
      <c r="E157" s="10">
        <f t="shared" si="1"/>
        <v>-107590516</v>
      </c>
      <c r="F157" s="11" t="str">
        <f>IF(D157=0,"YES",IF((C157-D157)/(C157+D157)&gt;0.15, IF(C157+D157&gt;percent,"YES","NO"),"NO"))</f>
        <v>NO</v>
      </c>
      <c r="G157" s="12">
        <v>247312.0</v>
      </c>
      <c r="H157" s="13" t="str">
        <f t="shared" si="3"/>
        <v>NOT FUNDED</v>
      </c>
      <c r="I157" s="14">
        <f t="shared" si="4"/>
        <v>30755</v>
      </c>
      <c r="J157" s="15" t="str">
        <f t="shared" si="2"/>
        <v>Approval Threshold</v>
      </c>
    </row>
    <row r="158">
      <c r="A158" s="7" t="s">
        <v>416</v>
      </c>
      <c r="B158" s="18">
        <v>247.0</v>
      </c>
      <c r="C158" s="9">
        <v>3.2415468E7</v>
      </c>
      <c r="D158" s="9">
        <v>1.40095964E8</v>
      </c>
      <c r="E158" s="10">
        <f t="shared" si="1"/>
        <v>-107680496</v>
      </c>
      <c r="F158" s="11" t="str">
        <f>IF(D158=0,"YES",IF((C158-D158)/(C158+D158)&gt;0.15, IF(C158+D158&gt;percent,"YES","NO"),"NO"))</f>
        <v>NO</v>
      </c>
      <c r="G158" s="12">
        <v>363206.0</v>
      </c>
      <c r="H158" s="13" t="str">
        <f t="shared" si="3"/>
        <v>NOT FUNDED</v>
      </c>
      <c r="I158" s="14">
        <f t="shared" si="4"/>
        <v>30755</v>
      </c>
      <c r="J158" s="15" t="str">
        <f t="shared" si="2"/>
        <v>Approval Threshold</v>
      </c>
    </row>
    <row r="159">
      <c r="A159" s="7" t="s">
        <v>417</v>
      </c>
      <c r="B159" s="18">
        <v>239.0</v>
      </c>
      <c r="C159" s="9">
        <v>3.0472428E7</v>
      </c>
      <c r="D159" s="9">
        <v>1.38190546E8</v>
      </c>
      <c r="E159" s="10">
        <f t="shared" si="1"/>
        <v>-107718118</v>
      </c>
      <c r="F159" s="11" t="str">
        <f>IF(D159=0,"YES",IF((C159-D159)/(C159+D159)&gt;0.15, IF(C159+D159&gt;percent,"YES","NO"),"NO"))</f>
        <v>NO</v>
      </c>
      <c r="G159" s="12">
        <v>422663.0</v>
      </c>
      <c r="H159" s="13" t="str">
        <f t="shared" si="3"/>
        <v>NOT FUNDED</v>
      </c>
      <c r="I159" s="14">
        <f t="shared" si="4"/>
        <v>30755</v>
      </c>
      <c r="J159" s="15" t="str">
        <f t="shared" si="2"/>
        <v>Approval Threshold</v>
      </c>
    </row>
    <row r="160">
      <c r="A160" s="7" t="s">
        <v>418</v>
      </c>
      <c r="B160" s="18">
        <v>208.0</v>
      </c>
      <c r="C160" s="9">
        <v>2.6265918E7</v>
      </c>
      <c r="D160" s="9">
        <v>1.34315958E8</v>
      </c>
      <c r="E160" s="10">
        <f t="shared" si="1"/>
        <v>-108050040</v>
      </c>
      <c r="F160" s="11" t="str">
        <f>IF(D160=0,"YES",IF((C160-D160)/(C160+D160)&gt;0.15, IF(C160+D160&gt;percent,"YES","NO"),"NO"))</f>
        <v>NO</v>
      </c>
      <c r="G160" s="12">
        <v>266667.0</v>
      </c>
      <c r="H160" s="13" t="str">
        <f t="shared" si="3"/>
        <v>NOT FUNDED</v>
      </c>
      <c r="I160" s="14">
        <f t="shared" si="4"/>
        <v>30755</v>
      </c>
      <c r="J160" s="15" t="str">
        <f t="shared" si="2"/>
        <v>Approval Threshold</v>
      </c>
    </row>
    <row r="161">
      <c r="A161" s="7" t="s">
        <v>419</v>
      </c>
      <c r="B161" s="18">
        <v>144.0</v>
      </c>
      <c r="C161" s="9">
        <v>4469615.0</v>
      </c>
      <c r="D161" s="9">
        <v>1.12576891E8</v>
      </c>
      <c r="E161" s="10">
        <f t="shared" si="1"/>
        <v>-108107276</v>
      </c>
      <c r="F161" s="11" t="str">
        <f>IF(D161=0,"YES",IF((C161-D161)/(C161+D161)&gt;0.15, IF(C161+D161&gt;percent,"YES","NO"),"NO"))</f>
        <v>NO</v>
      </c>
      <c r="G161" s="12">
        <v>55000.0</v>
      </c>
      <c r="H161" s="13" t="str">
        <f t="shared" si="3"/>
        <v>NOT FUNDED</v>
      </c>
      <c r="I161" s="14">
        <f t="shared" si="4"/>
        <v>30755</v>
      </c>
      <c r="J161" s="15" t="str">
        <f t="shared" si="2"/>
        <v>Approval Threshold</v>
      </c>
    </row>
    <row r="162">
      <c r="A162" s="7" t="s">
        <v>420</v>
      </c>
      <c r="B162" s="18">
        <v>191.0</v>
      </c>
      <c r="C162" s="9">
        <v>3.8729802E7</v>
      </c>
      <c r="D162" s="9">
        <v>1.46895572E8</v>
      </c>
      <c r="E162" s="10">
        <f t="shared" si="1"/>
        <v>-108165770</v>
      </c>
      <c r="F162" s="11" t="str">
        <f>IF(D162=0,"YES",IF((C162-D162)/(C162+D162)&gt;0.15, IF(C162+D162&gt;percent,"YES","NO"),"NO"))</f>
        <v>NO</v>
      </c>
      <c r="G162" s="12">
        <v>300000.0</v>
      </c>
      <c r="H162" s="13" t="str">
        <f t="shared" si="3"/>
        <v>NOT FUNDED</v>
      </c>
      <c r="I162" s="14">
        <f t="shared" si="4"/>
        <v>30755</v>
      </c>
      <c r="J162" s="15" t="str">
        <f t="shared" si="2"/>
        <v>Approval Threshold</v>
      </c>
    </row>
    <row r="163">
      <c r="A163" s="7" t="s">
        <v>421</v>
      </c>
      <c r="B163" s="18">
        <v>193.0</v>
      </c>
      <c r="C163" s="9">
        <v>1.5789756E7</v>
      </c>
      <c r="D163" s="9">
        <v>1.24446064E8</v>
      </c>
      <c r="E163" s="10">
        <f t="shared" si="1"/>
        <v>-108656308</v>
      </c>
      <c r="F163" s="11" t="str">
        <f>IF(D163=0,"YES",IF((C163-D163)/(C163+D163)&gt;0.15, IF(C163+D163&gt;percent,"YES","NO"),"NO"))</f>
        <v>NO</v>
      </c>
      <c r="G163" s="12">
        <v>333536.0</v>
      </c>
      <c r="H163" s="13" t="str">
        <f t="shared" si="3"/>
        <v>NOT FUNDED</v>
      </c>
      <c r="I163" s="14">
        <f t="shared" si="4"/>
        <v>30755</v>
      </c>
      <c r="J163" s="15" t="str">
        <f t="shared" si="2"/>
        <v>Approval Threshold</v>
      </c>
    </row>
    <row r="164">
      <c r="A164" s="16" t="s">
        <v>422</v>
      </c>
      <c r="B164" s="18">
        <v>150.0</v>
      </c>
      <c r="C164" s="9">
        <v>2.0068843E7</v>
      </c>
      <c r="D164" s="9">
        <v>1.29441994E8</v>
      </c>
      <c r="E164" s="10">
        <f t="shared" si="1"/>
        <v>-109373151</v>
      </c>
      <c r="F164" s="11" t="str">
        <f>IF(D164=0,"YES",IF((C164-D164)/(C164+D164)&gt;0.15, IF(C164+D164&gt;percent,"YES","NO"),"NO"))</f>
        <v>NO</v>
      </c>
      <c r="G164" s="12">
        <v>55000.0</v>
      </c>
      <c r="H164" s="13" t="str">
        <f t="shared" si="3"/>
        <v>NOT FUNDED</v>
      </c>
      <c r="I164" s="14">
        <f t="shared" si="4"/>
        <v>30755</v>
      </c>
      <c r="J164" s="15" t="str">
        <f t="shared" si="2"/>
        <v>Approval Threshold</v>
      </c>
    </row>
    <row r="165">
      <c r="A165" s="7" t="s">
        <v>423</v>
      </c>
      <c r="B165" s="18">
        <v>152.0</v>
      </c>
      <c r="C165" s="9">
        <v>6778075.0</v>
      </c>
      <c r="D165" s="9">
        <v>1.16312155E8</v>
      </c>
      <c r="E165" s="10">
        <f t="shared" si="1"/>
        <v>-109534080</v>
      </c>
      <c r="F165" s="11" t="str">
        <f>IF(D165=0,"YES",IF((C165-D165)/(C165+D165)&gt;0.15, IF(C165+D165&gt;percent,"YES","NO"),"NO"))</f>
        <v>NO</v>
      </c>
      <c r="G165" s="12">
        <v>55000.0</v>
      </c>
      <c r="H165" s="13" t="str">
        <f t="shared" si="3"/>
        <v>NOT FUNDED</v>
      </c>
      <c r="I165" s="14">
        <f t="shared" si="4"/>
        <v>30755</v>
      </c>
      <c r="J165" s="15" t="str">
        <f t="shared" si="2"/>
        <v>Approval Threshold</v>
      </c>
    </row>
    <row r="166">
      <c r="A166" s="7" t="s">
        <v>424</v>
      </c>
      <c r="B166" s="18">
        <v>155.0</v>
      </c>
      <c r="C166" s="9">
        <v>4081560.0</v>
      </c>
      <c r="D166" s="9">
        <v>1.13639213E8</v>
      </c>
      <c r="E166" s="10">
        <f t="shared" si="1"/>
        <v>-109557653</v>
      </c>
      <c r="F166" s="11" t="str">
        <f>IF(D166=0,"YES",IF((C166-D166)/(C166+D166)&gt;0.15, IF(C166+D166&gt;percent,"YES","NO"),"NO"))</f>
        <v>NO</v>
      </c>
      <c r="G166" s="12">
        <v>65000.0</v>
      </c>
      <c r="H166" s="13" t="str">
        <f t="shared" si="3"/>
        <v>NOT FUNDED</v>
      </c>
      <c r="I166" s="14">
        <f t="shared" si="4"/>
        <v>30755</v>
      </c>
      <c r="J166" s="15" t="str">
        <f t="shared" si="2"/>
        <v>Approval Threshold</v>
      </c>
    </row>
    <row r="167">
      <c r="A167" s="7" t="s">
        <v>425</v>
      </c>
      <c r="B167" s="18">
        <v>184.0</v>
      </c>
      <c r="C167" s="9">
        <v>2.2037553E7</v>
      </c>
      <c r="D167" s="9">
        <v>1.32115571E8</v>
      </c>
      <c r="E167" s="10">
        <f t="shared" si="1"/>
        <v>-110078018</v>
      </c>
      <c r="F167" s="11" t="str">
        <f>IF(D167=0,"YES",IF((C167-D167)/(C167+D167)&gt;0.15, IF(C167+D167&gt;percent,"YES","NO"),"NO"))</f>
        <v>NO</v>
      </c>
      <c r="G167" s="12">
        <v>228125.0</v>
      </c>
      <c r="H167" s="13" t="str">
        <f t="shared" si="3"/>
        <v>NOT FUNDED</v>
      </c>
      <c r="I167" s="14">
        <f t="shared" si="4"/>
        <v>30755</v>
      </c>
      <c r="J167" s="15" t="str">
        <f t="shared" si="2"/>
        <v>Approval Threshold</v>
      </c>
    </row>
    <row r="168">
      <c r="A168" s="16" t="s">
        <v>426</v>
      </c>
      <c r="B168" s="18">
        <v>251.0</v>
      </c>
      <c r="C168" s="9">
        <v>2.6475048E7</v>
      </c>
      <c r="D168" s="9">
        <v>1.3670532E8</v>
      </c>
      <c r="E168" s="10">
        <f t="shared" si="1"/>
        <v>-110230272</v>
      </c>
      <c r="F168" s="11" t="str">
        <f>IF(D168=0,"YES",IF((C168-D168)/(C168+D168)&gt;0.15, IF(C168+D168&gt;percent,"YES","NO"),"NO"))</f>
        <v>NO</v>
      </c>
      <c r="G168" s="12">
        <v>323285.0</v>
      </c>
      <c r="H168" s="13" t="str">
        <f t="shared" si="3"/>
        <v>NOT FUNDED</v>
      </c>
      <c r="I168" s="14">
        <f t="shared" si="4"/>
        <v>30755</v>
      </c>
      <c r="J168" s="15" t="str">
        <f t="shared" si="2"/>
        <v>Approval Threshold</v>
      </c>
    </row>
    <row r="169">
      <c r="A169" s="7" t="s">
        <v>427</v>
      </c>
      <c r="B169" s="18">
        <v>147.0</v>
      </c>
      <c r="C169" s="9">
        <v>5077558.0</v>
      </c>
      <c r="D169" s="9">
        <v>1.15327457E8</v>
      </c>
      <c r="E169" s="10">
        <f t="shared" si="1"/>
        <v>-110249899</v>
      </c>
      <c r="F169" s="11" t="str">
        <f>IF(D169=0,"YES",IF((C169-D169)/(C169+D169)&gt;0.15, IF(C169+D169&gt;percent,"YES","NO"),"NO"))</f>
        <v>NO</v>
      </c>
      <c r="G169" s="12">
        <v>75000.0</v>
      </c>
      <c r="H169" s="13" t="str">
        <f t="shared" si="3"/>
        <v>NOT FUNDED</v>
      </c>
      <c r="I169" s="14">
        <f t="shared" si="4"/>
        <v>30755</v>
      </c>
      <c r="J169" s="15" t="str">
        <f t="shared" si="2"/>
        <v>Approval Threshold</v>
      </c>
    </row>
    <row r="170">
      <c r="A170" s="7" t="s">
        <v>428</v>
      </c>
      <c r="B170" s="18">
        <v>230.0</v>
      </c>
      <c r="C170" s="9">
        <v>2.8256672E7</v>
      </c>
      <c r="D170" s="9">
        <v>1.38558551E8</v>
      </c>
      <c r="E170" s="10">
        <f t="shared" si="1"/>
        <v>-110301879</v>
      </c>
      <c r="F170" s="11" t="str">
        <f>IF(D170=0,"YES",IF((C170-D170)/(C170+D170)&gt;0.15, IF(C170+D170&gt;percent,"YES","NO"),"NO"))</f>
        <v>NO</v>
      </c>
      <c r="G170" s="12">
        <v>273300.0</v>
      </c>
      <c r="H170" s="13" t="str">
        <f t="shared" si="3"/>
        <v>NOT FUNDED</v>
      </c>
      <c r="I170" s="14">
        <f t="shared" si="4"/>
        <v>30755</v>
      </c>
      <c r="J170" s="15" t="str">
        <f t="shared" si="2"/>
        <v>Approval Threshold</v>
      </c>
    </row>
    <row r="171">
      <c r="A171" s="7" t="s">
        <v>429</v>
      </c>
      <c r="B171" s="18">
        <v>209.0</v>
      </c>
      <c r="C171" s="9">
        <v>2.2335207E7</v>
      </c>
      <c r="D171" s="9">
        <v>1.32843198E8</v>
      </c>
      <c r="E171" s="10">
        <f t="shared" si="1"/>
        <v>-110507991</v>
      </c>
      <c r="F171" s="11" t="str">
        <f>IF(D171=0,"YES",IF((C171-D171)/(C171+D171)&gt;0.15, IF(C171+D171&gt;percent,"YES","NO"),"NO"))</f>
        <v>NO</v>
      </c>
      <c r="G171" s="12">
        <v>105000.0</v>
      </c>
      <c r="H171" s="13" t="str">
        <f t="shared" si="3"/>
        <v>NOT FUNDED</v>
      </c>
      <c r="I171" s="14">
        <f t="shared" si="4"/>
        <v>30755</v>
      </c>
      <c r="J171" s="15" t="str">
        <f t="shared" si="2"/>
        <v>Approval Threshold</v>
      </c>
    </row>
    <row r="172">
      <c r="A172" s="7" t="s">
        <v>430</v>
      </c>
      <c r="B172" s="18">
        <v>167.0</v>
      </c>
      <c r="C172" s="9">
        <v>1.9874471E7</v>
      </c>
      <c r="D172" s="9">
        <v>1.30390197E8</v>
      </c>
      <c r="E172" s="10">
        <f t="shared" si="1"/>
        <v>-110515726</v>
      </c>
      <c r="F172" s="11" t="str">
        <f>IF(D172=0,"YES",IF((C172-D172)/(C172+D172)&gt;0.15, IF(C172+D172&gt;percent,"YES","NO"),"NO"))</f>
        <v>NO</v>
      </c>
      <c r="G172" s="12">
        <v>71856.0</v>
      </c>
      <c r="H172" s="13" t="str">
        <f t="shared" si="3"/>
        <v>NOT FUNDED</v>
      </c>
      <c r="I172" s="14">
        <f t="shared" si="4"/>
        <v>30755</v>
      </c>
      <c r="J172" s="15" t="str">
        <f t="shared" si="2"/>
        <v>Approval Threshold</v>
      </c>
    </row>
    <row r="173">
      <c r="A173" s="7" t="s">
        <v>431</v>
      </c>
      <c r="B173" s="18">
        <v>275.0</v>
      </c>
      <c r="C173" s="9">
        <v>2.8841679E7</v>
      </c>
      <c r="D173" s="9">
        <v>1.39870883E8</v>
      </c>
      <c r="E173" s="10">
        <f t="shared" si="1"/>
        <v>-111029204</v>
      </c>
      <c r="F173" s="11" t="str">
        <f>IF(D173=0,"YES",IF((C173-D173)/(C173+D173)&gt;0.15, IF(C173+D173&gt;percent,"YES","NO"),"NO"))</f>
        <v>NO</v>
      </c>
      <c r="G173" s="12">
        <v>215556.0</v>
      </c>
      <c r="H173" s="13" t="str">
        <f t="shared" si="3"/>
        <v>NOT FUNDED</v>
      </c>
      <c r="I173" s="14">
        <f t="shared" si="4"/>
        <v>30755</v>
      </c>
      <c r="J173" s="15" t="str">
        <f t="shared" si="2"/>
        <v>Approval Threshold</v>
      </c>
    </row>
    <row r="174">
      <c r="A174" s="7" t="s">
        <v>432</v>
      </c>
      <c r="B174" s="18">
        <v>182.0</v>
      </c>
      <c r="C174" s="9">
        <v>2.5609491E7</v>
      </c>
      <c r="D174" s="9">
        <v>1.37108044E8</v>
      </c>
      <c r="E174" s="10">
        <f t="shared" si="1"/>
        <v>-111498553</v>
      </c>
      <c r="F174" s="11" t="str">
        <f>IF(D174=0,"YES",IF((C174-D174)/(C174+D174)&gt;0.15, IF(C174+D174&gt;percent,"YES","NO"),"NO"))</f>
        <v>NO</v>
      </c>
      <c r="G174" s="12">
        <v>185000.0</v>
      </c>
      <c r="H174" s="13" t="str">
        <f t="shared" si="3"/>
        <v>NOT FUNDED</v>
      </c>
      <c r="I174" s="14">
        <f t="shared" si="4"/>
        <v>30755</v>
      </c>
      <c r="J174" s="15" t="str">
        <f t="shared" si="2"/>
        <v>Approval Threshold</v>
      </c>
    </row>
    <row r="175">
      <c r="A175" s="7" t="s">
        <v>433</v>
      </c>
      <c r="B175" s="18">
        <v>185.0</v>
      </c>
      <c r="C175" s="9">
        <v>7482838.0</v>
      </c>
      <c r="D175" s="9">
        <v>1.19095665E8</v>
      </c>
      <c r="E175" s="10">
        <f t="shared" si="1"/>
        <v>-111612827</v>
      </c>
      <c r="F175" s="11" t="str">
        <f>IF(D175=0,"YES",IF((C175-D175)/(C175+D175)&gt;0.15, IF(C175+D175&gt;percent,"YES","NO"),"NO"))</f>
        <v>NO</v>
      </c>
      <c r="G175" s="12">
        <v>243266.0</v>
      </c>
      <c r="H175" s="13" t="str">
        <f t="shared" si="3"/>
        <v>NOT FUNDED</v>
      </c>
      <c r="I175" s="14">
        <f t="shared" si="4"/>
        <v>30755</v>
      </c>
      <c r="J175" s="15" t="str">
        <f t="shared" si="2"/>
        <v>Approval Threshold</v>
      </c>
    </row>
    <row r="176">
      <c r="A176" s="7" t="s">
        <v>434</v>
      </c>
      <c r="B176" s="18">
        <v>245.0</v>
      </c>
      <c r="C176" s="9">
        <v>2.0753858E7</v>
      </c>
      <c r="D176" s="9">
        <v>1.32406817E8</v>
      </c>
      <c r="E176" s="10">
        <f t="shared" si="1"/>
        <v>-111652959</v>
      </c>
      <c r="F176" s="11" t="str">
        <f>IF(D176=0,"YES",IF((C176-D176)/(C176+D176)&gt;0.15, IF(C176+D176&gt;percent,"YES","NO"),"NO"))</f>
        <v>NO</v>
      </c>
      <c r="G176" s="12">
        <v>133900.0</v>
      </c>
      <c r="H176" s="13" t="str">
        <f t="shared" si="3"/>
        <v>NOT FUNDED</v>
      </c>
      <c r="I176" s="14">
        <f t="shared" si="4"/>
        <v>30755</v>
      </c>
      <c r="J176" s="15" t="str">
        <f t="shared" si="2"/>
        <v>Approval Threshold</v>
      </c>
    </row>
    <row r="177">
      <c r="A177" s="7" t="s">
        <v>435</v>
      </c>
      <c r="B177" s="18">
        <v>140.0</v>
      </c>
      <c r="C177" s="9">
        <v>3855815.0</v>
      </c>
      <c r="D177" s="9">
        <v>1.15593055E8</v>
      </c>
      <c r="E177" s="10">
        <f t="shared" si="1"/>
        <v>-111737240</v>
      </c>
      <c r="F177" s="11" t="str">
        <f>IF(D177=0,"YES",IF((C177-D177)/(C177+D177)&gt;0.15, IF(C177+D177&gt;percent,"YES","NO"),"NO"))</f>
        <v>NO</v>
      </c>
      <c r="G177" s="12">
        <v>55000.0</v>
      </c>
      <c r="H177" s="13" t="str">
        <f t="shared" si="3"/>
        <v>NOT FUNDED</v>
      </c>
      <c r="I177" s="14">
        <f t="shared" si="4"/>
        <v>30755</v>
      </c>
      <c r="J177" s="15" t="str">
        <f t="shared" si="2"/>
        <v>Approval Threshold</v>
      </c>
    </row>
    <row r="178">
      <c r="A178" s="19" t="s">
        <v>436</v>
      </c>
      <c r="B178" s="18">
        <v>187.0</v>
      </c>
      <c r="C178" s="9">
        <v>2.329127E7</v>
      </c>
      <c r="D178" s="9">
        <v>1.35201056E8</v>
      </c>
      <c r="E178" s="10">
        <f t="shared" si="1"/>
        <v>-111909786</v>
      </c>
      <c r="F178" s="11" t="str">
        <f>IF(D178=0,"YES",IF((C178-D178)/(C178+D178)&gt;0.15, IF(C178+D178&gt;percent,"YES","NO"),"NO"))</f>
        <v>NO</v>
      </c>
      <c r="G178" s="12">
        <v>254395.0</v>
      </c>
      <c r="H178" s="13" t="str">
        <f t="shared" si="3"/>
        <v>NOT FUNDED</v>
      </c>
      <c r="I178" s="14">
        <f t="shared" si="4"/>
        <v>30755</v>
      </c>
      <c r="J178" s="15" t="str">
        <f t="shared" si="2"/>
        <v>Approval Threshold</v>
      </c>
    </row>
    <row r="179">
      <c r="A179" s="7" t="s">
        <v>437</v>
      </c>
      <c r="B179" s="18">
        <v>177.0</v>
      </c>
      <c r="C179" s="9">
        <v>2.0739527E7</v>
      </c>
      <c r="D179" s="9">
        <v>1.32825649E8</v>
      </c>
      <c r="E179" s="10">
        <f t="shared" si="1"/>
        <v>-112086122</v>
      </c>
      <c r="F179" s="11" t="str">
        <f>IF(D179=0,"YES",IF((C179-D179)/(C179+D179)&gt;0.15, IF(C179+D179&gt;percent,"YES","NO"),"NO"))</f>
        <v>NO</v>
      </c>
      <c r="G179" s="12">
        <v>100000.0</v>
      </c>
      <c r="H179" s="13" t="str">
        <f t="shared" si="3"/>
        <v>NOT FUNDED</v>
      </c>
      <c r="I179" s="14">
        <f t="shared" si="4"/>
        <v>30755</v>
      </c>
      <c r="J179" s="15" t="str">
        <f t="shared" si="2"/>
        <v>Approval Threshold</v>
      </c>
    </row>
    <row r="180">
      <c r="A180" s="7" t="s">
        <v>438</v>
      </c>
      <c r="B180" s="18">
        <v>213.0</v>
      </c>
      <c r="C180" s="9">
        <v>1.9513873E7</v>
      </c>
      <c r="D180" s="9">
        <v>1.31831285E8</v>
      </c>
      <c r="E180" s="10">
        <f t="shared" si="1"/>
        <v>-112317412</v>
      </c>
      <c r="F180" s="11" t="str">
        <f>IF(D180=0,"YES",IF((C180-D180)/(C180+D180)&gt;0.15, IF(C180+D180&gt;percent,"YES","NO"),"NO"))</f>
        <v>NO</v>
      </c>
      <c r="G180" s="12">
        <v>276000.0</v>
      </c>
      <c r="H180" s="13" t="str">
        <f t="shared" si="3"/>
        <v>NOT FUNDED</v>
      </c>
      <c r="I180" s="14">
        <f t="shared" si="4"/>
        <v>30755</v>
      </c>
      <c r="J180" s="15" t="str">
        <f t="shared" si="2"/>
        <v>Approval Threshold</v>
      </c>
    </row>
    <row r="181">
      <c r="A181" s="7" t="s">
        <v>439</v>
      </c>
      <c r="B181" s="18">
        <v>187.0</v>
      </c>
      <c r="C181" s="9">
        <v>2.0005891E7</v>
      </c>
      <c r="D181" s="9">
        <v>1.32454095E8</v>
      </c>
      <c r="E181" s="10">
        <f t="shared" si="1"/>
        <v>-112448204</v>
      </c>
      <c r="F181" s="11" t="str">
        <f>IF(D181=0,"YES",IF((C181-D181)/(C181+D181)&gt;0.15, IF(C181+D181&gt;percent,"YES","NO"),"NO"))</f>
        <v>NO</v>
      </c>
      <c r="G181" s="12">
        <v>124020.0</v>
      </c>
      <c r="H181" s="13" t="str">
        <f t="shared" si="3"/>
        <v>NOT FUNDED</v>
      </c>
      <c r="I181" s="14">
        <f t="shared" si="4"/>
        <v>30755</v>
      </c>
      <c r="J181" s="15" t="str">
        <f t="shared" si="2"/>
        <v>Approval Threshold</v>
      </c>
    </row>
    <row r="182">
      <c r="A182" s="7" t="s">
        <v>440</v>
      </c>
      <c r="B182" s="18">
        <v>222.0</v>
      </c>
      <c r="C182" s="9">
        <v>2.880775E7</v>
      </c>
      <c r="D182" s="9">
        <v>1.41272609E8</v>
      </c>
      <c r="E182" s="10">
        <f t="shared" si="1"/>
        <v>-112464859</v>
      </c>
      <c r="F182" s="11" t="str">
        <f>IF(D182=0,"YES",IF((C182-D182)/(C182+D182)&gt;0.15, IF(C182+D182&gt;percent,"YES","NO"),"NO"))</f>
        <v>NO</v>
      </c>
      <c r="G182" s="12">
        <v>330000.0</v>
      </c>
      <c r="H182" s="13" t="str">
        <f t="shared" si="3"/>
        <v>NOT FUNDED</v>
      </c>
      <c r="I182" s="14">
        <f t="shared" si="4"/>
        <v>30755</v>
      </c>
      <c r="J182" s="15" t="str">
        <f t="shared" si="2"/>
        <v>Approval Threshold</v>
      </c>
    </row>
    <row r="183">
      <c r="A183" s="7" t="s">
        <v>441</v>
      </c>
      <c r="B183" s="18">
        <v>174.0</v>
      </c>
      <c r="C183" s="9">
        <v>5213221.0</v>
      </c>
      <c r="D183" s="9">
        <v>1.17760259E8</v>
      </c>
      <c r="E183" s="10">
        <f t="shared" si="1"/>
        <v>-112547038</v>
      </c>
      <c r="F183" s="11" t="str">
        <f>IF(D183=0,"YES",IF((C183-D183)/(C183+D183)&gt;0.15, IF(C183+D183&gt;percent,"YES","NO"),"NO"))</f>
        <v>NO</v>
      </c>
      <c r="G183" s="12">
        <v>160000.0</v>
      </c>
      <c r="H183" s="13" t="str">
        <f t="shared" si="3"/>
        <v>NOT FUNDED</v>
      </c>
      <c r="I183" s="14">
        <f t="shared" si="4"/>
        <v>30755</v>
      </c>
      <c r="J183" s="15" t="str">
        <f t="shared" si="2"/>
        <v>Approval Threshold</v>
      </c>
    </row>
    <row r="184">
      <c r="A184" s="7" t="s">
        <v>442</v>
      </c>
      <c r="B184" s="18">
        <v>165.0</v>
      </c>
      <c r="C184" s="9">
        <v>1.8317723E7</v>
      </c>
      <c r="D184" s="9">
        <v>1.31209936E8</v>
      </c>
      <c r="E184" s="10">
        <f t="shared" si="1"/>
        <v>-112892213</v>
      </c>
      <c r="F184" s="11" t="str">
        <f>IF(D184=0,"YES",IF((C184-D184)/(C184+D184)&gt;0.15, IF(C184+D184&gt;percent,"YES","NO"),"NO"))</f>
        <v>NO</v>
      </c>
      <c r="G184" s="12">
        <v>98000.0</v>
      </c>
      <c r="H184" s="13" t="str">
        <f t="shared" si="3"/>
        <v>NOT FUNDED</v>
      </c>
      <c r="I184" s="14">
        <f t="shared" si="4"/>
        <v>30755</v>
      </c>
      <c r="J184" s="15" t="str">
        <f t="shared" si="2"/>
        <v>Approval Threshold</v>
      </c>
    </row>
    <row r="185">
      <c r="A185" s="7" t="s">
        <v>443</v>
      </c>
      <c r="B185" s="18">
        <v>242.0</v>
      </c>
      <c r="C185" s="9">
        <v>1.9982825E7</v>
      </c>
      <c r="D185" s="9">
        <v>1.3296198E8</v>
      </c>
      <c r="E185" s="10">
        <f t="shared" si="1"/>
        <v>-112979155</v>
      </c>
      <c r="F185" s="11" t="str">
        <f>IF(D185=0,"YES",IF((C185-D185)/(C185+D185)&gt;0.15, IF(C185+D185&gt;percent,"YES","NO"),"NO"))</f>
        <v>NO</v>
      </c>
      <c r="G185" s="12">
        <v>60000.0</v>
      </c>
      <c r="H185" s="13" t="str">
        <f t="shared" si="3"/>
        <v>NOT FUNDED</v>
      </c>
      <c r="I185" s="14">
        <f t="shared" si="4"/>
        <v>30755</v>
      </c>
      <c r="J185" s="15" t="str">
        <f t="shared" si="2"/>
        <v>Approval Threshold</v>
      </c>
    </row>
    <row r="186">
      <c r="A186" s="7" t="s">
        <v>444</v>
      </c>
      <c r="B186" s="18">
        <v>223.0</v>
      </c>
      <c r="C186" s="9">
        <v>2.2878574E7</v>
      </c>
      <c r="D186" s="9">
        <v>1.3588872E8</v>
      </c>
      <c r="E186" s="10">
        <f t="shared" si="1"/>
        <v>-113010146</v>
      </c>
      <c r="F186" s="11" t="str">
        <f>IF(D186=0,"YES",IF((C186-D186)/(C186+D186)&gt;0.15, IF(C186+D186&gt;percent,"YES","NO"),"NO"))</f>
        <v>NO</v>
      </c>
      <c r="G186" s="12">
        <v>250000.0</v>
      </c>
      <c r="H186" s="13" t="str">
        <f t="shared" si="3"/>
        <v>NOT FUNDED</v>
      </c>
      <c r="I186" s="14">
        <f t="shared" si="4"/>
        <v>30755</v>
      </c>
      <c r="J186" s="15" t="str">
        <f t="shared" si="2"/>
        <v>Approval Threshold</v>
      </c>
    </row>
    <row r="187">
      <c r="A187" s="16" t="s">
        <v>445</v>
      </c>
      <c r="B187" s="18">
        <v>170.0</v>
      </c>
      <c r="C187" s="9">
        <v>5666836.0</v>
      </c>
      <c r="D187" s="9">
        <v>1.18972261E8</v>
      </c>
      <c r="E187" s="10">
        <f t="shared" si="1"/>
        <v>-113305425</v>
      </c>
      <c r="F187" s="11" t="str">
        <f>IF(D187=0,"YES",IF((C187-D187)/(C187+D187)&gt;0.15, IF(C187+D187&gt;percent,"YES","NO"),"NO"))</f>
        <v>NO</v>
      </c>
      <c r="G187" s="12">
        <v>127500.0</v>
      </c>
      <c r="H187" s="13" t="str">
        <f t="shared" si="3"/>
        <v>NOT FUNDED</v>
      </c>
      <c r="I187" s="14">
        <f t="shared" si="4"/>
        <v>30755</v>
      </c>
      <c r="J187" s="15" t="str">
        <f t="shared" si="2"/>
        <v>Approval Threshold</v>
      </c>
    </row>
    <row r="188">
      <c r="A188" s="7" t="s">
        <v>446</v>
      </c>
      <c r="B188" s="18">
        <v>163.0</v>
      </c>
      <c r="C188" s="9">
        <v>4765389.0</v>
      </c>
      <c r="D188" s="9">
        <v>1.18071946E8</v>
      </c>
      <c r="E188" s="10">
        <f t="shared" si="1"/>
        <v>-113306557</v>
      </c>
      <c r="F188" s="11" t="str">
        <f>IF(D188=0,"YES",IF((C188-D188)/(C188+D188)&gt;0.15, IF(C188+D188&gt;percent,"YES","NO"),"NO"))</f>
        <v>NO</v>
      </c>
      <c r="G188" s="12">
        <v>157000.0</v>
      </c>
      <c r="H188" s="13" t="str">
        <f t="shared" si="3"/>
        <v>NOT FUNDED</v>
      </c>
      <c r="I188" s="14">
        <f t="shared" si="4"/>
        <v>30755</v>
      </c>
      <c r="J188" s="15" t="str">
        <f t="shared" si="2"/>
        <v>Approval Threshold</v>
      </c>
    </row>
    <row r="189">
      <c r="A189" s="7" t="s">
        <v>447</v>
      </c>
      <c r="B189" s="18">
        <v>237.0</v>
      </c>
      <c r="C189" s="9">
        <v>1.5147248E7</v>
      </c>
      <c r="D189" s="9">
        <v>1.28586036E8</v>
      </c>
      <c r="E189" s="10">
        <f t="shared" si="1"/>
        <v>-113438788</v>
      </c>
      <c r="F189" s="11" t="str">
        <f>IF(D189=0,"YES",IF((C189-D189)/(C189+D189)&gt;0.15, IF(C189+D189&gt;percent,"YES","NO"),"NO"))</f>
        <v>NO</v>
      </c>
      <c r="G189" s="12">
        <v>200000.0</v>
      </c>
      <c r="H189" s="13" t="str">
        <f t="shared" si="3"/>
        <v>NOT FUNDED</v>
      </c>
      <c r="I189" s="14">
        <f t="shared" si="4"/>
        <v>30755</v>
      </c>
      <c r="J189" s="15" t="str">
        <f t="shared" si="2"/>
        <v>Approval Threshold</v>
      </c>
    </row>
    <row r="190">
      <c r="A190" s="7" t="s">
        <v>448</v>
      </c>
      <c r="B190" s="18">
        <v>190.0</v>
      </c>
      <c r="C190" s="9">
        <v>1.2564417E7</v>
      </c>
      <c r="D190" s="9">
        <v>1.26048965E8</v>
      </c>
      <c r="E190" s="10">
        <f t="shared" si="1"/>
        <v>-113484548</v>
      </c>
      <c r="F190" s="11" t="str">
        <f>IF(D190=0,"YES",IF((C190-D190)/(C190+D190)&gt;0.15, IF(C190+D190&gt;percent,"YES","NO"),"NO"))</f>
        <v>NO</v>
      </c>
      <c r="G190" s="12">
        <v>99000.0</v>
      </c>
      <c r="H190" s="13" t="str">
        <f t="shared" si="3"/>
        <v>NOT FUNDED</v>
      </c>
      <c r="I190" s="14">
        <f t="shared" si="4"/>
        <v>30755</v>
      </c>
      <c r="J190" s="15" t="str">
        <f t="shared" si="2"/>
        <v>Approval Threshold</v>
      </c>
    </row>
    <row r="191">
      <c r="A191" s="7" t="s">
        <v>449</v>
      </c>
      <c r="B191" s="18">
        <v>172.0</v>
      </c>
      <c r="C191" s="9">
        <v>2.5036013E7</v>
      </c>
      <c r="D191" s="9">
        <v>1.38642521E8</v>
      </c>
      <c r="E191" s="10">
        <f t="shared" si="1"/>
        <v>-113606508</v>
      </c>
      <c r="F191" s="11" t="str">
        <f>IF(D191=0,"YES",IF((C191-D191)/(C191+D191)&gt;0.15, IF(C191+D191&gt;percent,"YES","NO"),"NO"))</f>
        <v>NO</v>
      </c>
      <c r="G191" s="12">
        <v>160000.0</v>
      </c>
      <c r="H191" s="13" t="str">
        <f t="shared" si="3"/>
        <v>NOT FUNDED</v>
      </c>
      <c r="I191" s="14">
        <f t="shared" si="4"/>
        <v>30755</v>
      </c>
      <c r="J191" s="15" t="str">
        <f t="shared" si="2"/>
        <v>Approval Threshold</v>
      </c>
    </row>
    <row r="192">
      <c r="A192" s="7" t="s">
        <v>450</v>
      </c>
      <c r="B192" s="18">
        <v>169.0</v>
      </c>
      <c r="C192" s="9">
        <v>2.4392429E7</v>
      </c>
      <c r="D192" s="9">
        <v>1.38129759E8</v>
      </c>
      <c r="E192" s="10">
        <f t="shared" si="1"/>
        <v>-113737330</v>
      </c>
      <c r="F192" s="11" t="str">
        <f>IF(D192=0,"YES",IF((C192-D192)/(C192+D192)&gt;0.15, IF(C192+D192&gt;percent,"YES","NO"),"NO"))</f>
        <v>NO</v>
      </c>
      <c r="G192" s="12">
        <v>160000.0</v>
      </c>
      <c r="H192" s="13" t="str">
        <f t="shared" si="3"/>
        <v>NOT FUNDED</v>
      </c>
      <c r="I192" s="14">
        <f t="shared" si="4"/>
        <v>30755</v>
      </c>
      <c r="J192" s="15" t="str">
        <f t="shared" si="2"/>
        <v>Approval Threshold</v>
      </c>
    </row>
    <row r="193">
      <c r="A193" s="7" t="s">
        <v>451</v>
      </c>
      <c r="B193" s="18">
        <v>239.0</v>
      </c>
      <c r="C193" s="9">
        <v>2.3115578E7</v>
      </c>
      <c r="D193" s="9">
        <v>1.36869474E8</v>
      </c>
      <c r="E193" s="10">
        <f t="shared" si="1"/>
        <v>-113753896</v>
      </c>
      <c r="F193" s="11" t="str">
        <f>IF(D193=0,"YES",IF((C193-D193)/(C193+D193)&gt;0.15, IF(C193+D193&gt;percent,"YES","NO"),"NO"))</f>
        <v>NO</v>
      </c>
      <c r="G193" s="12">
        <v>448133.0</v>
      </c>
      <c r="H193" s="13" t="str">
        <f t="shared" si="3"/>
        <v>NOT FUNDED</v>
      </c>
      <c r="I193" s="14">
        <f t="shared" si="4"/>
        <v>30755</v>
      </c>
      <c r="J193" s="15" t="str">
        <f t="shared" si="2"/>
        <v>Approval Threshold</v>
      </c>
    </row>
    <row r="194">
      <c r="A194" s="7" t="s">
        <v>452</v>
      </c>
      <c r="B194" s="18">
        <v>168.0</v>
      </c>
      <c r="C194" s="9">
        <v>1.9904053E7</v>
      </c>
      <c r="D194" s="9">
        <v>1.34046077E8</v>
      </c>
      <c r="E194" s="10">
        <f t="shared" si="1"/>
        <v>-114142024</v>
      </c>
      <c r="F194" s="11" t="str">
        <f>IF(D194=0,"YES",IF((C194-D194)/(C194+D194)&gt;0.15, IF(C194+D194&gt;percent,"YES","NO"),"NO"))</f>
        <v>NO</v>
      </c>
      <c r="G194" s="12">
        <v>85000.0</v>
      </c>
      <c r="H194" s="13" t="str">
        <f t="shared" si="3"/>
        <v>NOT FUNDED</v>
      </c>
      <c r="I194" s="14">
        <f t="shared" si="4"/>
        <v>30755</v>
      </c>
      <c r="J194" s="15" t="str">
        <f t="shared" si="2"/>
        <v>Approval Threshold</v>
      </c>
    </row>
    <row r="195">
      <c r="A195" s="7" t="s">
        <v>453</v>
      </c>
      <c r="B195" s="18">
        <v>279.0</v>
      </c>
      <c r="C195" s="9">
        <v>2.1620535E7</v>
      </c>
      <c r="D195" s="9">
        <v>1.35878175E8</v>
      </c>
      <c r="E195" s="10">
        <f t="shared" si="1"/>
        <v>-114257640</v>
      </c>
      <c r="F195" s="11" t="str">
        <f>IF(D195=0,"YES",IF((C195-D195)/(C195+D195)&gt;0.15, IF(C195+D195&gt;percent,"YES","NO"),"NO"))</f>
        <v>NO</v>
      </c>
      <c r="G195" s="12">
        <v>140333.0</v>
      </c>
      <c r="H195" s="13" t="str">
        <f t="shared" si="3"/>
        <v>NOT FUNDED</v>
      </c>
      <c r="I195" s="14">
        <f t="shared" si="4"/>
        <v>30755</v>
      </c>
      <c r="J195" s="15" t="str">
        <f t="shared" si="2"/>
        <v>Approval Threshold</v>
      </c>
    </row>
    <row r="196">
      <c r="A196" s="7" t="s">
        <v>454</v>
      </c>
      <c r="B196" s="18">
        <v>170.0</v>
      </c>
      <c r="C196" s="9">
        <v>1.7100479E7</v>
      </c>
      <c r="D196" s="9">
        <v>1.31404737E8</v>
      </c>
      <c r="E196" s="10">
        <f t="shared" si="1"/>
        <v>-114304258</v>
      </c>
      <c r="F196" s="11" t="str">
        <f>IF(D196=0,"YES",IF((C196-D196)/(C196+D196)&gt;0.15, IF(C196+D196&gt;percent,"YES","NO"),"NO"))</f>
        <v>NO</v>
      </c>
      <c r="G196" s="12">
        <v>108162.0</v>
      </c>
      <c r="H196" s="13" t="str">
        <f t="shared" si="3"/>
        <v>NOT FUNDED</v>
      </c>
      <c r="I196" s="14">
        <f t="shared" si="4"/>
        <v>30755</v>
      </c>
      <c r="J196" s="15" t="str">
        <f t="shared" si="2"/>
        <v>Approval Threshold</v>
      </c>
    </row>
    <row r="197">
      <c r="A197" s="7" t="s">
        <v>455</v>
      </c>
      <c r="B197" s="18">
        <v>246.0</v>
      </c>
      <c r="C197" s="9">
        <v>2.7303659E7</v>
      </c>
      <c r="D197" s="9">
        <v>1.42023902E8</v>
      </c>
      <c r="E197" s="10">
        <f t="shared" si="1"/>
        <v>-114720243</v>
      </c>
      <c r="F197" s="11" t="str">
        <f>IF(D197=0,"YES",IF((C197-D197)/(C197+D197)&gt;0.15, IF(C197+D197&gt;percent,"YES","NO"),"NO"))</f>
        <v>NO</v>
      </c>
      <c r="G197" s="12">
        <v>458000.0</v>
      </c>
      <c r="H197" s="13" t="str">
        <f t="shared" si="3"/>
        <v>NOT FUNDED</v>
      </c>
      <c r="I197" s="14">
        <f t="shared" si="4"/>
        <v>30755</v>
      </c>
      <c r="J197" s="15" t="str">
        <f t="shared" si="2"/>
        <v>Approval Threshold</v>
      </c>
    </row>
    <row r="198">
      <c r="A198" s="7" t="s">
        <v>456</v>
      </c>
      <c r="B198" s="18">
        <v>164.0</v>
      </c>
      <c r="C198" s="9">
        <v>1.6254466E7</v>
      </c>
      <c r="D198" s="9">
        <v>1.30989985E8</v>
      </c>
      <c r="E198" s="10">
        <f t="shared" si="1"/>
        <v>-114735519</v>
      </c>
      <c r="F198" s="11" t="str">
        <f>IF(D198=0,"YES",IF((C198-D198)/(C198+D198)&gt;0.15, IF(C198+D198&gt;percent,"YES","NO"),"NO"))</f>
        <v>NO</v>
      </c>
      <c r="G198" s="12">
        <v>163920.0</v>
      </c>
      <c r="H198" s="13" t="str">
        <f t="shared" si="3"/>
        <v>NOT FUNDED</v>
      </c>
      <c r="I198" s="14">
        <f t="shared" si="4"/>
        <v>30755</v>
      </c>
      <c r="J198" s="15" t="str">
        <f t="shared" si="2"/>
        <v>Approval Threshold</v>
      </c>
    </row>
    <row r="199">
      <c r="A199" s="7" t="s">
        <v>457</v>
      </c>
      <c r="B199" s="18">
        <v>178.0</v>
      </c>
      <c r="C199" s="9">
        <v>1.7084477E7</v>
      </c>
      <c r="D199" s="9">
        <v>1.31858951E8</v>
      </c>
      <c r="E199" s="10">
        <f t="shared" si="1"/>
        <v>-114774474</v>
      </c>
      <c r="F199" s="11" t="str">
        <f>IF(D199=0,"YES",IF((C199-D199)/(C199+D199)&gt;0.15, IF(C199+D199&gt;percent,"YES","NO"),"NO"))</f>
        <v>NO</v>
      </c>
      <c r="G199" s="12">
        <v>63000.0</v>
      </c>
      <c r="H199" s="13" t="str">
        <f t="shared" si="3"/>
        <v>NOT FUNDED</v>
      </c>
      <c r="I199" s="14">
        <f t="shared" si="4"/>
        <v>30755</v>
      </c>
      <c r="J199" s="15" t="str">
        <f t="shared" si="2"/>
        <v>Approval Threshold</v>
      </c>
    </row>
    <row r="200">
      <c r="A200" s="7" t="s">
        <v>458</v>
      </c>
      <c r="B200" s="18">
        <v>175.0</v>
      </c>
      <c r="C200" s="9">
        <v>2.0861016E7</v>
      </c>
      <c r="D200" s="9">
        <v>1.35882998E8</v>
      </c>
      <c r="E200" s="10">
        <f t="shared" si="1"/>
        <v>-115021982</v>
      </c>
      <c r="F200" s="11" t="str">
        <f>IF(D200=0,"YES",IF((C200-D200)/(C200+D200)&gt;0.15, IF(C200+D200&gt;percent,"YES","NO"),"NO"))</f>
        <v>NO</v>
      </c>
      <c r="G200" s="12">
        <v>100000.0</v>
      </c>
      <c r="H200" s="13" t="str">
        <f t="shared" si="3"/>
        <v>NOT FUNDED</v>
      </c>
      <c r="I200" s="14">
        <f t="shared" si="4"/>
        <v>30755</v>
      </c>
      <c r="J200" s="15" t="str">
        <f t="shared" si="2"/>
        <v>Approval Threshold</v>
      </c>
    </row>
    <row r="201">
      <c r="A201" s="16" t="s">
        <v>459</v>
      </c>
      <c r="B201" s="18">
        <v>186.0</v>
      </c>
      <c r="C201" s="9">
        <v>2.1975078E7</v>
      </c>
      <c r="D201" s="9">
        <v>1.37247575E8</v>
      </c>
      <c r="E201" s="10">
        <f t="shared" si="1"/>
        <v>-115272497</v>
      </c>
      <c r="F201" s="11" t="str">
        <f>IF(D201=0,"YES",IF((C201-D201)/(C201+D201)&gt;0.15, IF(C201+D201&gt;percent,"YES","NO"),"NO"))</f>
        <v>NO</v>
      </c>
      <c r="G201" s="12">
        <v>110000.0</v>
      </c>
      <c r="H201" s="13" t="str">
        <f t="shared" si="3"/>
        <v>NOT FUNDED</v>
      </c>
      <c r="I201" s="14">
        <f t="shared" si="4"/>
        <v>30755</v>
      </c>
      <c r="J201" s="15" t="str">
        <f t="shared" si="2"/>
        <v>Approval Threshold</v>
      </c>
    </row>
    <row r="202">
      <c r="A202" s="7" t="s">
        <v>460</v>
      </c>
      <c r="B202" s="18">
        <v>174.0</v>
      </c>
      <c r="C202" s="9">
        <v>2.2310178E7</v>
      </c>
      <c r="D202" s="9">
        <v>1.3790908E8</v>
      </c>
      <c r="E202" s="10">
        <f t="shared" si="1"/>
        <v>-115598902</v>
      </c>
      <c r="F202" s="11" t="str">
        <f>IF(D202=0,"YES",IF((C202-D202)/(C202+D202)&gt;0.15, IF(C202+D202&gt;percent,"YES","NO"),"NO"))</f>
        <v>NO</v>
      </c>
      <c r="G202" s="12">
        <v>219633.0</v>
      </c>
      <c r="H202" s="13" t="str">
        <f t="shared" si="3"/>
        <v>NOT FUNDED</v>
      </c>
      <c r="I202" s="14">
        <f t="shared" si="4"/>
        <v>30755</v>
      </c>
      <c r="J202" s="15" t="str">
        <f t="shared" si="2"/>
        <v>Approval Threshold</v>
      </c>
    </row>
    <row r="203">
      <c r="A203" s="7" t="s">
        <v>461</v>
      </c>
      <c r="B203" s="18">
        <v>243.0</v>
      </c>
      <c r="C203" s="9">
        <v>1.5369047E7</v>
      </c>
      <c r="D203" s="9">
        <v>1.30975569E8</v>
      </c>
      <c r="E203" s="10">
        <f t="shared" si="1"/>
        <v>-115606522</v>
      </c>
      <c r="F203" s="11" t="str">
        <f>IF(D203=0,"YES",IF((C203-D203)/(C203+D203)&gt;0.15, IF(C203+D203&gt;percent,"YES","NO"),"NO"))</f>
        <v>NO</v>
      </c>
      <c r="G203" s="12">
        <v>127900.0</v>
      </c>
      <c r="H203" s="13" t="str">
        <f t="shared" si="3"/>
        <v>NOT FUNDED</v>
      </c>
      <c r="I203" s="14">
        <f t="shared" si="4"/>
        <v>30755</v>
      </c>
      <c r="J203" s="15" t="str">
        <f t="shared" si="2"/>
        <v>Approval Threshold</v>
      </c>
    </row>
    <row r="204">
      <c r="A204" s="7" t="s">
        <v>462</v>
      </c>
      <c r="B204" s="18">
        <v>158.0</v>
      </c>
      <c r="C204" s="9">
        <v>1.6472258E7</v>
      </c>
      <c r="D204" s="9">
        <v>1.32275235E8</v>
      </c>
      <c r="E204" s="10">
        <f t="shared" si="1"/>
        <v>-115802977</v>
      </c>
      <c r="F204" s="11" t="str">
        <f>IF(D204=0,"YES",IF((C204-D204)/(C204+D204)&gt;0.15, IF(C204+D204&gt;percent,"YES","NO"),"NO"))</f>
        <v>NO</v>
      </c>
      <c r="G204" s="12">
        <v>195000.0</v>
      </c>
      <c r="H204" s="13" t="str">
        <f t="shared" si="3"/>
        <v>NOT FUNDED</v>
      </c>
      <c r="I204" s="14">
        <f t="shared" si="4"/>
        <v>30755</v>
      </c>
      <c r="J204" s="15" t="str">
        <f t="shared" si="2"/>
        <v>Approval Threshold</v>
      </c>
    </row>
    <row r="205">
      <c r="A205" s="7" t="s">
        <v>463</v>
      </c>
      <c r="B205" s="18">
        <v>292.0</v>
      </c>
      <c r="C205" s="9">
        <v>1.463817E7</v>
      </c>
      <c r="D205" s="9">
        <v>1.311347E8</v>
      </c>
      <c r="E205" s="10">
        <f t="shared" si="1"/>
        <v>-116496530</v>
      </c>
      <c r="F205" s="11" t="str">
        <f>IF(D205=0,"YES",IF((C205-D205)/(C205+D205)&gt;0.15, IF(C205+D205&gt;percent,"YES","NO"),"NO"))</f>
        <v>NO</v>
      </c>
      <c r="G205" s="12">
        <v>53500.0</v>
      </c>
      <c r="H205" s="13" t="str">
        <f t="shared" si="3"/>
        <v>NOT FUNDED</v>
      </c>
      <c r="I205" s="14">
        <f t="shared" si="4"/>
        <v>30755</v>
      </c>
      <c r="J205" s="15" t="str">
        <f t="shared" si="2"/>
        <v>Approval Threshold</v>
      </c>
    </row>
    <row r="206">
      <c r="A206" s="7" t="s">
        <v>464</v>
      </c>
      <c r="B206" s="18">
        <v>150.0</v>
      </c>
      <c r="C206" s="9">
        <v>1.2424651E7</v>
      </c>
      <c r="D206" s="9">
        <v>1.2910222E8</v>
      </c>
      <c r="E206" s="10">
        <f t="shared" si="1"/>
        <v>-116677569</v>
      </c>
      <c r="F206" s="11" t="str">
        <f>IF(D206=0,"YES",IF((C206-D206)/(C206+D206)&gt;0.15, IF(C206+D206&gt;percent,"YES","NO"),"NO"))</f>
        <v>NO</v>
      </c>
      <c r="G206" s="12">
        <v>75000.0</v>
      </c>
      <c r="H206" s="13" t="str">
        <f t="shared" si="3"/>
        <v>NOT FUNDED</v>
      </c>
      <c r="I206" s="14">
        <f t="shared" si="4"/>
        <v>30755</v>
      </c>
      <c r="J206" s="15" t="str">
        <f t="shared" si="2"/>
        <v>Approval Threshold</v>
      </c>
    </row>
    <row r="207">
      <c r="A207" s="7" t="s">
        <v>465</v>
      </c>
      <c r="B207" s="18">
        <v>217.0</v>
      </c>
      <c r="C207" s="9">
        <v>1.321041E7</v>
      </c>
      <c r="D207" s="9">
        <v>1.29905899E8</v>
      </c>
      <c r="E207" s="10">
        <f t="shared" si="1"/>
        <v>-116695489</v>
      </c>
      <c r="F207" s="11" t="str">
        <f>IF(D207=0,"YES",IF((C207-D207)/(C207+D207)&gt;0.15, IF(C207+D207&gt;percent,"YES","NO"),"NO"))</f>
        <v>NO</v>
      </c>
      <c r="G207" s="12">
        <v>153800.0</v>
      </c>
      <c r="H207" s="13" t="str">
        <f t="shared" si="3"/>
        <v>NOT FUNDED</v>
      </c>
      <c r="I207" s="14">
        <f t="shared" si="4"/>
        <v>30755</v>
      </c>
      <c r="J207" s="15" t="str">
        <f t="shared" si="2"/>
        <v>Approval Threshold</v>
      </c>
    </row>
    <row r="208">
      <c r="A208" s="7" t="s">
        <v>466</v>
      </c>
      <c r="B208" s="18">
        <v>179.0</v>
      </c>
      <c r="C208" s="9">
        <v>1.7289984E7</v>
      </c>
      <c r="D208" s="9">
        <v>1.34198308E8</v>
      </c>
      <c r="E208" s="10">
        <f t="shared" si="1"/>
        <v>-116908324</v>
      </c>
      <c r="F208" s="11" t="str">
        <f>IF(D208=0,"YES",IF((C208-D208)/(C208+D208)&gt;0.15, IF(C208+D208&gt;percent,"YES","NO"),"NO"))</f>
        <v>NO</v>
      </c>
      <c r="G208" s="12">
        <v>130000.0</v>
      </c>
      <c r="H208" s="13" t="str">
        <f t="shared" si="3"/>
        <v>NOT FUNDED</v>
      </c>
      <c r="I208" s="14">
        <f t="shared" si="4"/>
        <v>30755</v>
      </c>
      <c r="J208" s="15" t="str">
        <f t="shared" si="2"/>
        <v>Approval Threshold</v>
      </c>
    </row>
    <row r="209">
      <c r="A209" s="7" t="s">
        <v>467</v>
      </c>
      <c r="B209" s="18">
        <v>207.0</v>
      </c>
      <c r="C209" s="9">
        <v>1.5301468E7</v>
      </c>
      <c r="D209" s="9">
        <v>1.32541023E8</v>
      </c>
      <c r="E209" s="10">
        <f t="shared" si="1"/>
        <v>-117239555</v>
      </c>
      <c r="F209" s="11" t="str">
        <f>IF(D209=0,"YES",IF((C209-D209)/(C209+D209)&gt;0.15, IF(C209+D209&gt;percent,"YES","NO"),"NO"))</f>
        <v>NO</v>
      </c>
      <c r="G209" s="12">
        <v>120000.0</v>
      </c>
      <c r="H209" s="13" t="str">
        <f t="shared" si="3"/>
        <v>NOT FUNDED</v>
      </c>
      <c r="I209" s="14">
        <f t="shared" si="4"/>
        <v>30755</v>
      </c>
      <c r="J209" s="15" t="str">
        <f t="shared" si="2"/>
        <v>Approval Threshold</v>
      </c>
    </row>
    <row r="210">
      <c r="A210" s="7" t="s">
        <v>468</v>
      </c>
      <c r="B210" s="18">
        <v>153.0</v>
      </c>
      <c r="C210" s="9">
        <v>2329227.0</v>
      </c>
      <c r="D210" s="9">
        <v>1.19619069E8</v>
      </c>
      <c r="E210" s="10">
        <f t="shared" si="1"/>
        <v>-117289842</v>
      </c>
      <c r="F210" s="11" t="str">
        <f>IF(D210=0,"YES",IF((C210-D210)/(C210+D210)&gt;0.15, IF(C210+D210&gt;percent,"YES","NO"),"NO"))</f>
        <v>NO</v>
      </c>
      <c r="G210" s="12">
        <v>25000.0</v>
      </c>
      <c r="H210" s="13" t="str">
        <f t="shared" si="3"/>
        <v>NOT FUNDED</v>
      </c>
      <c r="I210" s="14">
        <f t="shared" si="4"/>
        <v>30755</v>
      </c>
      <c r="J210" s="15" t="str">
        <f t="shared" si="2"/>
        <v>Approval Threshold</v>
      </c>
    </row>
    <row r="211">
      <c r="A211" s="7" t="s">
        <v>469</v>
      </c>
      <c r="B211" s="18">
        <v>174.0</v>
      </c>
      <c r="C211" s="9">
        <v>1.7813755E7</v>
      </c>
      <c r="D211" s="9">
        <v>1.35256821E8</v>
      </c>
      <c r="E211" s="10">
        <f t="shared" si="1"/>
        <v>-117443066</v>
      </c>
      <c r="F211" s="11" t="str">
        <f>IF(D211=0,"YES",IF((C211-D211)/(C211+D211)&gt;0.15, IF(C211+D211&gt;percent,"YES","NO"),"NO"))</f>
        <v>NO</v>
      </c>
      <c r="G211" s="12">
        <v>112000.0</v>
      </c>
      <c r="H211" s="13" t="str">
        <f t="shared" si="3"/>
        <v>NOT FUNDED</v>
      </c>
      <c r="I211" s="14">
        <f t="shared" si="4"/>
        <v>30755</v>
      </c>
      <c r="J211" s="15" t="str">
        <f t="shared" si="2"/>
        <v>Approval Threshold</v>
      </c>
    </row>
    <row r="212">
      <c r="A212" s="19" t="s">
        <v>470</v>
      </c>
      <c r="B212" s="18">
        <v>183.0</v>
      </c>
      <c r="C212" s="9">
        <v>2.362102E7</v>
      </c>
      <c r="D212" s="9">
        <v>1.41310048E8</v>
      </c>
      <c r="E212" s="10">
        <f t="shared" si="1"/>
        <v>-117689028</v>
      </c>
      <c r="F212" s="11" t="str">
        <f>IF(D212=0,"YES",IF((C212-D212)/(C212+D212)&gt;0.15, IF(C212+D212&gt;percent,"YES","NO"),"NO"))</f>
        <v>NO</v>
      </c>
      <c r="G212" s="12">
        <v>71400.0</v>
      </c>
      <c r="H212" s="13" t="str">
        <f t="shared" si="3"/>
        <v>NOT FUNDED</v>
      </c>
      <c r="I212" s="14">
        <f t="shared" si="4"/>
        <v>30755</v>
      </c>
      <c r="J212" s="15" t="str">
        <f t="shared" si="2"/>
        <v>Approval Threshold</v>
      </c>
    </row>
    <row r="213">
      <c r="A213" s="7" t="s">
        <v>471</v>
      </c>
      <c r="B213" s="18">
        <v>174.0</v>
      </c>
      <c r="C213" s="9">
        <v>1.0826717E7</v>
      </c>
      <c r="D213" s="9">
        <v>1.28517457E8</v>
      </c>
      <c r="E213" s="10">
        <f t="shared" si="1"/>
        <v>-117690740</v>
      </c>
      <c r="F213" s="11" t="str">
        <f>IF(D213=0,"YES",IF((C213-D213)/(C213+D213)&gt;0.15, IF(C213+D213&gt;percent,"YES","NO"),"NO"))</f>
        <v>NO</v>
      </c>
      <c r="G213" s="12">
        <v>170000.0</v>
      </c>
      <c r="H213" s="13" t="str">
        <f t="shared" si="3"/>
        <v>NOT FUNDED</v>
      </c>
      <c r="I213" s="14">
        <f t="shared" si="4"/>
        <v>30755</v>
      </c>
      <c r="J213" s="15" t="str">
        <f t="shared" si="2"/>
        <v>Approval Threshold</v>
      </c>
    </row>
    <row r="214">
      <c r="A214" s="7" t="s">
        <v>472</v>
      </c>
      <c r="B214" s="18">
        <v>201.0</v>
      </c>
      <c r="C214" s="9">
        <v>1.5794829E7</v>
      </c>
      <c r="D214" s="9">
        <v>1.33580824E8</v>
      </c>
      <c r="E214" s="10">
        <f t="shared" si="1"/>
        <v>-117785995</v>
      </c>
      <c r="F214" s="11" t="str">
        <f>IF(D214=0,"YES",IF((C214-D214)/(C214+D214)&gt;0.15, IF(C214+D214&gt;percent,"YES","NO"),"NO"))</f>
        <v>NO</v>
      </c>
      <c r="G214" s="12">
        <v>74979.0</v>
      </c>
      <c r="H214" s="13" t="str">
        <f t="shared" si="3"/>
        <v>NOT FUNDED</v>
      </c>
      <c r="I214" s="14">
        <f t="shared" si="4"/>
        <v>30755</v>
      </c>
      <c r="J214" s="15" t="str">
        <f t="shared" si="2"/>
        <v>Approval Threshold</v>
      </c>
    </row>
    <row r="215">
      <c r="A215" s="7" t="s">
        <v>473</v>
      </c>
      <c r="B215" s="18">
        <v>176.0</v>
      </c>
      <c r="C215" s="9">
        <v>2.525813E7</v>
      </c>
      <c r="D215" s="9">
        <v>1.43067114E8</v>
      </c>
      <c r="E215" s="10">
        <f t="shared" si="1"/>
        <v>-117808984</v>
      </c>
      <c r="F215" s="11" t="str">
        <f>IF(D215=0,"YES",IF((C215-D215)/(C215+D215)&gt;0.15, IF(C215+D215&gt;percent,"YES","NO"),"NO"))</f>
        <v>NO</v>
      </c>
      <c r="G215" s="12">
        <v>300000.0</v>
      </c>
      <c r="H215" s="13" t="str">
        <f t="shared" si="3"/>
        <v>NOT FUNDED</v>
      </c>
      <c r="I215" s="14">
        <f t="shared" si="4"/>
        <v>30755</v>
      </c>
      <c r="J215" s="15" t="str">
        <f t="shared" si="2"/>
        <v>Approval Threshold</v>
      </c>
    </row>
    <row r="216">
      <c r="A216" s="7" t="s">
        <v>474</v>
      </c>
      <c r="B216" s="18">
        <v>144.0</v>
      </c>
      <c r="C216" s="9">
        <v>1.4120604E7</v>
      </c>
      <c r="D216" s="9">
        <v>1.31974165E8</v>
      </c>
      <c r="E216" s="10">
        <f t="shared" si="1"/>
        <v>-117853561</v>
      </c>
      <c r="F216" s="11" t="str">
        <f>IF(D216=0,"YES",IF((C216-D216)/(C216+D216)&gt;0.15, IF(C216+D216&gt;percent,"YES","NO"),"NO"))</f>
        <v>NO</v>
      </c>
      <c r="G216" s="12">
        <v>100000.0</v>
      </c>
      <c r="H216" s="13" t="str">
        <f t="shared" si="3"/>
        <v>NOT FUNDED</v>
      </c>
      <c r="I216" s="14">
        <f t="shared" si="4"/>
        <v>30755</v>
      </c>
      <c r="J216" s="15" t="str">
        <f t="shared" si="2"/>
        <v>Approval Threshold</v>
      </c>
    </row>
    <row r="217">
      <c r="A217" s="7" t="s">
        <v>475</v>
      </c>
      <c r="B217" s="18">
        <v>164.0</v>
      </c>
      <c r="C217" s="9">
        <v>1.41452E7</v>
      </c>
      <c r="D217" s="9">
        <v>1.3215689E8</v>
      </c>
      <c r="E217" s="10">
        <f t="shared" si="1"/>
        <v>-118011690</v>
      </c>
      <c r="F217" s="11" t="str">
        <f>IF(D217=0,"YES",IF((C217-D217)/(C217+D217)&gt;0.15, IF(C217+D217&gt;percent,"YES","NO"),"NO"))</f>
        <v>NO</v>
      </c>
      <c r="G217" s="12">
        <v>74999.0</v>
      </c>
      <c r="H217" s="13" t="str">
        <f t="shared" si="3"/>
        <v>NOT FUNDED</v>
      </c>
      <c r="I217" s="14">
        <f t="shared" si="4"/>
        <v>30755</v>
      </c>
      <c r="J217" s="15" t="str">
        <f t="shared" si="2"/>
        <v>Approval Threshold</v>
      </c>
    </row>
    <row r="218">
      <c r="A218" s="7" t="s">
        <v>476</v>
      </c>
      <c r="B218" s="18">
        <v>148.0</v>
      </c>
      <c r="C218" s="9">
        <v>7361274.0</v>
      </c>
      <c r="D218" s="9">
        <v>1.25646362E8</v>
      </c>
      <c r="E218" s="10">
        <f t="shared" si="1"/>
        <v>-118285088</v>
      </c>
      <c r="F218" s="11" t="str">
        <f>IF(D218=0,"YES",IF((C218-D218)/(C218+D218)&gt;0.15, IF(C218+D218&gt;percent,"YES","NO"),"NO"))</f>
        <v>NO</v>
      </c>
      <c r="G218" s="12">
        <v>75000.0</v>
      </c>
      <c r="H218" s="13" t="str">
        <f t="shared" si="3"/>
        <v>NOT FUNDED</v>
      </c>
      <c r="I218" s="14">
        <f t="shared" si="4"/>
        <v>30755</v>
      </c>
      <c r="J218" s="15" t="str">
        <f t="shared" si="2"/>
        <v>Approval Threshold</v>
      </c>
    </row>
    <row r="219">
      <c r="A219" s="7" t="s">
        <v>477</v>
      </c>
      <c r="B219" s="18">
        <v>186.0</v>
      </c>
      <c r="C219" s="9">
        <v>1.7178002E7</v>
      </c>
      <c r="D219" s="9">
        <v>1.35575395E8</v>
      </c>
      <c r="E219" s="10">
        <f t="shared" si="1"/>
        <v>-118397393</v>
      </c>
      <c r="F219" s="11" t="str">
        <f>IF(D219=0,"YES",IF((C219-D219)/(C219+D219)&gt;0.15, IF(C219+D219&gt;percent,"YES","NO"),"NO"))</f>
        <v>NO</v>
      </c>
      <c r="G219" s="12">
        <v>169400.0</v>
      </c>
      <c r="H219" s="13" t="str">
        <f t="shared" si="3"/>
        <v>NOT FUNDED</v>
      </c>
      <c r="I219" s="14">
        <f t="shared" si="4"/>
        <v>30755</v>
      </c>
      <c r="J219" s="15" t="str">
        <f t="shared" si="2"/>
        <v>Approval Threshold</v>
      </c>
    </row>
    <row r="220">
      <c r="A220" s="7" t="s">
        <v>478</v>
      </c>
      <c r="B220" s="18">
        <v>334.0</v>
      </c>
      <c r="C220" s="9">
        <v>3.4124934E7</v>
      </c>
      <c r="D220" s="9">
        <v>1.52694462E8</v>
      </c>
      <c r="E220" s="10">
        <f t="shared" si="1"/>
        <v>-118569528</v>
      </c>
      <c r="F220" s="11" t="str">
        <f>IF(D220=0,"YES",IF((C220-D220)/(C220+D220)&gt;0.15, IF(C220+D220&gt;percent,"YES","NO"),"NO"))</f>
        <v>NO</v>
      </c>
      <c r="G220" s="12">
        <v>876600.0</v>
      </c>
      <c r="H220" s="13" t="str">
        <f t="shared" si="3"/>
        <v>NOT FUNDED</v>
      </c>
      <c r="I220" s="14">
        <f t="shared" si="4"/>
        <v>30755</v>
      </c>
      <c r="J220" s="15" t="str">
        <f t="shared" si="2"/>
        <v>Approval Threshold</v>
      </c>
    </row>
    <row r="221">
      <c r="A221" s="7" t="s">
        <v>479</v>
      </c>
      <c r="B221" s="18">
        <v>226.0</v>
      </c>
      <c r="C221" s="9">
        <v>2.150768E7</v>
      </c>
      <c r="D221" s="9">
        <v>1.40121681E8</v>
      </c>
      <c r="E221" s="10">
        <f t="shared" si="1"/>
        <v>-118614001</v>
      </c>
      <c r="F221" s="11" t="str">
        <f>IF(D221=0,"YES",IF((C221-D221)/(C221+D221)&gt;0.15, IF(C221+D221&gt;percent,"YES","NO"),"NO"))</f>
        <v>NO</v>
      </c>
      <c r="G221" s="12">
        <v>200000.0</v>
      </c>
      <c r="H221" s="13" t="str">
        <f t="shared" si="3"/>
        <v>NOT FUNDED</v>
      </c>
      <c r="I221" s="14">
        <f t="shared" si="4"/>
        <v>30755</v>
      </c>
      <c r="J221" s="15" t="str">
        <f t="shared" si="2"/>
        <v>Approval Threshold</v>
      </c>
    </row>
    <row r="222">
      <c r="A222" s="7" t="s">
        <v>480</v>
      </c>
      <c r="B222" s="18">
        <v>152.0</v>
      </c>
      <c r="C222" s="9">
        <v>1.2855322E7</v>
      </c>
      <c r="D222" s="9">
        <v>1.3161671E8</v>
      </c>
      <c r="E222" s="10">
        <f t="shared" si="1"/>
        <v>-118761388</v>
      </c>
      <c r="F222" s="11" t="str">
        <f>IF(D222=0,"YES",IF((C222-D222)/(C222+D222)&gt;0.15, IF(C222+D222&gt;percent,"YES","NO"),"NO"))</f>
        <v>NO</v>
      </c>
      <c r="G222" s="12">
        <v>113000.0</v>
      </c>
      <c r="H222" s="13" t="str">
        <f t="shared" si="3"/>
        <v>NOT FUNDED</v>
      </c>
      <c r="I222" s="14">
        <f t="shared" si="4"/>
        <v>30755</v>
      </c>
      <c r="J222" s="15" t="str">
        <f t="shared" si="2"/>
        <v>Approval Threshold</v>
      </c>
    </row>
    <row r="223">
      <c r="A223" s="7" t="s">
        <v>481</v>
      </c>
      <c r="B223" s="18">
        <v>154.0</v>
      </c>
      <c r="C223" s="9">
        <v>1.2086061E7</v>
      </c>
      <c r="D223" s="9">
        <v>1.30899318E8</v>
      </c>
      <c r="E223" s="10">
        <f t="shared" si="1"/>
        <v>-118813257</v>
      </c>
      <c r="F223" s="11" t="str">
        <f>IF(D223=0,"YES",IF((C223-D223)/(C223+D223)&gt;0.15, IF(C223+D223&gt;percent,"YES","NO"),"NO"))</f>
        <v>NO</v>
      </c>
      <c r="G223" s="12">
        <v>156000.0</v>
      </c>
      <c r="H223" s="13" t="str">
        <f t="shared" si="3"/>
        <v>NOT FUNDED</v>
      </c>
      <c r="I223" s="14">
        <f t="shared" si="4"/>
        <v>30755</v>
      </c>
      <c r="J223" s="15" t="str">
        <f t="shared" si="2"/>
        <v>Approval Threshold</v>
      </c>
    </row>
    <row r="224">
      <c r="A224" s="7" t="s">
        <v>482</v>
      </c>
      <c r="B224" s="18">
        <v>177.0</v>
      </c>
      <c r="C224" s="9">
        <v>1.8103488E7</v>
      </c>
      <c r="D224" s="9">
        <v>1.3723818E8</v>
      </c>
      <c r="E224" s="10">
        <f t="shared" si="1"/>
        <v>-119134692</v>
      </c>
      <c r="F224" s="11" t="str">
        <f>IF(D224=0,"YES",IF((C224-D224)/(C224+D224)&gt;0.15, IF(C224+D224&gt;percent,"YES","NO"),"NO"))</f>
        <v>NO</v>
      </c>
      <c r="G224" s="12">
        <v>219000.0</v>
      </c>
      <c r="H224" s="13" t="str">
        <f t="shared" si="3"/>
        <v>NOT FUNDED</v>
      </c>
      <c r="I224" s="14">
        <f t="shared" si="4"/>
        <v>30755</v>
      </c>
      <c r="J224" s="15" t="str">
        <f t="shared" si="2"/>
        <v>Approval Threshold</v>
      </c>
    </row>
    <row r="225">
      <c r="A225" s="7" t="s">
        <v>483</v>
      </c>
      <c r="B225" s="18">
        <v>199.0</v>
      </c>
      <c r="C225" s="9">
        <v>6077153.0</v>
      </c>
      <c r="D225" s="9">
        <v>1.25278587E8</v>
      </c>
      <c r="E225" s="10">
        <f t="shared" si="1"/>
        <v>-119201434</v>
      </c>
      <c r="F225" s="11" t="str">
        <f>IF(D225=0,"YES",IF((C225-D225)/(C225+D225)&gt;0.15, IF(C225+D225&gt;percent,"YES","NO"),"NO"))</f>
        <v>NO</v>
      </c>
      <c r="G225" s="12">
        <v>300000.0</v>
      </c>
      <c r="H225" s="13" t="str">
        <f t="shared" si="3"/>
        <v>NOT FUNDED</v>
      </c>
      <c r="I225" s="14">
        <f t="shared" si="4"/>
        <v>30755</v>
      </c>
      <c r="J225" s="15" t="str">
        <f t="shared" si="2"/>
        <v>Approval Threshold</v>
      </c>
    </row>
    <row r="226">
      <c r="A226" s="7" t="s">
        <v>484</v>
      </c>
      <c r="B226" s="18">
        <v>156.0</v>
      </c>
      <c r="C226" s="9">
        <v>1.3647979E7</v>
      </c>
      <c r="D226" s="9">
        <v>1.32944472E8</v>
      </c>
      <c r="E226" s="10">
        <f t="shared" si="1"/>
        <v>-119296493</v>
      </c>
      <c r="F226" s="11" t="str">
        <f>IF(D226=0,"YES",IF((C226-D226)/(C226+D226)&gt;0.15, IF(C226+D226&gt;percent,"YES","NO"),"NO"))</f>
        <v>NO</v>
      </c>
      <c r="G226" s="12">
        <v>160000.0</v>
      </c>
      <c r="H226" s="13" t="str">
        <f t="shared" si="3"/>
        <v>NOT FUNDED</v>
      </c>
      <c r="I226" s="14">
        <f t="shared" si="4"/>
        <v>30755</v>
      </c>
      <c r="J226" s="15" t="str">
        <f t="shared" si="2"/>
        <v>Approval Threshold</v>
      </c>
    </row>
    <row r="227">
      <c r="A227" s="19" t="s">
        <v>485</v>
      </c>
      <c r="B227" s="18">
        <v>206.0</v>
      </c>
      <c r="C227" s="9">
        <v>1.7068419E7</v>
      </c>
      <c r="D227" s="9">
        <v>1.36798805E8</v>
      </c>
      <c r="E227" s="10">
        <f t="shared" si="1"/>
        <v>-119730386</v>
      </c>
      <c r="F227" s="11" t="str">
        <f>IF(D227=0,"YES",IF((C227-D227)/(C227+D227)&gt;0.15, IF(C227+D227&gt;percent,"YES","NO"),"NO"))</f>
        <v>NO</v>
      </c>
      <c r="G227" s="12">
        <v>274000.0</v>
      </c>
      <c r="H227" s="13" t="str">
        <f t="shared" si="3"/>
        <v>NOT FUNDED</v>
      </c>
      <c r="I227" s="14">
        <f t="shared" si="4"/>
        <v>30755</v>
      </c>
      <c r="J227" s="15" t="str">
        <f t="shared" si="2"/>
        <v>Approval Threshold</v>
      </c>
    </row>
    <row r="228">
      <c r="A228" s="7" t="s">
        <v>486</v>
      </c>
      <c r="B228" s="18">
        <v>157.0</v>
      </c>
      <c r="C228" s="9">
        <v>1.8394502E7</v>
      </c>
      <c r="D228" s="9">
        <v>1.38136616E8</v>
      </c>
      <c r="E228" s="10">
        <f t="shared" si="1"/>
        <v>-119742114</v>
      </c>
      <c r="F228" s="11" t="str">
        <f>IF(D228=0,"YES",IF((C228-D228)/(C228+D228)&gt;0.15, IF(C228+D228&gt;percent,"YES","NO"),"NO"))</f>
        <v>NO</v>
      </c>
      <c r="G228" s="12">
        <v>120000.0</v>
      </c>
      <c r="H228" s="13" t="str">
        <f t="shared" si="3"/>
        <v>NOT FUNDED</v>
      </c>
      <c r="I228" s="14">
        <f t="shared" si="4"/>
        <v>30755</v>
      </c>
      <c r="J228" s="15" t="str">
        <f t="shared" si="2"/>
        <v>Approval Threshold</v>
      </c>
    </row>
    <row r="229">
      <c r="A229" s="7" t="s">
        <v>487</v>
      </c>
      <c r="B229" s="18">
        <v>195.0</v>
      </c>
      <c r="C229" s="9">
        <v>1.266128E7</v>
      </c>
      <c r="D229" s="9">
        <v>1.32507665E8</v>
      </c>
      <c r="E229" s="10">
        <f t="shared" si="1"/>
        <v>-119846385</v>
      </c>
      <c r="F229" s="11" t="str">
        <f>IF(D229=0,"YES",IF((C229-D229)/(C229+D229)&gt;0.15, IF(C229+D229&gt;percent,"YES","NO"),"NO"))</f>
        <v>NO</v>
      </c>
      <c r="G229" s="12">
        <v>50000.0</v>
      </c>
      <c r="H229" s="13" t="str">
        <f t="shared" si="3"/>
        <v>NOT FUNDED</v>
      </c>
      <c r="I229" s="14">
        <f t="shared" si="4"/>
        <v>30755</v>
      </c>
      <c r="J229" s="15" t="str">
        <f t="shared" si="2"/>
        <v>Approval Threshold</v>
      </c>
    </row>
    <row r="230">
      <c r="A230" s="7" t="s">
        <v>488</v>
      </c>
      <c r="B230" s="18">
        <v>235.0</v>
      </c>
      <c r="C230" s="9">
        <v>1.0897149E7</v>
      </c>
      <c r="D230" s="9">
        <v>1.30864967E8</v>
      </c>
      <c r="E230" s="10">
        <f t="shared" si="1"/>
        <v>-119967818</v>
      </c>
      <c r="F230" s="11" t="str">
        <f>IF(D230=0,"YES",IF((C230-D230)/(C230+D230)&gt;0.15, IF(C230+D230&gt;percent,"YES","NO"),"NO"))</f>
        <v>NO</v>
      </c>
      <c r="G230" s="12">
        <v>131000.0</v>
      </c>
      <c r="H230" s="13" t="str">
        <f t="shared" si="3"/>
        <v>NOT FUNDED</v>
      </c>
      <c r="I230" s="14">
        <f t="shared" si="4"/>
        <v>30755</v>
      </c>
      <c r="J230" s="15" t="str">
        <f t="shared" si="2"/>
        <v>Approval Threshold</v>
      </c>
    </row>
    <row r="231">
      <c r="A231" s="7" t="s">
        <v>489</v>
      </c>
      <c r="B231" s="18">
        <v>226.0</v>
      </c>
      <c r="C231" s="9">
        <v>2.514175E7</v>
      </c>
      <c r="D231" s="9">
        <v>1.45193777E8</v>
      </c>
      <c r="E231" s="10">
        <f t="shared" si="1"/>
        <v>-120052027</v>
      </c>
      <c r="F231" s="11" t="str">
        <f>IF(D231=0,"YES",IF((C231-D231)/(C231+D231)&gt;0.15, IF(C231+D231&gt;percent,"YES","NO"),"NO"))</f>
        <v>NO</v>
      </c>
      <c r="G231" s="12">
        <v>480000.0</v>
      </c>
      <c r="H231" s="13" t="str">
        <f t="shared" si="3"/>
        <v>NOT FUNDED</v>
      </c>
      <c r="I231" s="14">
        <f t="shared" si="4"/>
        <v>30755</v>
      </c>
      <c r="J231" s="15" t="str">
        <f t="shared" si="2"/>
        <v>Approval Threshold</v>
      </c>
    </row>
    <row r="232">
      <c r="A232" s="7" t="s">
        <v>490</v>
      </c>
      <c r="B232" s="18">
        <v>175.0</v>
      </c>
      <c r="C232" s="9">
        <v>1.9557215E7</v>
      </c>
      <c r="D232" s="9">
        <v>1.39984386E8</v>
      </c>
      <c r="E232" s="10">
        <f t="shared" si="1"/>
        <v>-120427171</v>
      </c>
      <c r="F232" s="11" t="str">
        <f>IF(D232=0,"YES",IF((C232-D232)/(C232+D232)&gt;0.15, IF(C232+D232&gt;percent,"YES","NO"),"NO"))</f>
        <v>NO</v>
      </c>
      <c r="G232" s="12">
        <v>177000.0</v>
      </c>
      <c r="H232" s="13" t="str">
        <f t="shared" si="3"/>
        <v>NOT FUNDED</v>
      </c>
      <c r="I232" s="14">
        <f t="shared" si="4"/>
        <v>30755</v>
      </c>
      <c r="J232" s="15" t="str">
        <f t="shared" si="2"/>
        <v>Approval Threshold</v>
      </c>
    </row>
    <row r="233">
      <c r="A233" s="7" t="s">
        <v>491</v>
      </c>
      <c r="B233" s="18">
        <v>173.0</v>
      </c>
      <c r="C233" s="9">
        <v>1.0071435E7</v>
      </c>
      <c r="D233" s="9">
        <v>1.30688372E8</v>
      </c>
      <c r="E233" s="10">
        <f t="shared" si="1"/>
        <v>-120616937</v>
      </c>
      <c r="F233" s="11" t="str">
        <f>IF(D233=0,"YES",IF((C233-D233)/(C233+D233)&gt;0.15, IF(C233+D233&gt;percent,"YES","NO"),"NO"))</f>
        <v>NO</v>
      </c>
      <c r="G233" s="12">
        <v>172400.0</v>
      </c>
      <c r="H233" s="13" t="str">
        <f t="shared" si="3"/>
        <v>NOT FUNDED</v>
      </c>
      <c r="I233" s="14">
        <f t="shared" si="4"/>
        <v>30755</v>
      </c>
      <c r="J233" s="15" t="str">
        <f t="shared" si="2"/>
        <v>Approval Threshold</v>
      </c>
    </row>
    <row r="234">
      <c r="A234" s="16" t="s">
        <v>492</v>
      </c>
      <c r="B234" s="18">
        <v>191.0</v>
      </c>
      <c r="C234" s="9">
        <v>1.6063883E7</v>
      </c>
      <c r="D234" s="9">
        <v>1.36803179E8</v>
      </c>
      <c r="E234" s="10">
        <f t="shared" si="1"/>
        <v>-120739296</v>
      </c>
      <c r="F234" s="11" t="str">
        <f>IF(D234=0,"YES",IF((C234-D234)/(C234+D234)&gt;0.15, IF(C234+D234&gt;percent,"YES","NO"),"NO"))</f>
        <v>NO</v>
      </c>
      <c r="G234" s="12">
        <v>286885.0</v>
      </c>
      <c r="H234" s="13" t="str">
        <f t="shared" si="3"/>
        <v>NOT FUNDED</v>
      </c>
      <c r="I234" s="14">
        <f t="shared" si="4"/>
        <v>30755</v>
      </c>
      <c r="J234" s="15" t="str">
        <f t="shared" si="2"/>
        <v>Approval Threshold</v>
      </c>
    </row>
    <row r="235">
      <c r="A235" s="7" t="s">
        <v>493</v>
      </c>
      <c r="B235" s="18">
        <v>241.0</v>
      </c>
      <c r="C235" s="9">
        <v>2.4330746E7</v>
      </c>
      <c r="D235" s="9">
        <v>1.4534558E8</v>
      </c>
      <c r="E235" s="10">
        <f t="shared" si="1"/>
        <v>-121014834</v>
      </c>
      <c r="F235" s="11" t="str">
        <f>IF(D235=0,"YES",IF((C235-D235)/(C235+D235)&gt;0.15, IF(C235+D235&gt;percent,"YES","NO"),"NO"))</f>
        <v>NO</v>
      </c>
      <c r="G235" s="12">
        <v>589000.0</v>
      </c>
      <c r="H235" s="13" t="str">
        <f t="shared" si="3"/>
        <v>NOT FUNDED</v>
      </c>
      <c r="I235" s="14">
        <f t="shared" si="4"/>
        <v>30755</v>
      </c>
      <c r="J235" s="15" t="str">
        <f t="shared" si="2"/>
        <v>Approval Threshold</v>
      </c>
    </row>
    <row r="236">
      <c r="A236" s="7" t="s">
        <v>494</v>
      </c>
      <c r="B236" s="18">
        <v>178.0</v>
      </c>
      <c r="C236" s="9">
        <v>1.2714235E7</v>
      </c>
      <c r="D236" s="9">
        <v>1.33767865E8</v>
      </c>
      <c r="E236" s="10">
        <f t="shared" si="1"/>
        <v>-121053630</v>
      </c>
      <c r="F236" s="11" t="str">
        <f>IF(D236=0,"YES",IF((C236-D236)/(C236+D236)&gt;0.15, IF(C236+D236&gt;percent,"YES","NO"),"NO"))</f>
        <v>NO</v>
      </c>
      <c r="G236" s="12">
        <v>160000.0</v>
      </c>
      <c r="H236" s="13" t="str">
        <f t="shared" si="3"/>
        <v>NOT FUNDED</v>
      </c>
      <c r="I236" s="14">
        <f t="shared" si="4"/>
        <v>30755</v>
      </c>
      <c r="J236" s="15" t="str">
        <f t="shared" si="2"/>
        <v>Approval Threshold</v>
      </c>
    </row>
    <row r="237">
      <c r="A237" s="7" t="s">
        <v>495</v>
      </c>
      <c r="B237" s="18">
        <v>290.0</v>
      </c>
      <c r="C237" s="9">
        <v>2.3616476E7</v>
      </c>
      <c r="D237" s="9">
        <v>1.44761471E8</v>
      </c>
      <c r="E237" s="10">
        <f t="shared" si="1"/>
        <v>-121144995</v>
      </c>
      <c r="F237" s="11" t="str">
        <f>IF(D237=0,"YES",IF((C237-D237)/(C237+D237)&gt;0.15, IF(C237+D237&gt;percent,"YES","NO"),"NO"))</f>
        <v>NO</v>
      </c>
      <c r="G237" s="12">
        <v>705998.0</v>
      </c>
      <c r="H237" s="13" t="str">
        <f t="shared" si="3"/>
        <v>NOT FUNDED</v>
      </c>
      <c r="I237" s="14">
        <f t="shared" si="4"/>
        <v>30755</v>
      </c>
      <c r="J237" s="15" t="str">
        <f t="shared" si="2"/>
        <v>Approval Threshold</v>
      </c>
    </row>
    <row r="238">
      <c r="A238" s="7" t="s">
        <v>496</v>
      </c>
      <c r="B238" s="18">
        <v>203.0</v>
      </c>
      <c r="C238" s="9">
        <v>1.8265453E7</v>
      </c>
      <c r="D238" s="9">
        <v>1.39506852E8</v>
      </c>
      <c r="E238" s="10">
        <f t="shared" si="1"/>
        <v>-121241399</v>
      </c>
      <c r="F238" s="11" t="str">
        <f>IF(D238=0,"YES",IF((C238-D238)/(C238+D238)&gt;0.15, IF(C238+D238&gt;percent,"YES","NO"),"NO"))</f>
        <v>NO</v>
      </c>
      <c r="G238" s="12">
        <v>200000.0</v>
      </c>
      <c r="H238" s="13" t="str">
        <f t="shared" si="3"/>
        <v>NOT FUNDED</v>
      </c>
      <c r="I238" s="14">
        <f t="shared" si="4"/>
        <v>30755</v>
      </c>
      <c r="J238" s="15" t="str">
        <f t="shared" si="2"/>
        <v>Approval Threshold</v>
      </c>
    </row>
    <row r="239">
      <c r="A239" s="7" t="s">
        <v>497</v>
      </c>
      <c r="B239" s="18">
        <v>172.0</v>
      </c>
      <c r="C239" s="9">
        <v>1.0391728E7</v>
      </c>
      <c r="D239" s="9">
        <v>1.31726714E8</v>
      </c>
      <c r="E239" s="10">
        <f t="shared" si="1"/>
        <v>-121334986</v>
      </c>
      <c r="F239" s="11" t="str">
        <f>IF(D239=0,"YES",IF((C239-D239)/(C239+D239)&gt;0.15, IF(C239+D239&gt;percent,"YES","NO"),"NO"))</f>
        <v>NO</v>
      </c>
      <c r="G239" s="12">
        <v>175923.0</v>
      </c>
      <c r="H239" s="13" t="str">
        <f t="shared" si="3"/>
        <v>NOT FUNDED</v>
      </c>
      <c r="I239" s="14">
        <f t="shared" si="4"/>
        <v>30755</v>
      </c>
      <c r="J239" s="15" t="str">
        <f t="shared" si="2"/>
        <v>Approval Threshold</v>
      </c>
    </row>
    <row r="240">
      <c r="A240" s="7" t="s">
        <v>498</v>
      </c>
      <c r="B240" s="18">
        <v>205.0</v>
      </c>
      <c r="C240" s="9">
        <v>1.5313895E7</v>
      </c>
      <c r="D240" s="9">
        <v>1.36658746E8</v>
      </c>
      <c r="E240" s="10">
        <f t="shared" si="1"/>
        <v>-121344851</v>
      </c>
      <c r="F240" s="11" t="str">
        <f>IF(D240=0,"YES",IF((C240-D240)/(C240+D240)&gt;0.15, IF(C240+D240&gt;percent,"YES","NO"),"NO"))</f>
        <v>NO</v>
      </c>
      <c r="G240" s="12">
        <v>211470.0</v>
      </c>
      <c r="H240" s="13" t="str">
        <f t="shared" si="3"/>
        <v>NOT FUNDED</v>
      </c>
      <c r="I240" s="14">
        <f t="shared" si="4"/>
        <v>30755</v>
      </c>
      <c r="J240" s="15" t="str">
        <f t="shared" si="2"/>
        <v>Approval Threshold</v>
      </c>
    </row>
    <row r="241">
      <c r="A241" s="7" t="s">
        <v>499</v>
      </c>
      <c r="B241" s="18">
        <v>167.0</v>
      </c>
      <c r="C241" s="9">
        <v>9252753.0</v>
      </c>
      <c r="D241" s="9">
        <v>1.30760174E8</v>
      </c>
      <c r="E241" s="10">
        <f t="shared" si="1"/>
        <v>-121507421</v>
      </c>
      <c r="F241" s="11" t="str">
        <f>IF(D241=0,"YES",IF((C241-D241)/(C241+D241)&gt;0.15, IF(C241+D241&gt;percent,"YES","NO"),"NO"))</f>
        <v>NO</v>
      </c>
      <c r="G241" s="12">
        <v>159000.0</v>
      </c>
      <c r="H241" s="13" t="str">
        <f t="shared" si="3"/>
        <v>NOT FUNDED</v>
      </c>
      <c r="I241" s="14">
        <f t="shared" si="4"/>
        <v>30755</v>
      </c>
      <c r="J241" s="15" t="str">
        <f t="shared" si="2"/>
        <v>Approval Threshold</v>
      </c>
    </row>
    <row r="242">
      <c r="A242" s="7" t="s">
        <v>500</v>
      </c>
      <c r="B242" s="18">
        <v>150.0</v>
      </c>
      <c r="C242" s="9">
        <v>1.2332581E7</v>
      </c>
      <c r="D242" s="9">
        <v>1.34001805E8</v>
      </c>
      <c r="E242" s="10">
        <f t="shared" si="1"/>
        <v>-121669224</v>
      </c>
      <c r="F242" s="11" t="str">
        <f>IF(D242=0,"YES",IF((C242-D242)/(C242+D242)&gt;0.15, IF(C242+D242&gt;percent,"YES","NO"),"NO"))</f>
        <v>NO</v>
      </c>
      <c r="G242" s="12">
        <v>75000.0</v>
      </c>
      <c r="H242" s="13" t="str">
        <f t="shared" si="3"/>
        <v>NOT FUNDED</v>
      </c>
      <c r="I242" s="14">
        <f t="shared" si="4"/>
        <v>30755</v>
      </c>
      <c r="J242" s="15" t="str">
        <f t="shared" si="2"/>
        <v>Approval Threshold</v>
      </c>
    </row>
    <row r="243">
      <c r="A243" s="7" t="s">
        <v>501</v>
      </c>
      <c r="B243" s="18">
        <v>159.0</v>
      </c>
      <c r="C243" s="9">
        <v>1.1613266E7</v>
      </c>
      <c r="D243" s="9">
        <v>1.33424273E8</v>
      </c>
      <c r="E243" s="10">
        <f t="shared" si="1"/>
        <v>-121811007</v>
      </c>
      <c r="F243" s="11" t="str">
        <f>IF(D243=0,"YES",IF((C243-D243)/(C243+D243)&gt;0.15, IF(C243+D243&gt;percent,"YES","NO"),"NO"))</f>
        <v>NO</v>
      </c>
      <c r="G243" s="12">
        <v>80000.0</v>
      </c>
      <c r="H243" s="13" t="str">
        <f t="shared" si="3"/>
        <v>NOT FUNDED</v>
      </c>
      <c r="I243" s="14">
        <f t="shared" si="4"/>
        <v>30755</v>
      </c>
      <c r="J243" s="15" t="str">
        <f t="shared" si="2"/>
        <v>Approval Threshold</v>
      </c>
    </row>
    <row r="244">
      <c r="A244" s="7" t="s">
        <v>502</v>
      </c>
      <c r="B244" s="18">
        <v>198.0</v>
      </c>
      <c r="C244" s="9">
        <v>1.0716992E7</v>
      </c>
      <c r="D244" s="9">
        <v>1.32584943E8</v>
      </c>
      <c r="E244" s="10">
        <f t="shared" si="1"/>
        <v>-121867951</v>
      </c>
      <c r="F244" s="11" t="str">
        <f>IF(D244=0,"YES",IF((C244-D244)/(C244+D244)&gt;0.15, IF(C244+D244&gt;percent,"YES","NO"),"NO"))</f>
        <v>NO</v>
      </c>
      <c r="G244" s="12">
        <v>160000.0</v>
      </c>
      <c r="H244" s="13" t="str">
        <f t="shared" si="3"/>
        <v>NOT FUNDED</v>
      </c>
      <c r="I244" s="14">
        <f t="shared" si="4"/>
        <v>30755</v>
      </c>
      <c r="J244" s="15" t="str">
        <f t="shared" si="2"/>
        <v>Approval Threshold</v>
      </c>
    </row>
    <row r="245">
      <c r="A245" s="7" t="s">
        <v>503</v>
      </c>
      <c r="B245" s="18">
        <v>178.0</v>
      </c>
      <c r="C245" s="9">
        <v>1.0426879E7</v>
      </c>
      <c r="D245" s="9">
        <v>1.32302934E8</v>
      </c>
      <c r="E245" s="10">
        <f t="shared" si="1"/>
        <v>-121876055</v>
      </c>
      <c r="F245" s="11" t="str">
        <f>IF(D245=0,"YES",IF((C245-D245)/(C245+D245)&gt;0.15, IF(C245+D245&gt;percent,"YES","NO"),"NO"))</f>
        <v>NO</v>
      </c>
      <c r="G245" s="12">
        <v>49000.0</v>
      </c>
      <c r="H245" s="13" t="str">
        <f t="shared" si="3"/>
        <v>NOT FUNDED</v>
      </c>
      <c r="I245" s="14">
        <f t="shared" si="4"/>
        <v>30755</v>
      </c>
      <c r="J245" s="15" t="str">
        <f t="shared" si="2"/>
        <v>Approval Threshold</v>
      </c>
    </row>
    <row r="246">
      <c r="A246" s="7" t="s">
        <v>504</v>
      </c>
      <c r="B246" s="18">
        <v>240.0</v>
      </c>
      <c r="C246" s="9">
        <v>2.1487298E7</v>
      </c>
      <c r="D246" s="9">
        <v>1.43391843E8</v>
      </c>
      <c r="E246" s="10">
        <f t="shared" si="1"/>
        <v>-121904545</v>
      </c>
      <c r="F246" s="11" t="str">
        <f>IF(D246=0,"YES",IF((C246-D246)/(C246+D246)&gt;0.15, IF(C246+D246&gt;percent,"YES","NO"),"NO"))</f>
        <v>NO</v>
      </c>
      <c r="G246" s="12">
        <v>666000.0</v>
      </c>
      <c r="H246" s="13" t="str">
        <f t="shared" si="3"/>
        <v>NOT FUNDED</v>
      </c>
      <c r="I246" s="14">
        <f t="shared" si="4"/>
        <v>30755</v>
      </c>
      <c r="J246" s="15" t="str">
        <f t="shared" si="2"/>
        <v>Approval Threshold</v>
      </c>
    </row>
    <row r="247">
      <c r="A247" s="7" t="s">
        <v>505</v>
      </c>
      <c r="B247" s="18">
        <v>182.0</v>
      </c>
      <c r="C247" s="9">
        <v>1.4897097E7</v>
      </c>
      <c r="D247" s="9">
        <v>1.36850576E8</v>
      </c>
      <c r="E247" s="10">
        <f t="shared" si="1"/>
        <v>-121953479</v>
      </c>
      <c r="F247" s="11" t="str">
        <f>IF(D247=0,"YES",IF((C247-D247)/(C247+D247)&gt;0.15, IF(C247+D247&gt;percent,"YES","NO"),"NO"))</f>
        <v>NO</v>
      </c>
      <c r="G247" s="12">
        <v>284346.0</v>
      </c>
      <c r="H247" s="13" t="str">
        <f t="shared" si="3"/>
        <v>NOT FUNDED</v>
      </c>
      <c r="I247" s="14">
        <f t="shared" si="4"/>
        <v>30755</v>
      </c>
      <c r="J247" s="15" t="str">
        <f t="shared" si="2"/>
        <v>Approval Threshold</v>
      </c>
    </row>
    <row r="248">
      <c r="A248" s="7" t="s">
        <v>506</v>
      </c>
      <c r="B248" s="18">
        <v>163.0</v>
      </c>
      <c r="C248" s="9">
        <v>1.4771365E7</v>
      </c>
      <c r="D248" s="9">
        <v>1.3672913E8</v>
      </c>
      <c r="E248" s="10">
        <f t="shared" si="1"/>
        <v>-121957765</v>
      </c>
      <c r="F248" s="11" t="str">
        <f>IF(D248=0,"YES",IF((C248-D248)/(C248+D248)&gt;0.15, IF(C248+D248&gt;percent,"YES","NO"),"NO"))</f>
        <v>NO</v>
      </c>
      <c r="G248" s="12">
        <v>58000.0</v>
      </c>
      <c r="H248" s="13" t="str">
        <f t="shared" si="3"/>
        <v>NOT FUNDED</v>
      </c>
      <c r="I248" s="14">
        <f t="shared" si="4"/>
        <v>30755</v>
      </c>
      <c r="J248" s="15" t="str">
        <f t="shared" si="2"/>
        <v>Approval Threshold</v>
      </c>
    </row>
    <row r="249">
      <c r="A249" s="7" t="s">
        <v>507</v>
      </c>
      <c r="B249" s="18">
        <v>169.0</v>
      </c>
      <c r="C249" s="9">
        <v>1.5533021E7</v>
      </c>
      <c r="D249" s="9">
        <v>1.37519717E8</v>
      </c>
      <c r="E249" s="10">
        <f t="shared" si="1"/>
        <v>-121986696</v>
      </c>
      <c r="F249" s="11" t="str">
        <f>IF(D249=0,"YES",IF((C249-D249)/(C249+D249)&gt;0.15, IF(C249+D249&gt;percent,"YES","NO"),"NO"))</f>
        <v>NO</v>
      </c>
      <c r="G249" s="12">
        <v>220000.0</v>
      </c>
      <c r="H249" s="13" t="str">
        <f t="shared" si="3"/>
        <v>NOT FUNDED</v>
      </c>
      <c r="I249" s="14">
        <f t="shared" si="4"/>
        <v>30755</v>
      </c>
      <c r="J249" s="15" t="str">
        <f t="shared" si="2"/>
        <v>Approval Threshold</v>
      </c>
    </row>
    <row r="250">
      <c r="A250" s="7" t="s">
        <v>508</v>
      </c>
      <c r="B250" s="18">
        <v>169.0</v>
      </c>
      <c r="C250" s="9">
        <v>1.4060058E7</v>
      </c>
      <c r="D250" s="9">
        <v>1.36270885E8</v>
      </c>
      <c r="E250" s="10">
        <f t="shared" si="1"/>
        <v>-122210827</v>
      </c>
      <c r="F250" s="11" t="str">
        <f>IF(D250=0,"YES",IF((C250-D250)/(C250+D250)&gt;0.15, IF(C250+D250&gt;percent,"YES","NO"),"NO"))</f>
        <v>NO</v>
      </c>
      <c r="G250" s="12">
        <v>111000.0</v>
      </c>
      <c r="H250" s="13" t="str">
        <f t="shared" si="3"/>
        <v>NOT FUNDED</v>
      </c>
      <c r="I250" s="14">
        <f t="shared" si="4"/>
        <v>30755</v>
      </c>
      <c r="J250" s="15" t="str">
        <f t="shared" si="2"/>
        <v>Approval Threshold</v>
      </c>
    </row>
    <row r="251">
      <c r="A251" s="19" t="s">
        <v>509</v>
      </c>
      <c r="B251" s="18">
        <v>185.0</v>
      </c>
      <c r="C251" s="9">
        <v>1894339.0</v>
      </c>
      <c r="D251" s="9">
        <v>1.24105551E8</v>
      </c>
      <c r="E251" s="10">
        <f t="shared" si="1"/>
        <v>-122211212</v>
      </c>
      <c r="F251" s="11" t="str">
        <f>IF(D251=0,"YES",IF((C251-D251)/(C251+D251)&gt;0.15, IF(C251+D251&gt;percent,"YES","NO"),"NO"))</f>
        <v>NO</v>
      </c>
      <c r="G251" s="12">
        <v>75000.0</v>
      </c>
      <c r="H251" s="13" t="str">
        <f t="shared" si="3"/>
        <v>NOT FUNDED</v>
      </c>
      <c r="I251" s="14">
        <f t="shared" si="4"/>
        <v>30755</v>
      </c>
      <c r="J251" s="15" t="str">
        <f t="shared" si="2"/>
        <v>Approval Threshold</v>
      </c>
    </row>
    <row r="252">
      <c r="A252" s="7" t="s">
        <v>510</v>
      </c>
      <c r="B252" s="18">
        <v>161.0</v>
      </c>
      <c r="C252" s="9">
        <v>8663028.0</v>
      </c>
      <c r="D252" s="9">
        <v>1.30945196E8</v>
      </c>
      <c r="E252" s="10">
        <f t="shared" si="1"/>
        <v>-122282168</v>
      </c>
      <c r="F252" s="11" t="str">
        <f>IF(D252=0,"YES",IF((C252-D252)/(C252+D252)&gt;0.15, IF(C252+D252&gt;percent,"YES","NO"),"NO"))</f>
        <v>NO</v>
      </c>
      <c r="G252" s="12">
        <v>58250.0</v>
      </c>
      <c r="H252" s="13" t="str">
        <f t="shared" si="3"/>
        <v>NOT FUNDED</v>
      </c>
      <c r="I252" s="14">
        <f t="shared" si="4"/>
        <v>30755</v>
      </c>
      <c r="J252" s="15" t="str">
        <f t="shared" si="2"/>
        <v>Approval Threshold</v>
      </c>
    </row>
    <row r="253">
      <c r="A253" s="7" t="s">
        <v>511</v>
      </c>
      <c r="B253" s="18">
        <v>217.0</v>
      </c>
      <c r="C253" s="9">
        <v>1.0427581E7</v>
      </c>
      <c r="D253" s="9">
        <v>1.3293847E8</v>
      </c>
      <c r="E253" s="10">
        <f t="shared" si="1"/>
        <v>-122510889</v>
      </c>
      <c r="F253" s="11" t="str">
        <f>IF(D253=0,"YES",IF((C253-D253)/(C253+D253)&gt;0.15, IF(C253+D253&gt;percent,"YES","NO"),"NO"))</f>
        <v>NO</v>
      </c>
      <c r="G253" s="12">
        <v>150000.0</v>
      </c>
      <c r="H253" s="13" t="str">
        <f t="shared" si="3"/>
        <v>NOT FUNDED</v>
      </c>
      <c r="I253" s="14">
        <f t="shared" si="4"/>
        <v>30755</v>
      </c>
      <c r="J253" s="15" t="str">
        <f t="shared" si="2"/>
        <v>Approval Threshold</v>
      </c>
    </row>
    <row r="254">
      <c r="A254" s="7" t="s">
        <v>512</v>
      </c>
      <c r="B254" s="18">
        <v>148.0</v>
      </c>
      <c r="C254" s="9">
        <v>1.1950512E7</v>
      </c>
      <c r="D254" s="9">
        <v>1.34483139E8</v>
      </c>
      <c r="E254" s="10">
        <f t="shared" si="1"/>
        <v>-122532627</v>
      </c>
      <c r="F254" s="11" t="str">
        <f>IF(D254=0,"YES",IF((C254-D254)/(C254+D254)&gt;0.15, IF(C254+D254&gt;percent,"YES","NO"),"NO"))</f>
        <v>NO</v>
      </c>
      <c r="G254" s="12">
        <v>115516.0</v>
      </c>
      <c r="H254" s="13" t="str">
        <f t="shared" si="3"/>
        <v>NOT FUNDED</v>
      </c>
      <c r="I254" s="14">
        <f t="shared" si="4"/>
        <v>30755</v>
      </c>
      <c r="J254" s="15" t="str">
        <f t="shared" si="2"/>
        <v>Approval Threshold</v>
      </c>
    </row>
    <row r="255">
      <c r="A255" s="7" t="s">
        <v>513</v>
      </c>
      <c r="B255" s="18">
        <v>217.0</v>
      </c>
      <c r="C255" s="9">
        <v>1.138619E7</v>
      </c>
      <c r="D255" s="9">
        <v>1.33938183E8</v>
      </c>
      <c r="E255" s="10">
        <f t="shared" si="1"/>
        <v>-122551993</v>
      </c>
      <c r="F255" s="11" t="str">
        <f>IF(D255=0,"YES",IF((C255-D255)/(C255+D255)&gt;0.15, IF(C255+D255&gt;percent,"YES","NO"),"NO"))</f>
        <v>NO</v>
      </c>
      <c r="G255" s="12">
        <v>60000.0</v>
      </c>
      <c r="H255" s="13" t="str">
        <f t="shared" si="3"/>
        <v>NOT FUNDED</v>
      </c>
      <c r="I255" s="14">
        <f t="shared" si="4"/>
        <v>30755</v>
      </c>
      <c r="J255" s="15" t="str">
        <f t="shared" si="2"/>
        <v>Approval Threshold</v>
      </c>
    </row>
    <row r="256">
      <c r="A256" s="7" t="s">
        <v>514</v>
      </c>
      <c r="B256" s="18">
        <v>236.0</v>
      </c>
      <c r="C256" s="9">
        <v>1.9212711E7</v>
      </c>
      <c r="D256" s="9">
        <v>1.4195493E8</v>
      </c>
      <c r="E256" s="10">
        <f t="shared" si="1"/>
        <v>-122742219</v>
      </c>
      <c r="F256" s="11" t="str">
        <f>IF(D256=0,"YES",IF((C256-D256)/(C256+D256)&gt;0.15, IF(C256+D256&gt;percent,"YES","NO"),"NO"))</f>
        <v>NO</v>
      </c>
      <c r="G256" s="12">
        <v>413273.0</v>
      </c>
      <c r="H256" s="13" t="str">
        <f t="shared" si="3"/>
        <v>NOT FUNDED</v>
      </c>
      <c r="I256" s="14">
        <f t="shared" si="4"/>
        <v>30755</v>
      </c>
      <c r="J256" s="15" t="str">
        <f t="shared" si="2"/>
        <v>Approval Threshold</v>
      </c>
    </row>
    <row r="257">
      <c r="A257" s="19" t="s">
        <v>515</v>
      </c>
      <c r="B257" s="18">
        <v>179.0</v>
      </c>
      <c r="C257" s="9">
        <v>1.6538702E7</v>
      </c>
      <c r="D257" s="9">
        <v>1.39333755E8</v>
      </c>
      <c r="E257" s="10">
        <f t="shared" si="1"/>
        <v>-122795053</v>
      </c>
      <c r="F257" s="11" t="str">
        <f>IF(D257=0,"YES",IF((C257-D257)/(C257+D257)&gt;0.15, IF(C257+D257&gt;percent,"YES","NO"),"NO"))</f>
        <v>NO</v>
      </c>
      <c r="G257" s="12">
        <v>310345.0</v>
      </c>
      <c r="H257" s="13" t="str">
        <f t="shared" si="3"/>
        <v>NOT FUNDED</v>
      </c>
      <c r="I257" s="14">
        <f t="shared" si="4"/>
        <v>30755</v>
      </c>
      <c r="J257" s="15" t="str">
        <f t="shared" si="2"/>
        <v>Approval Threshold</v>
      </c>
    </row>
    <row r="258">
      <c r="A258" s="7" t="s">
        <v>516</v>
      </c>
      <c r="B258" s="18">
        <v>158.0</v>
      </c>
      <c r="C258" s="9">
        <v>8694705.0</v>
      </c>
      <c r="D258" s="9">
        <v>1.31495608E8</v>
      </c>
      <c r="E258" s="10">
        <f t="shared" si="1"/>
        <v>-122800903</v>
      </c>
      <c r="F258" s="11" t="str">
        <f>IF(D258=0,"YES",IF((C258-D258)/(C258+D258)&gt;0.15, IF(C258+D258&gt;percent,"YES","NO"),"NO"))</f>
        <v>NO</v>
      </c>
      <c r="G258" s="12">
        <v>178200.0</v>
      </c>
      <c r="H258" s="13" t="str">
        <f t="shared" si="3"/>
        <v>NOT FUNDED</v>
      </c>
      <c r="I258" s="14">
        <f t="shared" si="4"/>
        <v>30755</v>
      </c>
      <c r="J258" s="15" t="str">
        <f t="shared" si="2"/>
        <v>Approval Threshold</v>
      </c>
    </row>
    <row r="259">
      <c r="A259" s="7" t="s">
        <v>517</v>
      </c>
      <c r="B259" s="18">
        <v>175.0</v>
      </c>
      <c r="C259" s="9">
        <v>1.189533E7</v>
      </c>
      <c r="D259" s="9">
        <v>1.34729752E8</v>
      </c>
      <c r="E259" s="10">
        <f t="shared" si="1"/>
        <v>-122834422</v>
      </c>
      <c r="F259" s="11" t="str">
        <f>IF(D259=0,"YES",IF((C259-D259)/(C259+D259)&gt;0.15, IF(C259+D259&gt;percent,"YES","NO"),"NO"))</f>
        <v>NO</v>
      </c>
      <c r="G259" s="12">
        <v>189000.0</v>
      </c>
      <c r="H259" s="13" t="str">
        <f t="shared" si="3"/>
        <v>NOT FUNDED</v>
      </c>
      <c r="I259" s="14">
        <f t="shared" si="4"/>
        <v>30755</v>
      </c>
      <c r="J259" s="15" t="str">
        <f t="shared" si="2"/>
        <v>Approval Threshold</v>
      </c>
    </row>
    <row r="260">
      <c r="A260" s="7" t="s">
        <v>518</v>
      </c>
      <c r="B260" s="18">
        <v>161.0</v>
      </c>
      <c r="C260" s="9">
        <v>1.2629376E7</v>
      </c>
      <c r="D260" s="9">
        <v>1.35515998E8</v>
      </c>
      <c r="E260" s="10">
        <f t="shared" si="1"/>
        <v>-122886622</v>
      </c>
      <c r="F260" s="11" t="str">
        <f>IF(D260=0,"YES",IF((C260-D260)/(C260+D260)&gt;0.15, IF(C260+D260&gt;percent,"YES","NO"),"NO"))</f>
        <v>NO</v>
      </c>
      <c r="G260" s="12">
        <v>75000.0</v>
      </c>
      <c r="H260" s="13" t="str">
        <f t="shared" si="3"/>
        <v>NOT FUNDED</v>
      </c>
      <c r="I260" s="14">
        <f t="shared" si="4"/>
        <v>30755</v>
      </c>
      <c r="J260" s="15" t="str">
        <f t="shared" si="2"/>
        <v>Approval Threshold</v>
      </c>
    </row>
    <row r="261">
      <c r="A261" s="7" t="s">
        <v>519</v>
      </c>
      <c r="B261" s="18">
        <v>179.0</v>
      </c>
      <c r="C261" s="9">
        <v>8683481.0</v>
      </c>
      <c r="D261" s="9">
        <v>1.31575768E8</v>
      </c>
      <c r="E261" s="10">
        <f t="shared" si="1"/>
        <v>-122892287</v>
      </c>
      <c r="F261" s="11" t="str">
        <f>IF(D261=0,"YES",IF((C261-D261)/(C261+D261)&gt;0.15, IF(C261+D261&gt;percent,"YES","NO"),"NO"))</f>
        <v>NO</v>
      </c>
      <c r="G261" s="12">
        <v>65000.0</v>
      </c>
      <c r="H261" s="13" t="str">
        <f t="shared" si="3"/>
        <v>NOT FUNDED</v>
      </c>
      <c r="I261" s="14">
        <f t="shared" si="4"/>
        <v>30755</v>
      </c>
      <c r="J261" s="15" t="str">
        <f t="shared" si="2"/>
        <v>Approval Threshold</v>
      </c>
    </row>
    <row r="262">
      <c r="A262" s="7" t="s">
        <v>520</v>
      </c>
      <c r="B262" s="18">
        <v>153.0</v>
      </c>
      <c r="C262" s="9">
        <v>6159824.0</v>
      </c>
      <c r="D262" s="9">
        <v>1.29107854E8</v>
      </c>
      <c r="E262" s="10">
        <f t="shared" si="1"/>
        <v>-122948030</v>
      </c>
      <c r="F262" s="11" t="str">
        <f>IF(D262=0,"YES",IF((C262-D262)/(C262+D262)&gt;0.15, IF(C262+D262&gt;percent,"YES","NO"),"NO"))</f>
        <v>NO</v>
      </c>
      <c r="G262" s="12">
        <v>74999.0</v>
      </c>
      <c r="H262" s="13" t="str">
        <f t="shared" si="3"/>
        <v>NOT FUNDED</v>
      </c>
      <c r="I262" s="14">
        <f t="shared" si="4"/>
        <v>30755</v>
      </c>
      <c r="J262" s="15" t="str">
        <f t="shared" si="2"/>
        <v>Approval Threshold</v>
      </c>
    </row>
    <row r="263">
      <c r="A263" s="19" t="s">
        <v>521</v>
      </c>
      <c r="B263" s="18">
        <v>197.0</v>
      </c>
      <c r="C263" s="9">
        <v>1.477056E7</v>
      </c>
      <c r="D263" s="9">
        <v>1.37792615E8</v>
      </c>
      <c r="E263" s="10">
        <f t="shared" si="1"/>
        <v>-123022055</v>
      </c>
      <c r="F263" s="11" t="str">
        <f>IF(D263=0,"YES",IF((C263-D263)/(C263+D263)&gt;0.15, IF(C263+D263&gt;percent,"YES","NO"),"NO"))</f>
        <v>NO</v>
      </c>
      <c r="G263" s="12">
        <v>132000.0</v>
      </c>
      <c r="H263" s="13" t="str">
        <f t="shared" si="3"/>
        <v>NOT FUNDED</v>
      </c>
      <c r="I263" s="14">
        <f t="shared" si="4"/>
        <v>30755</v>
      </c>
      <c r="J263" s="15" t="str">
        <f t="shared" si="2"/>
        <v>Approval Threshold</v>
      </c>
    </row>
    <row r="264">
      <c r="A264" s="7" t="s">
        <v>522</v>
      </c>
      <c r="B264" s="18">
        <v>153.0</v>
      </c>
      <c r="C264" s="9">
        <v>8690505.0</v>
      </c>
      <c r="D264" s="9">
        <v>1.31761452E8</v>
      </c>
      <c r="E264" s="10">
        <f t="shared" si="1"/>
        <v>-123070947</v>
      </c>
      <c r="F264" s="11" t="str">
        <f>IF(D264=0,"YES",IF((C264-D264)/(C264+D264)&gt;0.15, IF(C264+D264&gt;percent,"YES","NO"),"NO"))</f>
        <v>NO</v>
      </c>
      <c r="G264" s="12">
        <v>127400.0</v>
      </c>
      <c r="H264" s="13" t="str">
        <f t="shared" si="3"/>
        <v>NOT FUNDED</v>
      </c>
      <c r="I264" s="14">
        <f t="shared" si="4"/>
        <v>30755</v>
      </c>
      <c r="J264" s="15" t="str">
        <f t="shared" si="2"/>
        <v>Approval Threshold</v>
      </c>
    </row>
    <row r="265">
      <c r="A265" s="7" t="s">
        <v>523</v>
      </c>
      <c r="B265" s="18">
        <v>165.0</v>
      </c>
      <c r="C265" s="9">
        <v>1.220865E7</v>
      </c>
      <c r="D265" s="9">
        <v>1.35331535E8</v>
      </c>
      <c r="E265" s="10">
        <f t="shared" si="1"/>
        <v>-123122885</v>
      </c>
      <c r="F265" s="11" t="str">
        <f>IF(D265=0,"YES",IF((C265-D265)/(C265+D265)&gt;0.15, IF(C265+D265&gt;percent,"YES","NO"),"NO"))</f>
        <v>NO</v>
      </c>
      <c r="G265" s="12">
        <v>123000.0</v>
      </c>
      <c r="H265" s="13" t="str">
        <f t="shared" si="3"/>
        <v>NOT FUNDED</v>
      </c>
      <c r="I265" s="14">
        <f t="shared" si="4"/>
        <v>30755</v>
      </c>
      <c r="J265" s="15" t="str">
        <f t="shared" si="2"/>
        <v>Approval Threshold</v>
      </c>
    </row>
    <row r="266">
      <c r="A266" s="7" t="s">
        <v>524</v>
      </c>
      <c r="B266" s="18">
        <v>199.0</v>
      </c>
      <c r="C266" s="9">
        <v>1.7629737E7</v>
      </c>
      <c r="D266" s="9">
        <v>1.40802266E8</v>
      </c>
      <c r="E266" s="10">
        <f t="shared" si="1"/>
        <v>-123172529</v>
      </c>
      <c r="F266" s="11" t="str">
        <f>IF(D266=0,"YES",IF((C266-D266)/(C266+D266)&gt;0.15, IF(C266+D266&gt;percent,"YES","NO"),"NO"))</f>
        <v>NO</v>
      </c>
      <c r="G266" s="12">
        <v>142500.0</v>
      </c>
      <c r="H266" s="13" t="str">
        <f t="shared" si="3"/>
        <v>NOT FUNDED</v>
      </c>
      <c r="I266" s="14">
        <f t="shared" si="4"/>
        <v>30755</v>
      </c>
      <c r="J266" s="15" t="str">
        <f t="shared" si="2"/>
        <v>Approval Threshold</v>
      </c>
    </row>
    <row r="267">
      <c r="A267" s="7" t="s">
        <v>525</v>
      </c>
      <c r="B267" s="18">
        <v>180.0</v>
      </c>
      <c r="C267" s="9">
        <v>1.3198243E7</v>
      </c>
      <c r="D267" s="9">
        <v>1.36446467E8</v>
      </c>
      <c r="E267" s="10">
        <f t="shared" si="1"/>
        <v>-123248224</v>
      </c>
      <c r="F267" s="11" t="str">
        <f>IF(D267=0,"YES",IF((C267-D267)/(C267+D267)&gt;0.15, IF(C267+D267&gt;percent,"YES","NO"),"NO"))</f>
        <v>NO</v>
      </c>
      <c r="G267" s="12">
        <v>192100.0</v>
      </c>
      <c r="H267" s="13" t="str">
        <f t="shared" si="3"/>
        <v>NOT FUNDED</v>
      </c>
      <c r="I267" s="14">
        <f t="shared" si="4"/>
        <v>30755</v>
      </c>
      <c r="J267" s="15" t="str">
        <f t="shared" si="2"/>
        <v>Approval Threshold</v>
      </c>
    </row>
    <row r="268">
      <c r="A268" s="20" t="s">
        <v>526</v>
      </c>
      <c r="B268" s="18">
        <v>161.0</v>
      </c>
      <c r="C268" s="9">
        <v>7982639.0</v>
      </c>
      <c r="D268" s="9">
        <v>1.31552555E8</v>
      </c>
      <c r="E268" s="10">
        <f t="shared" si="1"/>
        <v>-123569916</v>
      </c>
      <c r="F268" s="11" t="str">
        <f>IF(D268=0,"YES",IF((C268-D268)/(C268+D268)&gt;0.15, IF(C268+D268&gt;percent,"YES","NO"),"NO"))</f>
        <v>NO</v>
      </c>
      <c r="G268" s="12">
        <v>140000.0</v>
      </c>
      <c r="H268" s="13" t="str">
        <f t="shared" si="3"/>
        <v>NOT FUNDED</v>
      </c>
      <c r="I268" s="14">
        <f t="shared" si="4"/>
        <v>30755</v>
      </c>
      <c r="J268" s="15" t="str">
        <f t="shared" si="2"/>
        <v>Approval Threshold</v>
      </c>
    </row>
    <row r="269">
      <c r="A269" s="7" t="s">
        <v>527</v>
      </c>
      <c r="B269" s="18">
        <v>146.0</v>
      </c>
      <c r="C269" s="9">
        <v>6474890.0</v>
      </c>
      <c r="D269" s="9">
        <v>1.30065567E8</v>
      </c>
      <c r="E269" s="10">
        <f t="shared" si="1"/>
        <v>-123590677</v>
      </c>
      <c r="F269" s="11" t="str">
        <f>IF(D269=0,"YES",IF((C269-D269)/(C269+D269)&gt;0.15, IF(C269+D269&gt;percent,"YES","NO"),"NO"))</f>
        <v>NO</v>
      </c>
      <c r="G269" s="12">
        <v>50000.0</v>
      </c>
      <c r="H269" s="13" t="str">
        <f t="shared" si="3"/>
        <v>NOT FUNDED</v>
      </c>
      <c r="I269" s="14">
        <f t="shared" si="4"/>
        <v>30755</v>
      </c>
      <c r="J269" s="15" t="str">
        <f t="shared" si="2"/>
        <v>Approval Threshold</v>
      </c>
    </row>
    <row r="270">
      <c r="A270" s="7" t="s">
        <v>528</v>
      </c>
      <c r="B270" s="18">
        <v>171.0</v>
      </c>
      <c r="C270" s="9">
        <v>9280260.0</v>
      </c>
      <c r="D270" s="9">
        <v>1.32919091E8</v>
      </c>
      <c r="E270" s="10">
        <f t="shared" si="1"/>
        <v>-123638831</v>
      </c>
      <c r="F270" s="11" t="str">
        <f>IF(D270=0,"YES",IF((C270-D270)/(C270+D270)&gt;0.15, IF(C270+D270&gt;percent,"YES","NO"),"NO"))</f>
        <v>NO</v>
      </c>
      <c r="G270" s="12">
        <v>240000.0</v>
      </c>
      <c r="H270" s="13" t="str">
        <f t="shared" si="3"/>
        <v>NOT FUNDED</v>
      </c>
      <c r="I270" s="14">
        <f t="shared" si="4"/>
        <v>30755</v>
      </c>
      <c r="J270" s="15" t="str">
        <f t="shared" si="2"/>
        <v>Approval Threshold</v>
      </c>
    </row>
    <row r="271">
      <c r="A271" s="7" t="s">
        <v>529</v>
      </c>
      <c r="B271" s="18">
        <v>173.0</v>
      </c>
      <c r="C271" s="9">
        <v>1.0167647E7</v>
      </c>
      <c r="D271" s="9">
        <v>1.33820231E8</v>
      </c>
      <c r="E271" s="10">
        <f t="shared" si="1"/>
        <v>-123652584</v>
      </c>
      <c r="F271" s="11" t="str">
        <f>IF(D271=0,"YES",IF((C271-D271)/(C271+D271)&gt;0.15, IF(C271+D271&gt;percent,"YES","NO"),"NO"))</f>
        <v>NO</v>
      </c>
      <c r="G271" s="12">
        <v>186100.0</v>
      </c>
      <c r="H271" s="13" t="str">
        <f t="shared" si="3"/>
        <v>NOT FUNDED</v>
      </c>
      <c r="I271" s="14">
        <f t="shared" si="4"/>
        <v>30755</v>
      </c>
      <c r="J271" s="15" t="str">
        <f t="shared" si="2"/>
        <v>Approval Threshold</v>
      </c>
    </row>
    <row r="272">
      <c r="A272" s="7" t="s">
        <v>530</v>
      </c>
      <c r="B272" s="18">
        <v>196.0</v>
      </c>
      <c r="C272" s="9">
        <v>1.3206901E7</v>
      </c>
      <c r="D272" s="9">
        <v>1.369307E8</v>
      </c>
      <c r="E272" s="10">
        <f t="shared" si="1"/>
        <v>-123723799</v>
      </c>
      <c r="F272" s="11" t="str">
        <f>IF(D272=0,"YES",IF((C272-D272)/(C272+D272)&gt;0.15, IF(C272+D272&gt;percent,"YES","NO"),"NO"))</f>
        <v>NO</v>
      </c>
      <c r="G272" s="12">
        <v>159589.0</v>
      </c>
      <c r="H272" s="13" t="str">
        <f t="shared" si="3"/>
        <v>NOT FUNDED</v>
      </c>
      <c r="I272" s="14">
        <f t="shared" si="4"/>
        <v>30755</v>
      </c>
      <c r="J272" s="15" t="str">
        <f t="shared" si="2"/>
        <v>Approval Threshold</v>
      </c>
    </row>
    <row r="273">
      <c r="A273" s="20" t="s">
        <v>531</v>
      </c>
      <c r="B273" s="18">
        <v>189.0</v>
      </c>
      <c r="C273" s="9">
        <v>1.274353E7</v>
      </c>
      <c r="D273" s="9">
        <v>1.36490331E8</v>
      </c>
      <c r="E273" s="10">
        <f t="shared" si="1"/>
        <v>-123746801</v>
      </c>
      <c r="F273" s="11" t="str">
        <f>IF(D273=0,"YES",IF((C273-D273)/(C273+D273)&gt;0.15, IF(C273+D273&gt;percent,"YES","NO"),"NO"))</f>
        <v>NO</v>
      </c>
      <c r="G273" s="12">
        <v>250000.0</v>
      </c>
      <c r="H273" s="13" t="str">
        <f t="shared" si="3"/>
        <v>NOT FUNDED</v>
      </c>
      <c r="I273" s="14">
        <f t="shared" si="4"/>
        <v>30755</v>
      </c>
      <c r="J273" s="15" t="str">
        <f t="shared" si="2"/>
        <v>Approval Threshold</v>
      </c>
    </row>
    <row r="274">
      <c r="A274" s="7" t="s">
        <v>532</v>
      </c>
      <c r="B274" s="18">
        <v>254.0</v>
      </c>
      <c r="C274" s="9">
        <v>2.1666027E7</v>
      </c>
      <c r="D274" s="9">
        <v>1.45421077E8</v>
      </c>
      <c r="E274" s="10">
        <f t="shared" si="1"/>
        <v>-123755050</v>
      </c>
      <c r="F274" s="11" t="str">
        <f>IF(D274=0,"YES",IF((C274-D274)/(C274+D274)&gt;0.15, IF(C274+D274&gt;percent,"YES","NO"),"NO"))</f>
        <v>NO</v>
      </c>
      <c r="G274" s="12">
        <v>640000.0</v>
      </c>
      <c r="H274" s="13" t="str">
        <f t="shared" si="3"/>
        <v>NOT FUNDED</v>
      </c>
      <c r="I274" s="14">
        <f t="shared" si="4"/>
        <v>30755</v>
      </c>
      <c r="J274" s="15" t="str">
        <f t="shared" si="2"/>
        <v>Approval Threshold</v>
      </c>
    </row>
    <row r="275">
      <c r="A275" s="7" t="s">
        <v>533</v>
      </c>
      <c r="B275" s="18">
        <v>208.0</v>
      </c>
      <c r="C275" s="9">
        <v>1.1138863E7</v>
      </c>
      <c r="D275" s="9">
        <v>1.34919923E8</v>
      </c>
      <c r="E275" s="10">
        <f t="shared" si="1"/>
        <v>-123781060</v>
      </c>
      <c r="F275" s="11" t="str">
        <f>IF(D275=0,"YES",IF((C275-D275)/(C275+D275)&gt;0.15, IF(C275+D275&gt;percent,"YES","NO"),"NO"))</f>
        <v>NO</v>
      </c>
      <c r="G275" s="12">
        <v>233400.0</v>
      </c>
      <c r="H275" s="13" t="str">
        <f t="shared" si="3"/>
        <v>NOT FUNDED</v>
      </c>
      <c r="I275" s="14">
        <f t="shared" si="4"/>
        <v>30755</v>
      </c>
      <c r="J275" s="15" t="str">
        <f t="shared" si="2"/>
        <v>Approval Threshold</v>
      </c>
    </row>
    <row r="276">
      <c r="A276" s="7" t="s">
        <v>534</v>
      </c>
      <c r="B276" s="18">
        <v>176.0</v>
      </c>
      <c r="C276" s="9">
        <v>7036673.0</v>
      </c>
      <c r="D276" s="9">
        <v>1.30858831E8</v>
      </c>
      <c r="E276" s="10">
        <f t="shared" si="1"/>
        <v>-123822158</v>
      </c>
      <c r="F276" s="11" t="str">
        <f>IF(D276=0,"YES",IF((C276-D276)/(C276+D276)&gt;0.15, IF(C276+D276&gt;percent,"YES","NO"),"NO"))</f>
        <v>NO</v>
      </c>
      <c r="G276" s="12">
        <v>140700.0</v>
      </c>
      <c r="H276" s="13" t="str">
        <f t="shared" si="3"/>
        <v>NOT FUNDED</v>
      </c>
      <c r="I276" s="14">
        <f t="shared" si="4"/>
        <v>30755</v>
      </c>
      <c r="J276" s="15" t="str">
        <f t="shared" si="2"/>
        <v>Approval Threshold</v>
      </c>
    </row>
    <row r="277">
      <c r="A277" s="7" t="s">
        <v>535</v>
      </c>
      <c r="B277" s="18">
        <v>194.0</v>
      </c>
      <c r="C277" s="9">
        <v>2.6314297E7</v>
      </c>
      <c r="D277" s="9">
        <v>1.50430333E8</v>
      </c>
      <c r="E277" s="10">
        <f t="shared" si="1"/>
        <v>-124116036</v>
      </c>
      <c r="F277" s="11" t="str">
        <f>IF(D277=0,"YES",IF((C277-D277)/(C277+D277)&gt;0.15, IF(C277+D277&gt;percent,"YES","NO"),"NO"))</f>
        <v>NO</v>
      </c>
      <c r="G277" s="12">
        <v>393100.0</v>
      </c>
      <c r="H277" s="13" t="str">
        <f t="shared" si="3"/>
        <v>NOT FUNDED</v>
      </c>
      <c r="I277" s="14">
        <f t="shared" si="4"/>
        <v>30755</v>
      </c>
      <c r="J277" s="15" t="str">
        <f t="shared" si="2"/>
        <v>Approval Threshold</v>
      </c>
    </row>
    <row r="278">
      <c r="A278" s="20" t="s">
        <v>536</v>
      </c>
      <c r="B278" s="18">
        <v>226.0</v>
      </c>
      <c r="C278" s="9">
        <v>1.6423542E7</v>
      </c>
      <c r="D278" s="9">
        <v>1.405639E8</v>
      </c>
      <c r="E278" s="10">
        <f t="shared" si="1"/>
        <v>-124140358</v>
      </c>
      <c r="F278" s="11" t="str">
        <f>IF(D278=0,"YES",IF((C278-D278)/(C278+D278)&gt;0.15, IF(C278+D278&gt;percent,"YES","NO"),"NO"))</f>
        <v>NO</v>
      </c>
      <c r="G278" s="12">
        <v>207000.0</v>
      </c>
      <c r="H278" s="13" t="str">
        <f t="shared" si="3"/>
        <v>NOT FUNDED</v>
      </c>
      <c r="I278" s="14">
        <f t="shared" si="4"/>
        <v>30755</v>
      </c>
      <c r="J278" s="15" t="str">
        <f t="shared" si="2"/>
        <v>Approval Threshold</v>
      </c>
    </row>
    <row r="279">
      <c r="A279" s="7" t="s">
        <v>537</v>
      </c>
      <c r="B279" s="18">
        <v>205.0</v>
      </c>
      <c r="C279" s="9">
        <v>1.5006499E7</v>
      </c>
      <c r="D279" s="9">
        <v>1.39194487E8</v>
      </c>
      <c r="E279" s="10">
        <f t="shared" si="1"/>
        <v>-124187988</v>
      </c>
      <c r="F279" s="11" t="str">
        <f>IF(D279=0,"YES",IF((C279-D279)/(C279+D279)&gt;0.15, IF(C279+D279&gt;percent,"YES","NO"),"NO"))</f>
        <v>NO</v>
      </c>
      <c r="G279" s="12">
        <v>350750.0</v>
      </c>
      <c r="H279" s="13" t="str">
        <f t="shared" si="3"/>
        <v>NOT FUNDED</v>
      </c>
      <c r="I279" s="14">
        <f t="shared" si="4"/>
        <v>30755</v>
      </c>
      <c r="J279" s="15" t="str">
        <f t="shared" si="2"/>
        <v>Approval Threshold</v>
      </c>
    </row>
    <row r="280">
      <c r="A280" s="20" t="s">
        <v>538</v>
      </c>
      <c r="B280" s="18">
        <v>186.0</v>
      </c>
      <c r="C280" s="9">
        <v>1.3801754E7</v>
      </c>
      <c r="D280" s="9">
        <v>1.38325295E8</v>
      </c>
      <c r="E280" s="10">
        <f t="shared" si="1"/>
        <v>-124523541</v>
      </c>
      <c r="F280" s="11" t="str">
        <f>IF(D280=0,"YES",IF((C280-D280)/(C280+D280)&gt;0.15, IF(C280+D280&gt;percent,"YES","NO"),"NO"))</f>
        <v>NO</v>
      </c>
      <c r="G280" s="12">
        <v>136800.0</v>
      </c>
      <c r="H280" s="13" t="str">
        <f t="shared" si="3"/>
        <v>NOT FUNDED</v>
      </c>
      <c r="I280" s="14">
        <f t="shared" si="4"/>
        <v>30755</v>
      </c>
      <c r="J280" s="15" t="str">
        <f t="shared" si="2"/>
        <v>Approval Threshold</v>
      </c>
    </row>
    <row r="281">
      <c r="A281" s="7" t="s">
        <v>539</v>
      </c>
      <c r="B281" s="18">
        <v>173.0</v>
      </c>
      <c r="C281" s="9">
        <v>8917924.0</v>
      </c>
      <c r="D281" s="9">
        <v>1.33481014E8</v>
      </c>
      <c r="E281" s="10">
        <f t="shared" si="1"/>
        <v>-124563090</v>
      </c>
      <c r="F281" s="11" t="str">
        <f>IF(D281=0,"YES",IF((C281-D281)/(C281+D281)&gt;0.15, IF(C281+D281&gt;percent,"YES","NO"),"NO"))</f>
        <v>NO</v>
      </c>
      <c r="G281" s="12">
        <v>75000.0</v>
      </c>
      <c r="H281" s="13" t="str">
        <f t="shared" si="3"/>
        <v>NOT FUNDED</v>
      </c>
      <c r="I281" s="14">
        <f t="shared" si="4"/>
        <v>30755</v>
      </c>
      <c r="J281" s="15" t="str">
        <f t="shared" si="2"/>
        <v>Approval Threshold</v>
      </c>
    </row>
    <row r="282">
      <c r="A282" s="7" t="s">
        <v>540</v>
      </c>
      <c r="B282" s="18">
        <v>199.0</v>
      </c>
      <c r="C282" s="9">
        <v>2.5327198E7</v>
      </c>
      <c r="D282" s="9">
        <v>1.4989709E8</v>
      </c>
      <c r="E282" s="10">
        <f t="shared" si="1"/>
        <v>-124569892</v>
      </c>
      <c r="F282" s="11" t="str">
        <f>IF(D282=0,"YES",IF((C282-D282)/(C282+D282)&gt;0.15, IF(C282+D282&gt;percent,"YES","NO"),"NO"))</f>
        <v>NO</v>
      </c>
      <c r="G282" s="12">
        <v>298224.0</v>
      </c>
      <c r="H282" s="13" t="str">
        <f t="shared" si="3"/>
        <v>NOT FUNDED</v>
      </c>
      <c r="I282" s="14">
        <f t="shared" si="4"/>
        <v>30755</v>
      </c>
      <c r="J282" s="15" t="str">
        <f t="shared" si="2"/>
        <v>Approval Threshold</v>
      </c>
    </row>
    <row r="283">
      <c r="A283" s="7" t="s">
        <v>541</v>
      </c>
      <c r="B283" s="18">
        <v>188.0</v>
      </c>
      <c r="C283" s="9">
        <v>1.6310469E7</v>
      </c>
      <c r="D283" s="9">
        <v>1.40925418E8</v>
      </c>
      <c r="E283" s="10">
        <f t="shared" si="1"/>
        <v>-124614949</v>
      </c>
      <c r="F283" s="11" t="str">
        <f>IF(D283=0,"YES",IF((C283-D283)/(C283+D283)&gt;0.15, IF(C283+D283&gt;percent,"YES","NO"),"NO"))</f>
        <v>NO</v>
      </c>
      <c r="G283" s="12">
        <v>337730.0</v>
      </c>
      <c r="H283" s="13" t="str">
        <f t="shared" si="3"/>
        <v>NOT FUNDED</v>
      </c>
      <c r="I283" s="14">
        <f t="shared" si="4"/>
        <v>30755</v>
      </c>
      <c r="J283" s="15" t="str">
        <f t="shared" si="2"/>
        <v>Approval Threshold</v>
      </c>
    </row>
    <row r="284">
      <c r="A284" s="7" t="s">
        <v>542</v>
      </c>
      <c r="B284" s="18">
        <v>197.0</v>
      </c>
      <c r="C284" s="9">
        <v>1.4318486E7</v>
      </c>
      <c r="D284" s="9">
        <v>1.39034741E8</v>
      </c>
      <c r="E284" s="10">
        <f t="shared" si="1"/>
        <v>-124716255</v>
      </c>
      <c r="F284" s="11" t="str">
        <f>IF(D284=0,"YES",IF((C284-D284)/(C284+D284)&gt;0.15, IF(C284+D284&gt;percent,"YES","NO"),"NO"))</f>
        <v>NO</v>
      </c>
      <c r="G284" s="12">
        <v>197931.0</v>
      </c>
      <c r="H284" s="13" t="str">
        <f t="shared" si="3"/>
        <v>NOT FUNDED</v>
      </c>
      <c r="I284" s="14">
        <f t="shared" si="4"/>
        <v>30755</v>
      </c>
      <c r="J284" s="15" t="str">
        <f t="shared" si="2"/>
        <v>Approval Threshold</v>
      </c>
    </row>
    <row r="285">
      <c r="A285" s="7" t="s">
        <v>543</v>
      </c>
      <c r="B285" s="18">
        <v>196.0</v>
      </c>
      <c r="C285" s="9">
        <v>1.8233039E7</v>
      </c>
      <c r="D285" s="9">
        <v>1.43006519E8</v>
      </c>
      <c r="E285" s="10">
        <f t="shared" si="1"/>
        <v>-124773480</v>
      </c>
      <c r="F285" s="11" t="str">
        <f>IF(D285=0,"YES",IF((C285-D285)/(C285+D285)&gt;0.15, IF(C285+D285&gt;percent,"YES","NO"),"NO"))</f>
        <v>NO</v>
      </c>
      <c r="G285" s="12">
        <v>225000.0</v>
      </c>
      <c r="H285" s="13" t="str">
        <f t="shared" si="3"/>
        <v>NOT FUNDED</v>
      </c>
      <c r="I285" s="14">
        <f t="shared" si="4"/>
        <v>30755</v>
      </c>
      <c r="J285" s="15" t="str">
        <f t="shared" si="2"/>
        <v>Approval Threshold</v>
      </c>
    </row>
    <row r="286">
      <c r="A286" s="7" t="s">
        <v>544</v>
      </c>
      <c r="B286" s="18">
        <v>174.0</v>
      </c>
      <c r="C286" s="9">
        <v>1.3630042E7</v>
      </c>
      <c r="D286" s="9">
        <v>1.38407448E8</v>
      </c>
      <c r="E286" s="10">
        <f t="shared" si="1"/>
        <v>-124777406</v>
      </c>
      <c r="F286" s="11" t="str">
        <f>IF(D286=0,"YES",IF((C286-D286)/(C286+D286)&gt;0.15, IF(C286+D286&gt;percent,"YES","NO"),"NO"))</f>
        <v>NO</v>
      </c>
      <c r="G286" s="12">
        <v>288000.0</v>
      </c>
      <c r="H286" s="13" t="str">
        <f t="shared" si="3"/>
        <v>NOT FUNDED</v>
      </c>
      <c r="I286" s="14">
        <f t="shared" si="4"/>
        <v>30755</v>
      </c>
      <c r="J286" s="15" t="str">
        <f t="shared" si="2"/>
        <v>Approval Threshold</v>
      </c>
    </row>
    <row r="287">
      <c r="A287" s="7" t="s">
        <v>545</v>
      </c>
      <c r="B287" s="18">
        <v>164.0</v>
      </c>
      <c r="C287" s="9">
        <v>7764353.0</v>
      </c>
      <c r="D287" s="9">
        <v>1.32545738E8</v>
      </c>
      <c r="E287" s="10">
        <f t="shared" si="1"/>
        <v>-124781385</v>
      </c>
      <c r="F287" s="11" t="str">
        <f>IF(D287=0,"YES",IF((C287-D287)/(C287+D287)&gt;0.15, IF(C287+D287&gt;percent,"YES","NO"),"NO"))</f>
        <v>NO</v>
      </c>
      <c r="G287" s="12">
        <v>56400.0</v>
      </c>
      <c r="H287" s="13" t="str">
        <f t="shared" si="3"/>
        <v>NOT FUNDED</v>
      </c>
      <c r="I287" s="14">
        <f t="shared" si="4"/>
        <v>30755</v>
      </c>
      <c r="J287" s="15" t="str">
        <f t="shared" si="2"/>
        <v>Approval Threshold</v>
      </c>
    </row>
    <row r="288">
      <c r="A288" s="7" t="s">
        <v>546</v>
      </c>
      <c r="B288" s="18">
        <v>168.0</v>
      </c>
      <c r="C288" s="9">
        <v>7178912.0</v>
      </c>
      <c r="D288" s="9">
        <v>1.32006059E8</v>
      </c>
      <c r="E288" s="10">
        <f t="shared" si="1"/>
        <v>-124827147</v>
      </c>
      <c r="F288" s="11" t="str">
        <f>IF(D288=0,"YES",IF((C288-D288)/(C288+D288)&gt;0.15, IF(C288+D288&gt;percent,"YES","NO"),"NO"))</f>
        <v>NO</v>
      </c>
      <c r="G288" s="12">
        <v>150000.0</v>
      </c>
      <c r="H288" s="13" t="str">
        <f t="shared" si="3"/>
        <v>NOT FUNDED</v>
      </c>
      <c r="I288" s="14">
        <f t="shared" si="4"/>
        <v>30755</v>
      </c>
      <c r="J288" s="15" t="str">
        <f t="shared" si="2"/>
        <v>Approval Threshold</v>
      </c>
    </row>
    <row r="289">
      <c r="A289" s="7" t="s">
        <v>547</v>
      </c>
      <c r="B289" s="18">
        <v>188.0</v>
      </c>
      <c r="C289" s="9">
        <v>2.3298904E7</v>
      </c>
      <c r="D289" s="9">
        <v>1.48185649E8</v>
      </c>
      <c r="E289" s="10">
        <f t="shared" si="1"/>
        <v>-124886745</v>
      </c>
      <c r="F289" s="11" t="str">
        <f>IF(D289=0,"YES",IF((C289-D289)/(C289+D289)&gt;0.15, IF(C289+D289&gt;percent,"YES","NO"),"NO"))</f>
        <v>NO</v>
      </c>
      <c r="G289" s="12">
        <v>280000.0</v>
      </c>
      <c r="H289" s="13" t="str">
        <f t="shared" si="3"/>
        <v>NOT FUNDED</v>
      </c>
      <c r="I289" s="14">
        <f t="shared" si="4"/>
        <v>30755</v>
      </c>
      <c r="J289" s="15" t="str">
        <f t="shared" si="2"/>
        <v>Approval Threshold</v>
      </c>
    </row>
    <row r="290">
      <c r="A290" s="7" t="s">
        <v>548</v>
      </c>
      <c r="B290" s="18">
        <v>160.0</v>
      </c>
      <c r="C290" s="9">
        <v>6851706.0</v>
      </c>
      <c r="D290" s="9">
        <v>1.31858718E8</v>
      </c>
      <c r="E290" s="10">
        <f t="shared" si="1"/>
        <v>-125007012</v>
      </c>
      <c r="F290" s="11" t="str">
        <f>IF(D290=0,"YES",IF((C290-D290)/(C290+D290)&gt;0.15, IF(C290+D290&gt;percent,"YES","NO"),"NO"))</f>
        <v>NO</v>
      </c>
      <c r="G290" s="12">
        <v>168541.0</v>
      </c>
      <c r="H290" s="13" t="str">
        <f t="shared" si="3"/>
        <v>NOT FUNDED</v>
      </c>
      <c r="I290" s="14">
        <f t="shared" si="4"/>
        <v>30755</v>
      </c>
      <c r="J290" s="15" t="str">
        <f t="shared" si="2"/>
        <v>Approval Threshold</v>
      </c>
    </row>
    <row r="291">
      <c r="A291" s="7" t="s">
        <v>549</v>
      </c>
      <c r="B291" s="18">
        <v>161.0</v>
      </c>
      <c r="C291" s="9">
        <v>1.3418155E7</v>
      </c>
      <c r="D291" s="9">
        <v>1.38829588E8</v>
      </c>
      <c r="E291" s="10">
        <f t="shared" si="1"/>
        <v>-125411433</v>
      </c>
      <c r="F291" s="11" t="str">
        <f>IF(D291=0,"YES",IF((C291-D291)/(C291+D291)&gt;0.15, IF(C291+D291&gt;percent,"YES","NO"),"NO"))</f>
        <v>NO</v>
      </c>
      <c r="G291" s="12">
        <v>200000.0</v>
      </c>
      <c r="H291" s="13" t="str">
        <f t="shared" si="3"/>
        <v>NOT FUNDED</v>
      </c>
      <c r="I291" s="14">
        <f t="shared" si="4"/>
        <v>30755</v>
      </c>
      <c r="J291" s="15" t="str">
        <f t="shared" si="2"/>
        <v>Approval Threshold</v>
      </c>
    </row>
    <row r="292">
      <c r="A292" s="7" t="s">
        <v>550</v>
      </c>
      <c r="B292" s="18">
        <v>195.0</v>
      </c>
      <c r="C292" s="9">
        <v>1.5321728E7</v>
      </c>
      <c r="D292" s="9">
        <v>1.40758688E8</v>
      </c>
      <c r="E292" s="10">
        <f t="shared" si="1"/>
        <v>-125436960</v>
      </c>
      <c r="F292" s="11" t="str">
        <f>IF(D292=0,"YES",IF((C292-D292)/(C292+D292)&gt;0.15, IF(C292+D292&gt;percent,"YES","NO"),"NO"))</f>
        <v>NO</v>
      </c>
      <c r="G292" s="12">
        <v>255000.0</v>
      </c>
      <c r="H292" s="13" t="str">
        <f t="shared" si="3"/>
        <v>NOT FUNDED</v>
      </c>
      <c r="I292" s="14">
        <f t="shared" si="4"/>
        <v>30755</v>
      </c>
      <c r="J292" s="15" t="str">
        <f t="shared" si="2"/>
        <v>Approval Threshold</v>
      </c>
    </row>
    <row r="293">
      <c r="A293" s="7" t="s">
        <v>551</v>
      </c>
      <c r="B293" s="18">
        <v>174.0</v>
      </c>
      <c r="C293" s="9">
        <v>7570629.0</v>
      </c>
      <c r="D293" s="9">
        <v>1.33055774E8</v>
      </c>
      <c r="E293" s="10">
        <f t="shared" si="1"/>
        <v>-125485145</v>
      </c>
      <c r="F293" s="11" t="str">
        <f>IF(D293=0,"YES",IF((C293-D293)/(C293+D293)&gt;0.15, IF(C293+D293&gt;percent,"YES","NO"),"NO"))</f>
        <v>NO</v>
      </c>
      <c r="G293" s="12">
        <v>100000.0</v>
      </c>
      <c r="H293" s="13" t="str">
        <f t="shared" si="3"/>
        <v>NOT FUNDED</v>
      </c>
      <c r="I293" s="14">
        <f t="shared" si="4"/>
        <v>30755</v>
      </c>
      <c r="J293" s="15" t="str">
        <f t="shared" si="2"/>
        <v>Approval Threshold</v>
      </c>
    </row>
    <row r="294">
      <c r="A294" s="7" t="s">
        <v>552</v>
      </c>
      <c r="B294" s="18">
        <v>157.0</v>
      </c>
      <c r="C294" s="9">
        <v>5393209.0</v>
      </c>
      <c r="D294" s="9">
        <v>1.31145585E8</v>
      </c>
      <c r="E294" s="10">
        <f t="shared" si="1"/>
        <v>-125752376</v>
      </c>
      <c r="F294" s="11" t="str">
        <f>IF(D294=0,"YES",IF((C294-D294)/(C294+D294)&gt;0.15, IF(C294+D294&gt;percent,"YES","NO"),"NO"))</f>
        <v>NO</v>
      </c>
      <c r="G294" s="12">
        <v>111216.0</v>
      </c>
      <c r="H294" s="13" t="str">
        <f t="shared" si="3"/>
        <v>NOT FUNDED</v>
      </c>
      <c r="I294" s="14">
        <f t="shared" si="4"/>
        <v>30755</v>
      </c>
      <c r="J294" s="15" t="str">
        <f t="shared" si="2"/>
        <v>Approval Threshold</v>
      </c>
    </row>
    <row r="295">
      <c r="A295" s="7" t="s">
        <v>553</v>
      </c>
      <c r="B295" s="18">
        <v>164.0</v>
      </c>
      <c r="C295" s="9">
        <v>5896752.0</v>
      </c>
      <c r="D295" s="9">
        <v>1.31700512E8</v>
      </c>
      <c r="E295" s="10">
        <f t="shared" si="1"/>
        <v>-125803760</v>
      </c>
      <c r="F295" s="11" t="str">
        <f>IF(D295=0,"YES",IF((C295-D295)/(C295+D295)&gt;0.15, IF(C295+D295&gt;percent,"YES","NO"),"NO"))</f>
        <v>NO</v>
      </c>
      <c r="G295" s="12">
        <v>100000.0</v>
      </c>
      <c r="H295" s="13" t="str">
        <f t="shared" si="3"/>
        <v>NOT FUNDED</v>
      </c>
      <c r="I295" s="14">
        <f t="shared" si="4"/>
        <v>30755</v>
      </c>
      <c r="J295" s="15" t="str">
        <f t="shared" si="2"/>
        <v>Approval Threshold</v>
      </c>
    </row>
    <row r="296">
      <c r="A296" s="7" t="s">
        <v>554</v>
      </c>
      <c r="B296" s="18">
        <v>183.0</v>
      </c>
      <c r="C296" s="9">
        <v>6193018.0</v>
      </c>
      <c r="D296" s="9">
        <v>1.32147719E8</v>
      </c>
      <c r="E296" s="10">
        <f t="shared" si="1"/>
        <v>-125954701</v>
      </c>
      <c r="F296" s="11" t="str">
        <f>IF(D296=0,"YES",IF((C296-D296)/(C296+D296)&gt;0.15, IF(C296+D296&gt;percent,"YES","NO"),"NO"))</f>
        <v>NO</v>
      </c>
      <c r="G296" s="12">
        <v>170713.0</v>
      </c>
      <c r="H296" s="13" t="str">
        <f t="shared" si="3"/>
        <v>NOT FUNDED</v>
      </c>
      <c r="I296" s="14">
        <f t="shared" si="4"/>
        <v>30755</v>
      </c>
      <c r="J296" s="15" t="str">
        <f t="shared" si="2"/>
        <v>Approval Threshold</v>
      </c>
    </row>
    <row r="297">
      <c r="A297" s="7" t="s">
        <v>555</v>
      </c>
      <c r="B297" s="18">
        <v>157.0</v>
      </c>
      <c r="C297" s="9">
        <v>8329094.0</v>
      </c>
      <c r="D297" s="9">
        <v>1.34300706E8</v>
      </c>
      <c r="E297" s="10">
        <f t="shared" si="1"/>
        <v>-125971612</v>
      </c>
      <c r="F297" s="11" t="str">
        <f>IF(D297=0,"YES",IF((C297-D297)/(C297+D297)&gt;0.15, IF(C297+D297&gt;percent,"YES","NO"),"NO"))</f>
        <v>NO</v>
      </c>
      <c r="G297" s="12">
        <v>74000.0</v>
      </c>
      <c r="H297" s="13" t="str">
        <f t="shared" si="3"/>
        <v>NOT FUNDED</v>
      </c>
      <c r="I297" s="14">
        <f t="shared" si="4"/>
        <v>30755</v>
      </c>
      <c r="J297" s="15" t="str">
        <f t="shared" si="2"/>
        <v>Approval Threshold</v>
      </c>
    </row>
    <row r="298">
      <c r="A298" s="7" t="s">
        <v>556</v>
      </c>
      <c r="B298" s="18">
        <v>167.0</v>
      </c>
      <c r="C298" s="9">
        <v>6382663.0</v>
      </c>
      <c r="D298" s="9">
        <v>1.32364976E8</v>
      </c>
      <c r="E298" s="10">
        <f t="shared" si="1"/>
        <v>-125982313</v>
      </c>
      <c r="F298" s="11" t="str">
        <f>IF(D298=0,"YES",IF((C298-D298)/(C298+D298)&gt;0.15, IF(C298+D298&gt;percent,"YES","NO"),"NO"))</f>
        <v>NO</v>
      </c>
      <c r="G298" s="12">
        <v>60000.0</v>
      </c>
      <c r="H298" s="13" t="str">
        <f t="shared" si="3"/>
        <v>NOT FUNDED</v>
      </c>
      <c r="I298" s="14">
        <f t="shared" si="4"/>
        <v>30755</v>
      </c>
      <c r="J298" s="15" t="str">
        <f t="shared" si="2"/>
        <v>Approval Threshold</v>
      </c>
    </row>
    <row r="299">
      <c r="A299" s="7" t="s">
        <v>557</v>
      </c>
      <c r="B299" s="18">
        <v>261.0</v>
      </c>
      <c r="C299" s="9">
        <v>2.2010854E7</v>
      </c>
      <c r="D299" s="9">
        <v>1.48127875E8</v>
      </c>
      <c r="E299" s="10">
        <f t="shared" si="1"/>
        <v>-126117021</v>
      </c>
      <c r="F299" s="11" t="str">
        <f>IF(D299=0,"YES",IF((C299-D299)/(C299+D299)&gt;0.15, IF(C299+D299&gt;percent,"YES","NO"),"NO"))</f>
        <v>NO</v>
      </c>
      <c r="G299" s="12">
        <v>300000.0</v>
      </c>
      <c r="H299" s="13" t="str">
        <f t="shared" si="3"/>
        <v>NOT FUNDED</v>
      </c>
      <c r="I299" s="14">
        <f t="shared" si="4"/>
        <v>30755</v>
      </c>
      <c r="J299" s="15" t="str">
        <f t="shared" si="2"/>
        <v>Approval Threshold</v>
      </c>
    </row>
    <row r="300">
      <c r="A300" s="7" t="s">
        <v>558</v>
      </c>
      <c r="B300" s="18">
        <v>148.0</v>
      </c>
      <c r="C300" s="9">
        <v>1.1332053E7</v>
      </c>
      <c r="D300" s="9">
        <v>1.37458253E8</v>
      </c>
      <c r="E300" s="10">
        <f t="shared" si="1"/>
        <v>-126126200</v>
      </c>
      <c r="F300" s="11" t="str">
        <f>IF(D300=0,"YES",IF((C300-D300)/(C300+D300)&gt;0.15, IF(C300+D300&gt;percent,"YES","NO"),"NO"))</f>
        <v>NO</v>
      </c>
      <c r="G300" s="12">
        <v>57104.0</v>
      </c>
      <c r="H300" s="13" t="str">
        <f t="shared" si="3"/>
        <v>NOT FUNDED</v>
      </c>
      <c r="I300" s="14">
        <f t="shared" si="4"/>
        <v>30755</v>
      </c>
      <c r="J300" s="15" t="str">
        <f t="shared" si="2"/>
        <v>Approval Threshold</v>
      </c>
    </row>
    <row r="301">
      <c r="A301" s="7" t="s">
        <v>559</v>
      </c>
      <c r="B301" s="18">
        <v>168.0</v>
      </c>
      <c r="C301" s="9">
        <v>9047456.0</v>
      </c>
      <c r="D301" s="9">
        <v>1.35266394E8</v>
      </c>
      <c r="E301" s="10">
        <f t="shared" si="1"/>
        <v>-126218938</v>
      </c>
      <c r="F301" s="11" t="str">
        <f>IF(D301=0,"YES",IF((C301-D301)/(C301+D301)&gt;0.15, IF(C301+D301&gt;percent,"YES","NO"),"NO"))</f>
        <v>NO</v>
      </c>
      <c r="G301" s="12">
        <v>190000.0</v>
      </c>
      <c r="H301" s="13" t="str">
        <f t="shared" si="3"/>
        <v>NOT FUNDED</v>
      </c>
      <c r="I301" s="14">
        <f t="shared" si="4"/>
        <v>30755</v>
      </c>
      <c r="J301" s="15" t="str">
        <f t="shared" si="2"/>
        <v>Approval Threshold</v>
      </c>
    </row>
    <row r="302">
      <c r="A302" s="7" t="s">
        <v>560</v>
      </c>
      <c r="B302" s="18">
        <v>169.0</v>
      </c>
      <c r="C302" s="9">
        <v>8622104.0</v>
      </c>
      <c r="D302" s="9">
        <v>1.34973968E8</v>
      </c>
      <c r="E302" s="10">
        <f t="shared" si="1"/>
        <v>-126351864</v>
      </c>
      <c r="F302" s="11" t="str">
        <f>IF(D302=0,"YES",IF((C302-D302)/(C302+D302)&gt;0.15, IF(C302+D302&gt;percent,"YES","NO"),"NO"))</f>
        <v>NO</v>
      </c>
      <c r="G302" s="12">
        <v>80000.0</v>
      </c>
      <c r="H302" s="13" t="str">
        <f t="shared" si="3"/>
        <v>NOT FUNDED</v>
      </c>
      <c r="I302" s="14">
        <f t="shared" si="4"/>
        <v>30755</v>
      </c>
      <c r="J302" s="15" t="str">
        <f t="shared" si="2"/>
        <v>Approval Threshold</v>
      </c>
    </row>
    <row r="303">
      <c r="A303" s="7" t="s">
        <v>561</v>
      </c>
      <c r="B303" s="18">
        <v>142.0</v>
      </c>
      <c r="C303" s="9">
        <v>4159868.0</v>
      </c>
      <c r="D303" s="9">
        <v>1.30532059E8</v>
      </c>
      <c r="E303" s="10">
        <f t="shared" si="1"/>
        <v>-126372191</v>
      </c>
      <c r="F303" s="11" t="str">
        <f>IF(D303=0,"YES",IF((C303-D303)/(C303+D303)&gt;0.15, IF(C303+D303&gt;percent,"YES","NO"),"NO"))</f>
        <v>NO</v>
      </c>
      <c r="G303" s="12">
        <v>75000.0</v>
      </c>
      <c r="H303" s="13" t="str">
        <f t="shared" si="3"/>
        <v>NOT FUNDED</v>
      </c>
      <c r="I303" s="14">
        <f t="shared" si="4"/>
        <v>30755</v>
      </c>
      <c r="J303" s="15" t="str">
        <f t="shared" si="2"/>
        <v>Approval Threshold</v>
      </c>
    </row>
    <row r="304">
      <c r="A304" s="7" t="s">
        <v>562</v>
      </c>
      <c r="B304" s="18">
        <v>172.0</v>
      </c>
      <c r="C304" s="9">
        <v>5592865.0</v>
      </c>
      <c r="D304" s="9">
        <v>1.31971324E8</v>
      </c>
      <c r="E304" s="10">
        <f t="shared" si="1"/>
        <v>-126378459</v>
      </c>
      <c r="F304" s="11" t="str">
        <f>IF(D304=0,"YES",IF((C304-D304)/(C304+D304)&gt;0.15, IF(C304+D304&gt;percent,"YES","NO"),"NO"))</f>
        <v>NO</v>
      </c>
      <c r="G304" s="12">
        <v>140000.0</v>
      </c>
      <c r="H304" s="13" t="str">
        <f t="shared" si="3"/>
        <v>NOT FUNDED</v>
      </c>
      <c r="I304" s="14">
        <f t="shared" si="4"/>
        <v>30755</v>
      </c>
      <c r="J304" s="15" t="str">
        <f t="shared" si="2"/>
        <v>Approval Threshold</v>
      </c>
    </row>
    <row r="305">
      <c r="A305" s="7" t="s">
        <v>563</v>
      </c>
      <c r="B305" s="18">
        <v>195.0</v>
      </c>
      <c r="C305" s="9">
        <v>1.8968149E7</v>
      </c>
      <c r="D305" s="9">
        <v>1.45977421E8</v>
      </c>
      <c r="E305" s="10">
        <f t="shared" si="1"/>
        <v>-127009272</v>
      </c>
      <c r="F305" s="11" t="str">
        <f>IF(D305=0,"YES",IF((C305-D305)/(C305+D305)&gt;0.15, IF(C305+D305&gt;percent,"YES","NO"),"NO"))</f>
        <v>NO</v>
      </c>
      <c r="G305" s="12">
        <v>400000.0</v>
      </c>
      <c r="H305" s="13" t="str">
        <f t="shared" si="3"/>
        <v>NOT FUNDED</v>
      </c>
      <c r="I305" s="14">
        <f t="shared" si="4"/>
        <v>30755</v>
      </c>
      <c r="J305" s="15" t="str">
        <f t="shared" si="2"/>
        <v>Approval Threshold</v>
      </c>
    </row>
    <row r="306">
      <c r="A306" s="7" t="s">
        <v>564</v>
      </c>
      <c r="B306" s="18">
        <v>167.0</v>
      </c>
      <c r="C306" s="9">
        <v>6138046.0</v>
      </c>
      <c r="D306" s="9">
        <v>1.3314734E8</v>
      </c>
      <c r="E306" s="10">
        <f t="shared" si="1"/>
        <v>-127009294</v>
      </c>
      <c r="F306" s="11" t="str">
        <f>IF(D306=0,"YES",IF((C306-D306)/(C306+D306)&gt;0.15, IF(C306+D306&gt;percent,"YES","NO"),"NO"))</f>
        <v>NO</v>
      </c>
      <c r="G306" s="12">
        <v>115000.0</v>
      </c>
      <c r="H306" s="13" t="str">
        <f t="shared" si="3"/>
        <v>NOT FUNDED</v>
      </c>
      <c r="I306" s="14">
        <f t="shared" si="4"/>
        <v>30755</v>
      </c>
      <c r="J306" s="15" t="str">
        <f t="shared" si="2"/>
        <v>Approval Threshold</v>
      </c>
    </row>
    <row r="307">
      <c r="A307" s="7" t="s">
        <v>565</v>
      </c>
      <c r="B307" s="18">
        <v>256.0</v>
      </c>
      <c r="C307" s="9">
        <v>1.9419552E7</v>
      </c>
      <c r="D307" s="9">
        <v>1.46469179E8</v>
      </c>
      <c r="E307" s="10">
        <f t="shared" si="1"/>
        <v>-127049627</v>
      </c>
      <c r="F307" s="11" t="str">
        <f>IF(D307=0,"YES",IF((C307-D307)/(C307+D307)&gt;0.15, IF(C307+D307&gt;percent,"YES","NO"),"NO"))</f>
        <v>NO</v>
      </c>
      <c r="G307" s="12">
        <v>427232.0</v>
      </c>
      <c r="H307" s="13" t="str">
        <f t="shared" si="3"/>
        <v>NOT FUNDED</v>
      </c>
      <c r="I307" s="14">
        <f t="shared" si="4"/>
        <v>30755</v>
      </c>
      <c r="J307" s="15" t="str">
        <f t="shared" si="2"/>
        <v>Approval Threshold</v>
      </c>
    </row>
    <row r="308">
      <c r="A308" s="7" t="s">
        <v>566</v>
      </c>
      <c r="B308" s="18">
        <v>191.0</v>
      </c>
      <c r="C308" s="9">
        <v>1.0287053E7</v>
      </c>
      <c r="D308" s="9">
        <v>1.37399232E8</v>
      </c>
      <c r="E308" s="10">
        <f t="shared" si="1"/>
        <v>-127112179</v>
      </c>
      <c r="F308" s="11" t="str">
        <f>IF(D308=0,"YES",IF((C308-D308)/(C308+D308)&gt;0.15, IF(C308+D308&gt;percent,"YES","NO"),"NO"))</f>
        <v>NO</v>
      </c>
      <c r="G308" s="12">
        <v>204933.0</v>
      </c>
      <c r="H308" s="13" t="str">
        <f t="shared" si="3"/>
        <v>NOT FUNDED</v>
      </c>
      <c r="I308" s="14">
        <f t="shared" si="4"/>
        <v>30755</v>
      </c>
      <c r="J308" s="15" t="str">
        <f t="shared" si="2"/>
        <v>Approval Threshold</v>
      </c>
    </row>
    <row r="309">
      <c r="A309" s="7" t="s">
        <v>567</v>
      </c>
      <c r="B309" s="18">
        <v>189.0</v>
      </c>
      <c r="C309" s="9">
        <v>1.2759876E7</v>
      </c>
      <c r="D309" s="9">
        <v>1.40038641E8</v>
      </c>
      <c r="E309" s="10">
        <f t="shared" si="1"/>
        <v>-127278765</v>
      </c>
      <c r="F309" s="11" t="str">
        <f>IF(D309=0,"YES",IF((C309-D309)/(C309+D309)&gt;0.15, IF(C309+D309&gt;percent,"YES","NO"),"NO"))</f>
        <v>NO</v>
      </c>
      <c r="G309" s="12">
        <v>200000.0</v>
      </c>
      <c r="H309" s="13" t="str">
        <f t="shared" si="3"/>
        <v>NOT FUNDED</v>
      </c>
      <c r="I309" s="14">
        <f t="shared" si="4"/>
        <v>30755</v>
      </c>
      <c r="J309" s="15" t="str">
        <f t="shared" si="2"/>
        <v>Approval Threshold</v>
      </c>
    </row>
    <row r="310">
      <c r="A310" s="7" t="s">
        <v>568</v>
      </c>
      <c r="B310" s="18">
        <v>188.0</v>
      </c>
      <c r="C310" s="9">
        <v>7881905.0</v>
      </c>
      <c r="D310" s="9">
        <v>1.35286044E8</v>
      </c>
      <c r="E310" s="10">
        <f t="shared" si="1"/>
        <v>-127404139</v>
      </c>
      <c r="F310" s="11" t="str">
        <f>IF(D310=0,"YES",IF((C310-D310)/(C310+D310)&gt;0.15, IF(C310+D310&gt;percent,"YES","NO"),"NO"))</f>
        <v>NO</v>
      </c>
      <c r="G310" s="12">
        <v>180000.0</v>
      </c>
      <c r="H310" s="13" t="str">
        <f t="shared" si="3"/>
        <v>NOT FUNDED</v>
      </c>
      <c r="I310" s="14">
        <f t="shared" si="4"/>
        <v>30755</v>
      </c>
      <c r="J310" s="15" t="str">
        <f t="shared" si="2"/>
        <v>Approval Threshold</v>
      </c>
    </row>
    <row r="311">
      <c r="A311" s="7" t="s">
        <v>569</v>
      </c>
      <c r="B311" s="18">
        <v>157.0</v>
      </c>
      <c r="C311" s="9">
        <v>6963937.0</v>
      </c>
      <c r="D311" s="9">
        <v>1.34568816E8</v>
      </c>
      <c r="E311" s="10">
        <f t="shared" si="1"/>
        <v>-127604879</v>
      </c>
      <c r="F311" s="11" t="str">
        <f>IF(D311=0,"YES",IF((C311-D311)/(C311+D311)&gt;0.15, IF(C311+D311&gt;percent,"YES","NO"),"NO"))</f>
        <v>NO</v>
      </c>
      <c r="G311" s="12">
        <v>80000.0</v>
      </c>
      <c r="H311" s="13" t="str">
        <f t="shared" si="3"/>
        <v>NOT FUNDED</v>
      </c>
      <c r="I311" s="14">
        <f t="shared" si="4"/>
        <v>30755</v>
      </c>
      <c r="J311" s="15" t="str">
        <f t="shared" si="2"/>
        <v>Approval Threshold</v>
      </c>
    </row>
    <row r="312">
      <c r="A312" s="7" t="s">
        <v>570</v>
      </c>
      <c r="B312" s="18">
        <v>178.0</v>
      </c>
      <c r="C312" s="9">
        <v>1.4533694E7</v>
      </c>
      <c r="D312" s="9">
        <v>1.42158651E8</v>
      </c>
      <c r="E312" s="10">
        <f t="shared" si="1"/>
        <v>-127624957</v>
      </c>
      <c r="F312" s="11" t="str">
        <f>IF(D312=0,"YES",IF((C312-D312)/(C312+D312)&gt;0.15, IF(C312+D312&gt;percent,"YES","NO"),"NO"))</f>
        <v>NO</v>
      </c>
      <c r="G312" s="12">
        <v>310000.0</v>
      </c>
      <c r="H312" s="13" t="str">
        <f t="shared" si="3"/>
        <v>NOT FUNDED</v>
      </c>
      <c r="I312" s="14">
        <f t="shared" si="4"/>
        <v>30755</v>
      </c>
      <c r="J312" s="15" t="str">
        <f t="shared" si="2"/>
        <v>Approval Threshold</v>
      </c>
    </row>
    <row r="313">
      <c r="A313" s="7" t="s">
        <v>571</v>
      </c>
      <c r="B313" s="18">
        <v>224.0</v>
      </c>
      <c r="C313" s="9">
        <v>2.2442637E7</v>
      </c>
      <c r="D313" s="9">
        <v>1.50150821E8</v>
      </c>
      <c r="E313" s="10">
        <f t="shared" si="1"/>
        <v>-127708184</v>
      </c>
      <c r="F313" s="11" t="str">
        <f>IF(D313=0,"YES",IF((C313-D313)/(C313+D313)&gt;0.15, IF(C313+D313&gt;percent,"YES","NO"),"NO"))</f>
        <v>NO</v>
      </c>
      <c r="G313" s="12">
        <v>471903.0</v>
      </c>
      <c r="H313" s="13" t="str">
        <f t="shared" si="3"/>
        <v>NOT FUNDED</v>
      </c>
      <c r="I313" s="14">
        <f t="shared" si="4"/>
        <v>30755</v>
      </c>
      <c r="J313" s="15" t="str">
        <f t="shared" si="2"/>
        <v>Approval Threshold</v>
      </c>
    </row>
    <row r="314">
      <c r="A314" s="7" t="s">
        <v>572</v>
      </c>
      <c r="B314" s="18">
        <v>153.0</v>
      </c>
      <c r="C314" s="9">
        <v>3690178.0</v>
      </c>
      <c r="D314" s="9">
        <v>1.31411127E8</v>
      </c>
      <c r="E314" s="10">
        <f t="shared" si="1"/>
        <v>-127720949</v>
      </c>
      <c r="F314" s="11" t="str">
        <f>IF(D314=0,"YES",IF((C314-D314)/(C314+D314)&gt;0.15, IF(C314+D314&gt;percent,"YES","NO"),"NO"))</f>
        <v>NO</v>
      </c>
      <c r="G314" s="12">
        <v>53500.0</v>
      </c>
      <c r="H314" s="13" t="str">
        <f t="shared" si="3"/>
        <v>NOT FUNDED</v>
      </c>
      <c r="I314" s="14">
        <f t="shared" si="4"/>
        <v>30755</v>
      </c>
      <c r="J314" s="15" t="str">
        <f t="shared" si="2"/>
        <v>Approval Threshold</v>
      </c>
    </row>
    <row r="315">
      <c r="A315" s="7" t="s">
        <v>573</v>
      </c>
      <c r="B315" s="18">
        <v>177.0</v>
      </c>
      <c r="C315" s="9">
        <v>6748842.0</v>
      </c>
      <c r="D315" s="9">
        <v>1.34485448E8</v>
      </c>
      <c r="E315" s="10">
        <f t="shared" si="1"/>
        <v>-127736606</v>
      </c>
      <c r="F315" s="11" t="str">
        <f>IF(D315=0,"YES",IF((C315-D315)/(C315+D315)&gt;0.15, IF(C315+D315&gt;percent,"YES","NO"),"NO"))</f>
        <v>NO</v>
      </c>
      <c r="G315" s="12">
        <v>135000.0</v>
      </c>
      <c r="H315" s="13" t="str">
        <f t="shared" si="3"/>
        <v>NOT FUNDED</v>
      </c>
      <c r="I315" s="14">
        <f t="shared" si="4"/>
        <v>30755</v>
      </c>
      <c r="J315" s="15" t="str">
        <f t="shared" si="2"/>
        <v>Approval Threshold</v>
      </c>
    </row>
    <row r="316">
      <c r="A316" s="7" t="s">
        <v>574</v>
      </c>
      <c r="B316" s="18">
        <v>302.0</v>
      </c>
      <c r="C316" s="9">
        <v>2.2766272E7</v>
      </c>
      <c r="D316" s="9">
        <v>1.5062323E8</v>
      </c>
      <c r="E316" s="10">
        <f t="shared" si="1"/>
        <v>-127856958</v>
      </c>
      <c r="F316" s="11" t="str">
        <f>IF(D316=0,"YES",IF((C316-D316)/(C316+D316)&gt;0.15, IF(C316+D316&gt;percent,"YES","NO"),"NO"))</f>
        <v>NO</v>
      </c>
      <c r="G316" s="12">
        <v>350000.0</v>
      </c>
      <c r="H316" s="13" t="str">
        <f t="shared" si="3"/>
        <v>NOT FUNDED</v>
      </c>
      <c r="I316" s="14">
        <f t="shared" si="4"/>
        <v>30755</v>
      </c>
      <c r="J316" s="15" t="str">
        <f t="shared" si="2"/>
        <v>Approval Threshold</v>
      </c>
    </row>
    <row r="317">
      <c r="A317" s="7" t="s">
        <v>575</v>
      </c>
      <c r="B317" s="18">
        <v>178.0</v>
      </c>
      <c r="C317" s="9">
        <v>5230238.0</v>
      </c>
      <c r="D317" s="9">
        <v>1.33213349E8</v>
      </c>
      <c r="E317" s="10">
        <f t="shared" si="1"/>
        <v>-127983111</v>
      </c>
      <c r="F317" s="11" t="str">
        <f>IF(D317=0,"YES",IF((C317-D317)/(C317+D317)&gt;0.15, IF(C317+D317&gt;percent,"YES","NO"),"NO"))</f>
        <v>NO</v>
      </c>
      <c r="G317" s="12">
        <v>140000.0</v>
      </c>
      <c r="H317" s="13" t="str">
        <f t="shared" si="3"/>
        <v>NOT FUNDED</v>
      </c>
      <c r="I317" s="14">
        <f t="shared" si="4"/>
        <v>30755</v>
      </c>
      <c r="J317" s="15" t="str">
        <f t="shared" si="2"/>
        <v>Approval Threshold</v>
      </c>
    </row>
    <row r="318">
      <c r="A318" s="7" t="s">
        <v>576</v>
      </c>
      <c r="B318" s="18">
        <v>191.0</v>
      </c>
      <c r="C318" s="9">
        <v>1.0088419E7</v>
      </c>
      <c r="D318" s="9">
        <v>1.38125268E8</v>
      </c>
      <c r="E318" s="10">
        <f t="shared" si="1"/>
        <v>-128036849</v>
      </c>
      <c r="F318" s="11" t="str">
        <f>IF(D318=0,"YES",IF((C318-D318)/(C318+D318)&gt;0.15, IF(C318+D318&gt;percent,"YES","NO"),"NO"))</f>
        <v>NO</v>
      </c>
      <c r="G318" s="12">
        <v>250000.0</v>
      </c>
      <c r="H318" s="13" t="str">
        <f t="shared" si="3"/>
        <v>NOT FUNDED</v>
      </c>
      <c r="I318" s="14">
        <f t="shared" si="4"/>
        <v>30755</v>
      </c>
      <c r="J318" s="15" t="str">
        <f t="shared" si="2"/>
        <v>Approval Threshold</v>
      </c>
    </row>
    <row r="319">
      <c r="A319" s="7" t="s">
        <v>577</v>
      </c>
      <c r="B319" s="18">
        <v>159.0</v>
      </c>
      <c r="C319" s="9">
        <v>7028454.0</v>
      </c>
      <c r="D319" s="9">
        <v>1.35192809E8</v>
      </c>
      <c r="E319" s="10">
        <f t="shared" si="1"/>
        <v>-128164355</v>
      </c>
      <c r="F319" s="11" t="str">
        <f>IF(D319=0,"YES",IF((C319-D319)/(C319+D319)&gt;0.15, IF(C319+D319&gt;percent,"YES","NO"),"NO"))</f>
        <v>NO</v>
      </c>
      <c r="G319" s="12">
        <v>75000.0</v>
      </c>
      <c r="H319" s="13" t="str">
        <f t="shared" si="3"/>
        <v>NOT FUNDED</v>
      </c>
      <c r="I319" s="14">
        <f t="shared" si="4"/>
        <v>30755</v>
      </c>
      <c r="J319" s="15" t="str">
        <f t="shared" si="2"/>
        <v>Approval Threshold</v>
      </c>
    </row>
    <row r="320">
      <c r="A320" s="7" t="s">
        <v>578</v>
      </c>
      <c r="B320" s="18">
        <v>250.0</v>
      </c>
      <c r="C320" s="9">
        <v>1.8426989E7</v>
      </c>
      <c r="D320" s="9">
        <v>1.46739277E8</v>
      </c>
      <c r="E320" s="10">
        <f t="shared" si="1"/>
        <v>-128312288</v>
      </c>
      <c r="F320" s="11" t="str">
        <f>IF(D320=0,"YES",IF((C320-D320)/(C320+D320)&gt;0.15, IF(C320+D320&gt;percent,"YES","NO"),"NO"))</f>
        <v>NO</v>
      </c>
      <c r="G320" s="12">
        <v>174286.0</v>
      </c>
      <c r="H320" s="13" t="str">
        <f t="shared" si="3"/>
        <v>NOT FUNDED</v>
      </c>
      <c r="I320" s="14">
        <f t="shared" si="4"/>
        <v>30755</v>
      </c>
      <c r="J320" s="15" t="str">
        <f t="shared" si="2"/>
        <v>Approval Threshold</v>
      </c>
    </row>
    <row r="321">
      <c r="A321" s="7" t="s">
        <v>579</v>
      </c>
      <c r="B321" s="18">
        <v>280.0</v>
      </c>
      <c r="C321" s="9">
        <v>3.3131313E7</v>
      </c>
      <c r="D321" s="9">
        <v>1.61569401E8</v>
      </c>
      <c r="E321" s="10">
        <f t="shared" si="1"/>
        <v>-128438088</v>
      </c>
      <c r="F321" s="11" t="str">
        <f>IF(D321=0,"YES",IF((C321-D321)/(C321+D321)&gt;0.15, IF(C321+D321&gt;percent,"YES","NO"),"NO"))</f>
        <v>NO</v>
      </c>
      <c r="G321" s="12">
        <v>420000.0</v>
      </c>
      <c r="H321" s="13" t="str">
        <f t="shared" si="3"/>
        <v>NOT FUNDED</v>
      </c>
      <c r="I321" s="14">
        <f t="shared" si="4"/>
        <v>30755</v>
      </c>
      <c r="J321" s="15" t="str">
        <f t="shared" si="2"/>
        <v>Approval Threshold</v>
      </c>
    </row>
    <row r="322">
      <c r="A322" s="7" t="s">
        <v>580</v>
      </c>
      <c r="B322" s="18">
        <v>168.0</v>
      </c>
      <c r="C322" s="9">
        <v>7350631.0</v>
      </c>
      <c r="D322" s="9">
        <v>1.35938853E8</v>
      </c>
      <c r="E322" s="10">
        <f t="shared" si="1"/>
        <v>-128588222</v>
      </c>
      <c r="F322" s="11" t="str">
        <f>IF(D322=0,"YES",IF((C322-D322)/(C322+D322)&gt;0.15, IF(C322+D322&gt;percent,"YES","NO"),"NO"))</f>
        <v>NO</v>
      </c>
      <c r="G322" s="12">
        <v>50000.0</v>
      </c>
      <c r="H322" s="13" t="str">
        <f t="shared" si="3"/>
        <v>NOT FUNDED</v>
      </c>
      <c r="I322" s="14">
        <f t="shared" si="4"/>
        <v>30755</v>
      </c>
      <c r="J322" s="15" t="str">
        <f t="shared" si="2"/>
        <v>Approval Threshold</v>
      </c>
    </row>
    <row r="323">
      <c r="A323" s="7" t="s">
        <v>581</v>
      </c>
      <c r="B323" s="18">
        <v>162.0</v>
      </c>
      <c r="C323" s="9">
        <v>6918402.0</v>
      </c>
      <c r="D323" s="9">
        <v>1.35605762E8</v>
      </c>
      <c r="E323" s="10">
        <f t="shared" si="1"/>
        <v>-128687360</v>
      </c>
      <c r="F323" s="11" t="str">
        <f>IF(D323=0,"YES",IF((C323-D323)/(C323+D323)&gt;0.15, IF(C323+D323&gt;percent,"YES","NO"),"NO"))</f>
        <v>NO</v>
      </c>
      <c r="G323" s="12">
        <v>253397.0</v>
      </c>
      <c r="H323" s="13" t="str">
        <f t="shared" si="3"/>
        <v>NOT FUNDED</v>
      </c>
      <c r="I323" s="14">
        <f t="shared" si="4"/>
        <v>30755</v>
      </c>
      <c r="J323" s="15" t="str">
        <f t="shared" si="2"/>
        <v>Approval Threshold</v>
      </c>
    </row>
    <row r="324">
      <c r="A324" s="7" t="s">
        <v>582</v>
      </c>
      <c r="B324" s="18">
        <v>182.0</v>
      </c>
      <c r="C324" s="9">
        <v>8403102.0</v>
      </c>
      <c r="D324" s="9">
        <v>1.37386421E8</v>
      </c>
      <c r="E324" s="10">
        <f t="shared" si="1"/>
        <v>-128983319</v>
      </c>
      <c r="F324" s="11" t="str">
        <f>IF(D324=0,"YES",IF((C324-D324)/(C324+D324)&gt;0.15, IF(C324+D324&gt;percent,"YES","NO"),"NO"))</f>
        <v>NO</v>
      </c>
      <c r="G324" s="12">
        <v>220000.0</v>
      </c>
      <c r="H324" s="13" t="str">
        <f t="shared" si="3"/>
        <v>NOT FUNDED</v>
      </c>
      <c r="I324" s="14">
        <f t="shared" si="4"/>
        <v>30755</v>
      </c>
      <c r="J324" s="15" t="str">
        <f t="shared" si="2"/>
        <v>Approval Threshold</v>
      </c>
    </row>
    <row r="325">
      <c r="A325" s="7" t="s">
        <v>583</v>
      </c>
      <c r="B325" s="18">
        <v>191.0</v>
      </c>
      <c r="C325" s="9">
        <v>1.0614548E7</v>
      </c>
      <c r="D325" s="9">
        <v>1.39655733E8</v>
      </c>
      <c r="E325" s="10">
        <f t="shared" si="1"/>
        <v>-129041185</v>
      </c>
      <c r="F325" s="11" t="str">
        <f>IF(D325=0,"YES",IF((C325-D325)/(C325+D325)&gt;0.15, IF(C325+D325&gt;percent,"YES","NO"),"NO"))</f>
        <v>NO</v>
      </c>
      <c r="G325" s="12">
        <v>419000.0</v>
      </c>
      <c r="H325" s="13" t="str">
        <f t="shared" si="3"/>
        <v>NOT FUNDED</v>
      </c>
      <c r="I325" s="14">
        <f t="shared" si="4"/>
        <v>30755</v>
      </c>
      <c r="J325" s="15" t="str">
        <f t="shared" si="2"/>
        <v>Approval Threshold</v>
      </c>
    </row>
    <row r="326">
      <c r="A326" s="7" t="s">
        <v>584</v>
      </c>
      <c r="B326" s="18">
        <v>170.0</v>
      </c>
      <c r="C326" s="9">
        <v>5710663.0</v>
      </c>
      <c r="D326" s="9">
        <v>1.3483096E8</v>
      </c>
      <c r="E326" s="10">
        <f t="shared" si="1"/>
        <v>-129120297</v>
      </c>
      <c r="F326" s="11" t="str">
        <f>IF(D326=0,"YES",IF((C326-D326)/(C326+D326)&gt;0.15, IF(C326+D326&gt;percent,"YES","NO"),"NO"))</f>
        <v>NO</v>
      </c>
      <c r="G326" s="12">
        <v>55000.0</v>
      </c>
      <c r="H326" s="13" t="str">
        <f t="shared" si="3"/>
        <v>NOT FUNDED</v>
      </c>
      <c r="I326" s="14">
        <f t="shared" si="4"/>
        <v>30755</v>
      </c>
      <c r="J326" s="15" t="str">
        <f t="shared" si="2"/>
        <v>Approval Threshold</v>
      </c>
    </row>
    <row r="327">
      <c r="A327" s="7" t="s">
        <v>585</v>
      </c>
      <c r="B327" s="18">
        <v>197.0</v>
      </c>
      <c r="C327" s="9">
        <v>2.3400405E7</v>
      </c>
      <c r="D327" s="9">
        <v>1.52532499E8</v>
      </c>
      <c r="E327" s="10">
        <f t="shared" si="1"/>
        <v>-129132094</v>
      </c>
      <c r="F327" s="11" t="str">
        <f>IF(D327=0,"YES",IF((C327-D327)/(C327+D327)&gt;0.15, IF(C327+D327&gt;percent,"YES","NO"),"NO"))</f>
        <v>NO</v>
      </c>
      <c r="G327" s="12">
        <v>300000.0</v>
      </c>
      <c r="H327" s="13" t="str">
        <f t="shared" si="3"/>
        <v>NOT FUNDED</v>
      </c>
      <c r="I327" s="14">
        <f t="shared" si="4"/>
        <v>30755</v>
      </c>
      <c r="J327" s="15" t="str">
        <f t="shared" si="2"/>
        <v>Approval Threshold</v>
      </c>
    </row>
    <row r="328">
      <c r="A328" s="7" t="s">
        <v>586</v>
      </c>
      <c r="B328" s="18">
        <v>166.0</v>
      </c>
      <c r="C328" s="9">
        <v>4480899.0</v>
      </c>
      <c r="D328" s="9">
        <v>1.33750593E8</v>
      </c>
      <c r="E328" s="10">
        <f t="shared" si="1"/>
        <v>-129269694</v>
      </c>
      <c r="F328" s="11" t="str">
        <f>IF(D328=0,"YES",IF((C328-D328)/(C328+D328)&gt;0.15, IF(C328+D328&gt;percent,"YES","NO"),"NO"))</f>
        <v>NO</v>
      </c>
      <c r="G328" s="12">
        <v>135000.0</v>
      </c>
      <c r="H328" s="13" t="str">
        <f t="shared" si="3"/>
        <v>NOT FUNDED</v>
      </c>
      <c r="I328" s="14">
        <f t="shared" si="4"/>
        <v>30755</v>
      </c>
      <c r="J328" s="15" t="str">
        <f t="shared" si="2"/>
        <v>Approval Threshold</v>
      </c>
    </row>
    <row r="329">
      <c r="A329" s="7" t="s">
        <v>587</v>
      </c>
      <c r="B329" s="18">
        <v>193.0</v>
      </c>
      <c r="C329" s="9">
        <v>8208072.0</v>
      </c>
      <c r="D329" s="9">
        <v>1.37486686E8</v>
      </c>
      <c r="E329" s="10">
        <f t="shared" si="1"/>
        <v>-129278614</v>
      </c>
      <c r="F329" s="11" t="str">
        <f>IF(D329=0,"YES",IF((C329-D329)/(C329+D329)&gt;0.15, IF(C329+D329&gt;percent,"YES","NO"),"NO"))</f>
        <v>NO</v>
      </c>
      <c r="G329" s="12">
        <v>212000.0</v>
      </c>
      <c r="H329" s="13" t="str">
        <f t="shared" si="3"/>
        <v>NOT FUNDED</v>
      </c>
      <c r="I329" s="14">
        <f t="shared" si="4"/>
        <v>30755</v>
      </c>
      <c r="J329" s="15" t="str">
        <f t="shared" si="2"/>
        <v>Approval Threshold</v>
      </c>
    </row>
    <row r="330">
      <c r="A330" s="7" t="s">
        <v>588</v>
      </c>
      <c r="B330" s="18">
        <v>155.0</v>
      </c>
      <c r="C330" s="9">
        <v>3425952.0</v>
      </c>
      <c r="D330" s="9">
        <v>1.32746036E8</v>
      </c>
      <c r="E330" s="10">
        <f t="shared" si="1"/>
        <v>-129320084</v>
      </c>
      <c r="F330" s="11" t="str">
        <f>IF(D330=0,"YES",IF((C330-D330)/(C330+D330)&gt;0.15, IF(C330+D330&gt;percent,"YES","NO"),"NO"))</f>
        <v>NO</v>
      </c>
      <c r="G330" s="12">
        <v>122200.0</v>
      </c>
      <c r="H330" s="13" t="str">
        <f t="shared" si="3"/>
        <v>NOT FUNDED</v>
      </c>
      <c r="I330" s="14">
        <f t="shared" si="4"/>
        <v>30755</v>
      </c>
      <c r="J330" s="15" t="str">
        <f t="shared" si="2"/>
        <v>Approval Threshold</v>
      </c>
    </row>
    <row r="331">
      <c r="A331" s="7" t="s">
        <v>589</v>
      </c>
      <c r="B331" s="18">
        <v>172.0</v>
      </c>
      <c r="C331" s="9">
        <v>7190824.0</v>
      </c>
      <c r="D331" s="9">
        <v>1.36734188E8</v>
      </c>
      <c r="E331" s="10">
        <f t="shared" si="1"/>
        <v>-129543364</v>
      </c>
      <c r="F331" s="11" t="str">
        <f>IF(D331=0,"YES",IF((C331-D331)/(C331+D331)&gt;0.15, IF(C331+D331&gt;percent,"YES","NO"),"NO"))</f>
        <v>NO</v>
      </c>
      <c r="G331" s="12">
        <v>231390.0</v>
      </c>
      <c r="H331" s="13" t="str">
        <f t="shared" si="3"/>
        <v>NOT FUNDED</v>
      </c>
      <c r="I331" s="14">
        <f t="shared" si="4"/>
        <v>30755</v>
      </c>
      <c r="J331" s="15" t="str">
        <f t="shared" si="2"/>
        <v>Approval Threshold</v>
      </c>
    </row>
    <row r="332">
      <c r="A332" s="7" t="s">
        <v>590</v>
      </c>
      <c r="B332" s="18">
        <v>169.0</v>
      </c>
      <c r="C332" s="9">
        <v>5324692.0</v>
      </c>
      <c r="D332" s="9">
        <v>1.34929656E8</v>
      </c>
      <c r="E332" s="10">
        <f t="shared" si="1"/>
        <v>-129604964</v>
      </c>
      <c r="F332" s="11" t="str">
        <f>IF(D332=0,"YES",IF((C332-D332)/(C332+D332)&gt;0.15, IF(C332+D332&gt;percent,"YES","NO"),"NO"))</f>
        <v>NO</v>
      </c>
      <c r="G332" s="12">
        <v>210000.0</v>
      </c>
      <c r="H332" s="13" t="str">
        <f t="shared" si="3"/>
        <v>NOT FUNDED</v>
      </c>
      <c r="I332" s="14">
        <f t="shared" si="4"/>
        <v>30755</v>
      </c>
      <c r="J332" s="15" t="str">
        <f t="shared" si="2"/>
        <v>Approval Threshold</v>
      </c>
    </row>
    <row r="333">
      <c r="A333" s="7" t="s">
        <v>591</v>
      </c>
      <c r="B333" s="18">
        <v>187.0</v>
      </c>
      <c r="C333" s="9">
        <v>1.7596417E7</v>
      </c>
      <c r="D333" s="9">
        <v>1.47229036E8</v>
      </c>
      <c r="E333" s="10">
        <f t="shared" si="1"/>
        <v>-129632619</v>
      </c>
      <c r="F333" s="11" t="str">
        <f>IF(D333=0,"YES",IF((C333-D333)/(C333+D333)&gt;0.15, IF(C333+D333&gt;percent,"YES","NO"),"NO"))</f>
        <v>NO</v>
      </c>
      <c r="G333" s="12">
        <v>86000.0</v>
      </c>
      <c r="H333" s="13" t="str">
        <f t="shared" si="3"/>
        <v>NOT FUNDED</v>
      </c>
      <c r="I333" s="14">
        <f t="shared" si="4"/>
        <v>30755</v>
      </c>
      <c r="J333" s="15" t="str">
        <f t="shared" si="2"/>
        <v>Approval Threshold</v>
      </c>
    </row>
    <row r="334">
      <c r="A334" s="7" t="s">
        <v>592</v>
      </c>
      <c r="B334" s="18">
        <v>179.0</v>
      </c>
      <c r="C334" s="9">
        <v>8577181.0</v>
      </c>
      <c r="D334" s="9">
        <v>1.3827174E8</v>
      </c>
      <c r="E334" s="10">
        <f t="shared" si="1"/>
        <v>-129694559</v>
      </c>
      <c r="F334" s="11" t="str">
        <f>IF(D334=0,"YES",IF((C334-D334)/(C334+D334)&gt;0.15, IF(C334+D334&gt;percent,"YES","NO"),"NO"))</f>
        <v>NO</v>
      </c>
      <c r="G334" s="12">
        <v>75000.0</v>
      </c>
      <c r="H334" s="13" t="str">
        <f t="shared" si="3"/>
        <v>NOT FUNDED</v>
      </c>
      <c r="I334" s="14">
        <f t="shared" si="4"/>
        <v>30755</v>
      </c>
      <c r="J334" s="15" t="str">
        <f t="shared" si="2"/>
        <v>Approval Threshold</v>
      </c>
    </row>
    <row r="335">
      <c r="A335" s="7" t="s">
        <v>593</v>
      </c>
      <c r="B335" s="18">
        <v>245.0</v>
      </c>
      <c r="C335" s="9">
        <v>2.4629764E7</v>
      </c>
      <c r="D335" s="9">
        <v>1.54410221E8</v>
      </c>
      <c r="E335" s="10">
        <f t="shared" si="1"/>
        <v>-129780457</v>
      </c>
      <c r="F335" s="11" t="str">
        <f>IF(D335=0,"YES",IF((C335-D335)/(C335+D335)&gt;0.15, IF(C335+D335&gt;percent,"YES","NO"),"NO"))</f>
        <v>NO</v>
      </c>
      <c r="G335" s="12">
        <v>630867.0</v>
      </c>
      <c r="H335" s="13" t="str">
        <f t="shared" si="3"/>
        <v>NOT FUNDED</v>
      </c>
      <c r="I335" s="14">
        <f t="shared" si="4"/>
        <v>30755</v>
      </c>
      <c r="J335" s="15" t="str">
        <f t="shared" si="2"/>
        <v>Approval Threshold</v>
      </c>
    </row>
    <row r="336">
      <c r="A336" s="7" t="s">
        <v>594</v>
      </c>
      <c r="B336" s="18">
        <v>175.0</v>
      </c>
      <c r="C336" s="9">
        <v>5119076.0</v>
      </c>
      <c r="D336" s="9">
        <v>1.34950128E8</v>
      </c>
      <c r="E336" s="10">
        <f t="shared" si="1"/>
        <v>-129831052</v>
      </c>
      <c r="F336" s="11" t="str">
        <f>IF(D336=0,"YES",IF((C336-D336)/(C336+D336)&gt;0.15, IF(C336+D336&gt;percent,"YES","NO"),"NO"))</f>
        <v>NO</v>
      </c>
      <c r="G336" s="12">
        <v>75000.0</v>
      </c>
      <c r="H336" s="13" t="str">
        <f t="shared" si="3"/>
        <v>NOT FUNDED</v>
      </c>
      <c r="I336" s="14">
        <f t="shared" si="4"/>
        <v>30755</v>
      </c>
      <c r="J336" s="15" t="str">
        <f t="shared" si="2"/>
        <v>Approval Threshold</v>
      </c>
    </row>
    <row r="337">
      <c r="A337" s="19" t="s">
        <v>595</v>
      </c>
      <c r="B337" s="18">
        <v>301.0</v>
      </c>
      <c r="C337" s="9">
        <v>2.3144242E7</v>
      </c>
      <c r="D337" s="9">
        <v>1.52979584E8</v>
      </c>
      <c r="E337" s="10">
        <f t="shared" si="1"/>
        <v>-129835342</v>
      </c>
      <c r="F337" s="11" t="str">
        <f>IF(D337=0,"YES",IF((C337-D337)/(C337+D337)&gt;0.15, IF(C337+D337&gt;percent,"YES","NO"),"NO"))</f>
        <v>NO</v>
      </c>
      <c r="G337" s="12">
        <v>1120000.0</v>
      </c>
      <c r="H337" s="13" t="str">
        <f t="shared" si="3"/>
        <v>NOT FUNDED</v>
      </c>
      <c r="I337" s="14">
        <f t="shared" si="4"/>
        <v>30755</v>
      </c>
      <c r="J337" s="15" t="str">
        <f t="shared" si="2"/>
        <v>Approval Threshold</v>
      </c>
    </row>
    <row r="338">
      <c r="A338" s="7" t="s">
        <v>596</v>
      </c>
      <c r="B338" s="18">
        <v>241.0</v>
      </c>
      <c r="C338" s="9">
        <v>7482711.0</v>
      </c>
      <c r="D338" s="9">
        <v>1.37332675E8</v>
      </c>
      <c r="E338" s="10">
        <f t="shared" si="1"/>
        <v>-129849964</v>
      </c>
      <c r="F338" s="11" t="str">
        <f>IF(D338=0,"YES",IF((C338-D338)/(C338+D338)&gt;0.15, IF(C338+D338&gt;percent,"YES","NO"),"NO"))</f>
        <v>NO</v>
      </c>
      <c r="G338" s="12">
        <v>500000.0</v>
      </c>
      <c r="H338" s="13" t="str">
        <f t="shared" si="3"/>
        <v>NOT FUNDED</v>
      </c>
      <c r="I338" s="14">
        <f t="shared" si="4"/>
        <v>30755</v>
      </c>
      <c r="J338" s="15" t="str">
        <f t="shared" si="2"/>
        <v>Approval Threshold</v>
      </c>
    </row>
    <row r="339">
      <c r="A339" s="7" t="s">
        <v>597</v>
      </c>
      <c r="B339" s="18">
        <v>244.0</v>
      </c>
      <c r="C339" s="9">
        <v>1.4388848E7</v>
      </c>
      <c r="D339" s="9">
        <v>1.44519378E8</v>
      </c>
      <c r="E339" s="10">
        <f t="shared" si="1"/>
        <v>-130130530</v>
      </c>
      <c r="F339" s="11" t="str">
        <f>IF(D339=0,"YES",IF((C339-D339)/(C339+D339)&gt;0.15, IF(C339+D339&gt;percent,"YES","NO"),"NO"))</f>
        <v>NO</v>
      </c>
      <c r="G339" s="12">
        <v>372036.0</v>
      </c>
      <c r="H339" s="13" t="str">
        <f t="shared" si="3"/>
        <v>NOT FUNDED</v>
      </c>
      <c r="I339" s="14">
        <f t="shared" si="4"/>
        <v>30755</v>
      </c>
      <c r="J339" s="15" t="str">
        <f t="shared" si="2"/>
        <v>Approval Threshold</v>
      </c>
    </row>
    <row r="340">
      <c r="A340" s="7" t="s">
        <v>598</v>
      </c>
      <c r="B340" s="18">
        <v>175.0</v>
      </c>
      <c r="C340" s="9">
        <v>1.137002E7</v>
      </c>
      <c r="D340" s="9">
        <v>1.41573992E8</v>
      </c>
      <c r="E340" s="10">
        <f t="shared" si="1"/>
        <v>-130203972</v>
      </c>
      <c r="F340" s="11" t="str">
        <f>IF(D340=0,"YES",IF((C340-D340)/(C340+D340)&gt;0.15, IF(C340+D340&gt;percent,"YES","NO"),"NO"))</f>
        <v>NO</v>
      </c>
      <c r="G340" s="12">
        <v>275000.0</v>
      </c>
      <c r="H340" s="13" t="str">
        <f t="shared" si="3"/>
        <v>NOT FUNDED</v>
      </c>
      <c r="I340" s="14">
        <f t="shared" si="4"/>
        <v>30755</v>
      </c>
      <c r="J340" s="15" t="str">
        <f t="shared" si="2"/>
        <v>Approval Threshold</v>
      </c>
    </row>
    <row r="341">
      <c r="A341" s="7" t="s">
        <v>599</v>
      </c>
      <c r="B341" s="18">
        <v>163.0</v>
      </c>
      <c r="C341" s="9">
        <v>4272124.0</v>
      </c>
      <c r="D341" s="9">
        <v>1.34568796E8</v>
      </c>
      <c r="E341" s="10">
        <f t="shared" si="1"/>
        <v>-130296672</v>
      </c>
      <c r="F341" s="11" t="str">
        <f>IF(D341=0,"YES",IF((C341-D341)/(C341+D341)&gt;0.15, IF(C341+D341&gt;percent,"YES","NO"),"NO"))</f>
        <v>NO</v>
      </c>
      <c r="G341" s="12">
        <v>60000.0</v>
      </c>
      <c r="H341" s="13" t="str">
        <f t="shared" si="3"/>
        <v>NOT FUNDED</v>
      </c>
      <c r="I341" s="14">
        <f t="shared" si="4"/>
        <v>30755</v>
      </c>
      <c r="J341" s="15" t="str">
        <f t="shared" si="2"/>
        <v>Approval Threshold</v>
      </c>
    </row>
    <row r="342">
      <c r="A342" s="7" t="s">
        <v>600</v>
      </c>
      <c r="B342" s="18">
        <v>167.0</v>
      </c>
      <c r="C342" s="9">
        <v>3910382.0</v>
      </c>
      <c r="D342" s="9">
        <v>1.34216978E8</v>
      </c>
      <c r="E342" s="10">
        <f t="shared" si="1"/>
        <v>-130306596</v>
      </c>
      <c r="F342" s="11" t="str">
        <f>IF(D342=0,"YES",IF((C342-D342)/(C342+D342)&gt;0.15, IF(C342+D342&gt;percent,"YES","NO"),"NO"))</f>
        <v>NO</v>
      </c>
      <c r="G342" s="12">
        <v>156000.0</v>
      </c>
      <c r="H342" s="13" t="str">
        <f t="shared" si="3"/>
        <v>NOT FUNDED</v>
      </c>
      <c r="I342" s="14">
        <f t="shared" si="4"/>
        <v>30755</v>
      </c>
      <c r="J342" s="15" t="str">
        <f t="shared" si="2"/>
        <v>Approval Threshold</v>
      </c>
    </row>
    <row r="343">
      <c r="A343" s="7" t="s">
        <v>601</v>
      </c>
      <c r="B343" s="18">
        <v>230.0</v>
      </c>
      <c r="C343" s="9">
        <v>2.774536E7</v>
      </c>
      <c r="D343" s="9">
        <v>1.58320713E8</v>
      </c>
      <c r="E343" s="10">
        <f t="shared" si="1"/>
        <v>-130575353</v>
      </c>
      <c r="F343" s="11" t="str">
        <f>IF(D343=0,"YES",IF((C343-D343)/(C343+D343)&gt;0.15, IF(C343+D343&gt;percent,"YES","NO"),"NO"))</f>
        <v>NO</v>
      </c>
      <c r="G343" s="12">
        <v>500000.0</v>
      </c>
      <c r="H343" s="13" t="str">
        <f t="shared" si="3"/>
        <v>NOT FUNDED</v>
      </c>
      <c r="I343" s="14">
        <f t="shared" si="4"/>
        <v>30755</v>
      </c>
      <c r="J343" s="15" t="str">
        <f t="shared" si="2"/>
        <v>Approval Threshold</v>
      </c>
    </row>
    <row r="344">
      <c r="A344" s="7" t="s">
        <v>602</v>
      </c>
      <c r="B344" s="18">
        <v>159.0</v>
      </c>
      <c r="C344" s="9">
        <v>6080402.0</v>
      </c>
      <c r="D344" s="9">
        <v>1.36718838E8</v>
      </c>
      <c r="E344" s="10">
        <f t="shared" si="1"/>
        <v>-130638436</v>
      </c>
      <c r="F344" s="11" t="str">
        <f>IF(D344=0,"YES",IF((C344-D344)/(C344+D344)&gt;0.15, IF(C344+D344&gt;percent,"YES","NO"),"NO"))</f>
        <v>NO</v>
      </c>
      <c r="G344" s="12">
        <v>60000.0</v>
      </c>
      <c r="H344" s="13" t="str">
        <f t="shared" si="3"/>
        <v>NOT FUNDED</v>
      </c>
      <c r="I344" s="14">
        <f t="shared" si="4"/>
        <v>30755</v>
      </c>
      <c r="J344" s="15" t="str">
        <f t="shared" si="2"/>
        <v>Approval Threshold</v>
      </c>
    </row>
    <row r="345">
      <c r="A345" s="7" t="s">
        <v>603</v>
      </c>
      <c r="B345" s="18">
        <v>168.0</v>
      </c>
      <c r="C345" s="9">
        <v>3734413.0</v>
      </c>
      <c r="D345" s="9">
        <v>1.34383676E8</v>
      </c>
      <c r="E345" s="10">
        <f t="shared" si="1"/>
        <v>-130649263</v>
      </c>
      <c r="F345" s="11" t="str">
        <f>IF(D345=0,"YES",IF((C345-D345)/(C345+D345)&gt;0.15, IF(C345+D345&gt;percent,"YES","NO"),"NO"))</f>
        <v>NO</v>
      </c>
      <c r="G345" s="12">
        <v>150000.0</v>
      </c>
      <c r="H345" s="13" t="str">
        <f t="shared" si="3"/>
        <v>NOT FUNDED</v>
      </c>
      <c r="I345" s="14">
        <f t="shared" si="4"/>
        <v>30755</v>
      </c>
      <c r="J345" s="15" t="str">
        <f t="shared" si="2"/>
        <v>Approval Threshold</v>
      </c>
    </row>
    <row r="346">
      <c r="A346" s="20" t="s">
        <v>604</v>
      </c>
      <c r="B346" s="18">
        <v>171.0</v>
      </c>
      <c r="C346" s="9">
        <v>5151515.0</v>
      </c>
      <c r="D346" s="9">
        <v>1.36013764E8</v>
      </c>
      <c r="E346" s="10">
        <f t="shared" si="1"/>
        <v>-130862249</v>
      </c>
      <c r="F346" s="11" t="str">
        <f>IF(D346=0,"YES",IF((C346-D346)/(C346+D346)&gt;0.15, IF(C346+D346&gt;percent,"YES","NO"),"NO"))</f>
        <v>NO</v>
      </c>
      <c r="G346" s="12">
        <v>181674.0</v>
      </c>
      <c r="H346" s="13" t="str">
        <f t="shared" si="3"/>
        <v>NOT FUNDED</v>
      </c>
      <c r="I346" s="14">
        <f t="shared" si="4"/>
        <v>30755</v>
      </c>
      <c r="J346" s="15" t="str">
        <f t="shared" si="2"/>
        <v>Approval Threshold</v>
      </c>
    </row>
    <row r="347">
      <c r="A347" s="7" t="s">
        <v>605</v>
      </c>
      <c r="B347" s="18">
        <v>158.0</v>
      </c>
      <c r="C347" s="9">
        <v>4215137.0</v>
      </c>
      <c r="D347" s="9">
        <v>1.3514305E8</v>
      </c>
      <c r="E347" s="10">
        <f t="shared" si="1"/>
        <v>-130927913</v>
      </c>
      <c r="F347" s="11" t="str">
        <f>IF(D347=0,"YES",IF((C347-D347)/(C347+D347)&gt;0.15, IF(C347+D347&gt;percent,"YES","NO"),"NO"))</f>
        <v>NO</v>
      </c>
      <c r="G347" s="12">
        <v>44918.0</v>
      </c>
      <c r="H347" s="13" t="str">
        <f t="shared" si="3"/>
        <v>NOT FUNDED</v>
      </c>
      <c r="I347" s="14">
        <f t="shared" si="4"/>
        <v>30755</v>
      </c>
      <c r="J347" s="15" t="str">
        <f t="shared" si="2"/>
        <v>Approval Threshold</v>
      </c>
    </row>
    <row r="348">
      <c r="A348" s="7" t="s">
        <v>606</v>
      </c>
      <c r="B348" s="18">
        <v>185.0</v>
      </c>
      <c r="C348" s="9">
        <v>6993011.0</v>
      </c>
      <c r="D348" s="9">
        <v>1.37937081E8</v>
      </c>
      <c r="E348" s="10">
        <f t="shared" si="1"/>
        <v>-130944070</v>
      </c>
      <c r="F348" s="11" t="str">
        <f>IF(D348=0,"YES",IF((C348-D348)/(C348+D348)&gt;0.15, IF(C348+D348&gt;percent,"YES","NO"),"NO"))</f>
        <v>NO</v>
      </c>
      <c r="G348" s="12">
        <v>200000.0</v>
      </c>
      <c r="H348" s="13" t="str">
        <f t="shared" si="3"/>
        <v>NOT FUNDED</v>
      </c>
      <c r="I348" s="14">
        <f t="shared" si="4"/>
        <v>30755</v>
      </c>
      <c r="J348" s="15" t="str">
        <f t="shared" si="2"/>
        <v>Approval Threshold</v>
      </c>
    </row>
    <row r="349">
      <c r="A349" s="7" t="s">
        <v>607</v>
      </c>
      <c r="B349" s="18">
        <v>233.0</v>
      </c>
      <c r="C349" s="9">
        <v>1.9202395E7</v>
      </c>
      <c r="D349" s="9">
        <v>1.50219355E8</v>
      </c>
      <c r="E349" s="10">
        <f t="shared" si="1"/>
        <v>-131016960</v>
      </c>
      <c r="F349" s="11" t="str">
        <f>IF(D349=0,"YES",IF((C349-D349)/(C349+D349)&gt;0.15, IF(C349+D349&gt;percent,"YES","NO"),"NO"))</f>
        <v>NO</v>
      </c>
      <c r="G349" s="12">
        <v>416250.0</v>
      </c>
      <c r="H349" s="13" t="str">
        <f t="shared" si="3"/>
        <v>NOT FUNDED</v>
      </c>
      <c r="I349" s="14">
        <f t="shared" si="4"/>
        <v>30755</v>
      </c>
      <c r="J349" s="15" t="str">
        <f t="shared" si="2"/>
        <v>Approval Threshold</v>
      </c>
    </row>
    <row r="350">
      <c r="A350" s="7" t="s">
        <v>608</v>
      </c>
      <c r="B350" s="18">
        <v>153.0</v>
      </c>
      <c r="C350" s="9">
        <v>2737970.0</v>
      </c>
      <c r="D350" s="9">
        <v>1.33939949E8</v>
      </c>
      <c r="E350" s="10">
        <f t="shared" si="1"/>
        <v>-131201979</v>
      </c>
      <c r="F350" s="11" t="str">
        <f>IF(D350=0,"YES",IF((C350-D350)/(C350+D350)&gt;0.15, IF(C350+D350&gt;percent,"YES","NO"),"NO"))</f>
        <v>NO</v>
      </c>
      <c r="G350" s="12">
        <v>93000.0</v>
      </c>
      <c r="H350" s="13" t="str">
        <f t="shared" si="3"/>
        <v>NOT FUNDED</v>
      </c>
      <c r="I350" s="14">
        <f t="shared" si="4"/>
        <v>30755</v>
      </c>
      <c r="J350" s="15" t="str">
        <f t="shared" si="2"/>
        <v>Approval Threshold</v>
      </c>
    </row>
    <row r="351">
      <c r="A351" s="7" t="s">
        <v>609</v>
      </c>
      <c r="B351" s="18">
        <v>280.0</v>
      </c>
      <c r="C351" s="9">
        <v>1.5681467E7</v>
      </c>
      <c r="D351" s="9">
        <v>1.47158188E8</v>
      </c>
      <c r="E351" s="10">
        <f t="shared" si="1"/>
        <v>-131476721</v>
      </c>
      <c r="F351" s="11" t="str">
        <f>IF(D351=0,"YES",IF((C351-D351)/(C351+D351)&gt;0.15, IF(C351+D351&gt;percent,"YES","NO"),"NO"))</f>
        <v>NO</v>
      </c>
      <c r="G351" s="12">
        <v>400000.0</v>
      </c>
      <c r="H351" s="13" t="str">
        <f t="shared" si="3"/>
        <v>NOT FUNDED</v>
      </c>
      <c r="I351" s="14">
        <f t="shared" si="4"/>
        <v>30755</v>
      </c>
      <c r="J351" s="15" t="str">
        <f t="shared" si="2"/>
        <v>Approval Threshold</v>
      </c>
    </row>
    <row r="352">
      <c r="A352" s="7" t="s">
        <v>610</v>
      </c>
      <c r="B352" s="18">
        <v>161.0</v>
      </c>
      <c r="C352" s="9">
        <v>4283078.0</v>
      </c>
      <c r="D352" s="9">
        <v>1.35792056E8</v>
      </c>
      <c r="E352" s="10">
        <f t="shared" si="1"/>
        <v>-131508978</v>
      </c>
      <c r="F352" s="11" t="str">
        <f>IF(D352=0,"YES",IF((C352-D352)/(C352+D352)&gt;0.15, IF(C352+D352&gt;percent,"YES","NO"),"NO"))</f>
        <v>NO</v>
      </c>
      <c r="G352" s="12">
        <v>250000.0</v>
      </c>
      <c r="H352" s="13" t="str">
        <f t="shared" si="3"/>
        <v>NOT FUNDED</v>
      </c>
      <c r="I352" s="14">
        <f t="shared" si="4"/>
        <v>30755</v>
      </c>
      <c r="J352" s="15" t="str">
        <f t="shared" si="2"/>
        <v>Approval Threshold</v>
      </c>
    </row>
    <row r="353">
      <c r="A353" s="7" t="s">
        <v>611</v>
      </c>
      <c r="B353" s="18">
        <v>206.0</v>
      </c>
      <c r="C353" s="9">
        <v>1.5814023E7</v>
      </c>
      <c r="D353" s="9">
        <v>1.47407958E8</v>
      </c>
      <c r="E353" s="10">
        <f t="shared" si="1"/>
        <v>-131593935</v>
      </c>
      <c r="F353" s="11" t="str">
        <f>IF(D353=0,"YES",IF((C353-D353)/(C353+D353)&gt;0.15, IF(C353+D353&gt;percent,"YES","NO"),"NO"))</f>
        <v>NO</v>
      </c>
      <c r="G353" s="12">
        <v>448370.0</v>
      </c>
      <c r="H353" s="13" t="str">
        <f t="shared" si="3"/>
        <v>NOT FUNDED</v>
      </c>
      <c r="I353" s="14">
        <f t="shared" si="4"/>
        <v>30755</v>
      </c>
      <c r="J353" s="15" t="str">
        <f t="shared" si="2"/>
        <v>Approval Threshold</v>
      </c>
    </row>
    <row r="354">
      <c r="A354" s="7" t="s">
        <v>612</v>
      </c>
      <c r="B354" s="18">
        <v>158.0</v>
      </c>
      <c r="C354" s="9">
        <v>3484001.0</v>
      </c>
      <c r="D354" s="9">
        <v>1.35085344E8</v>
      </c>
      <c r="E354" s="10">
        <f t="shared" si="1"/>
        <v>-131601343</v>
      </c>
      <c r="F354" s="11" t="str">
        <f>IF(D354=0,"YES",IF((C354-D354)/(C354+D354)&gt;0.15, IF(C354+D354&gt;percent,"YES","NO"),"NO"))</f>
        <v>NO</v>
      </c>
      <c r="G354" s="12">
        <v>258928.0</v>
      </c>
      <c r="H354" s="13" t="str">
        <f t="shared" si="3"/>
        <v>NOT FUNDED</v>
      </c>
      <c r="I354" s="14">
        <f t="shared" si="4"/>
        <v>30755</v>
      </c>
      <c r="J354" s="15" t="str">
        <f t="shared" si="2"/>
        <v>Approval Threshold</v>
      </c>
    </row>
    <row r="355">
      <c r="A355" s="7" t="s">
        <v>613</v>
      </c>
      <c r="B355" s="18">
        <v>186.0</v>
      </c>
      <c r="C355" s="9">
        <v>5848294.0</v>
      </c>
      <c r="D355" s="9">
        <v>1.37477531E8</v>
      </c>
      <c r="E355" s="10">
        <f t="shared" si="1"/>
        <v>-131629237</v>
      </c>
      <c r="F355" s="11" t="str">
        <f>IF(D355=0,"YES",IF((C355-D355)/(C355+D355)&gt;0.15, IF(C355+D355&gt;percent,"YES","NO"),"NO"))</f>
        <v>NO</v>
      </c>
      <c r="G355" s="12">
        <v>290000.0</v>
      </c>
      <c r="H355" s="13" t="str">
        <f t="shared" si="3"/>
        <v>NOT FUNDED</v>
      </c>
      <c r="I355" s="14">
        <f t="shared" si="4"/>
        <v>30755</v>
      </c>
      <c r="J355" s="15" t="str">
        <f t="shared" si="2"/>
        <v>Approval Threshold</v>
      </c>
    </row>
    <row r="356">
      <c r="A356" s="7" t="s">
        <v>614</v>
      </c>
      <c r="B356" s="18">
        <v>311.0</v>
      </c>
      <c r="C356" s="9">
        <v>3.0634024E7</v>
      </c>
      <c r="D356" s="9">
        <v>1.62272915E8</v>
      </c>
      <c r="E356" s="10">
        <f t="shared" si="1"/>
        <v>-131638891</v>
      </c>
      <c r="F356" s="11" t="str">
        <f>IF(D356=0,"YES",IF((C356-D356)/(C356+D356)&gt;0.15, IF(C356+D356&gt;percent,"YES","NO"),"NO"))</f>
        <v>NO</v>
      </c>
      <c r="G356" s="12">
        <v>920000.0</v>
      </c>
      <c r="H356" s="13" t="str">
        <f t="shared" si="3"/>
        <v>NOT FUNDED</v>
      </c>
      <c r="I356" s="14">
        <f t="shared" si="4"/>
        <v>30755</v>
      </c>
      <c r="J356" s="15" t="str">
        <f t="shared" si="2"/>
        <v>Approval Threshold</v>
      </c>
    </row>
    <row r="357">
      <c r="A357" s="7" t="s">
        <v>615</v>
      </c>
      <c r="B357" s="18">
        <v>184.0</v>
      </c>
      <c r="C357" s="9">
        <v>7177639.0</v>
      </c>
      <c r="D357" s="9">
        <v>1.38941011E8</v>
      </c>
      <c r="E357" s="10">
        <f t="shared" si="1"/>
        <v>-131763372</v>
      </c>
      <c r="F357" s="11" t="str">
        <f>IF(D357=0,"YES",IF((C357-D357)/(C357+D357)&gt;0.15, IF(C357+D357&gt;percent,"YES","NO"),"NO"))</f>
        <v>NO</v>
      </c>
      <c r="G357" s="12">
        <v>200000.0</v>
      </c>
      <c r="H357" s="13" t="str">
        <f t="shared" si="3"/>
        <v>NOT FUNDED</v>
      </c>
      <c r="I357" s="14">
        <f t="shared" si="4"/>
        <v>30755</v>
      </c>
      <c r="J357" s="15" t="str">
        <f t="shared" si="2"/>
        <v>Approval Threshold</v>
      </c>
    </row>
    <row r="358">
      <c r="A358" s="19" t="s">
        <v>616</v>
      </c>
      <c r="B358" s="18">
        <v>189.0</v>
      </c>
      <c r="C358" s="9">
        <v>9740013.0</v>
      </c>
      <c r="D358" s="9">
        <v>1.41588442E8</v>
      </c>
      <c r="E358" s="10">
        <f t="shared" si="1"/>
        <v>-131848429</v>
      </c>
      <c r="F358" s="11" t="str">
        <f>IF(D358=0,"YES",IF((C358-D358)/(C358+D358)&gt;0.15, IF(C358+D358&gt;percent,"YES","NO"),"NO"))</f>
        <v>NO</v>
      </c>
      <c r="G358" s="12">
        <v>200000.0</v>
      </c>
      <c r="H358" s="13" t="str">
        <f t="shared" si="3"/>
        <v>NOT FUNDED</v>
      </c>
      <c r="I358" s="14">
        <f t="shared" si="4"/>
        <v>30755</v>
      </c>
      <c r="J358" s="15" t="str">
        <f t="shared" si="2"/>
        <v>Approval Threshold</v>
      </c>
    </row>
    <row r="359">
      <c r="A359" s="7" t="s">
        <v>617</v>
      </c>
      <c r="B359" s="18">
        <v>304.0</v>
      </c>
      <c r="C359" s="9">
        <v>2.9246969E7</v>
      </c>
      <c r="D359" s="9">
        <v>1.61333423E8</v>
      </c>
      <c r="E359" s="10">
        <f t="shared" si="1"/>
        <v>-132086454</v>
      </c>
      <c r="F359" s="11" t="str">
        <f>IF(D359=0,"YES",IF((C359-D359)/(C359+D359)&gt;0.15, IF(C359+D359&gt;percent,"YES","NO"),"NO"))</f>
        <v>NO</v>
      </c>
      <c r="G359" s="12">
        <v>500000.0</v>
      </c>
      <c r="H359" s="13" t="str">
        <f t="shared" si="3"/>
        <v>NOT FUNDED</v>
      </c>
      <c r="I359" s="14">
        <f t="shared" si="4"/>
        <v>30755</v>
      </c>
      <c r="J359" s="15" t="str">
        <f t="shared" si="2"/>
        <v>Approval Threshold</v>
      </c>
    </row>
    <row r="360">
      <c r="A360" s="7" t="s">
        <v>618</v>
      </c>
      <c r="B360" s="18">
        <v>165.0</v>
      </c>
      <c r="C360" s="9">
        <v>6435377.0</v>
      </c>
      <c r="D360" s="9">
        <v>1.38557573E8</v>
      </c>
      <c r="E360" s="10">
        <f t="shared" si="1"/>
        <v>-132122196</v>
      </c>
      <c r="F360" s="11" t="str">
        <f>IF(D360=0,"YES",IF((C360-D360)/(C360+D360)&gt;0.15, IF(C360+D360&gt;percent,"YES","NO"),"NO"))</f>
        <v>NO</v>
      </c>
      <c r="G360" s="12">
        <v>190000.0</v>
      </c>
      <c r="H360" s="13" t="str">
        <f t="shared" si="3"/>
        <v>NOT FUNDED</v>
      </c>
      <c r="I360" s="14">
        <f t="shared" si="4"/>
        <v>30755</v>
      </c>
      <c r="J360" s="15" t="str">
        <f t="shared" si="2"/>
        <v>Approval Threshold</v>
      </c>
    </row>
    <row r="361">
      <c r="A361" s="7" t="s">
        <v>619</v>
      </c>
      <c r="B361" s="18">
        <v>220.0</v>
      </c>
      <c r="C361" s="9">
        <v>1.1773984E7</v>
      </c>
      <c r="D361" s="9">
        <v>1.44035517E8</v>
      </c>
      <c r="E361" s="10">
        <f t="shared" si="1"/>
        <v>-132261533</v>
      </c>
      <c r="F361" s="11" t="str">
        <f>IF(D361=0,"YES",IF((C361-D361)/(C361+D361)&gt;0.15, IF(C361+D361&gt;percent,"YES","NO"),"NO"))</f>
        <v>NO</v>
      </c>
      <c r="G361" s="12">
        <v>165400.0</v>
      </c>
      <c r="H361" s="13" t="str">
        <f t="shared" si="3"/>
        <v>NOT FUNDED</v>
      </c>
      <c r="I361" s="14">
        <f t="shared" si="4"/>
        <v>30755</v>
      </c>
      <c r="J361" s="15" t="str">
        <f t="shared" si="2"/>
        <v>Approval Threshold</v>
      </c>
    </row>
    <row r="362">
      <c r="A362" s="7" t="s">
        <v>620</v>
      </c>
      <c r="B362" s="18">
        <v>273.0</v>
      </c>
      <c r="C362" s="9">
        <v>1.5023658E7</v>
      </c>
      <c r="D362" s="9">
        <v>1.47524818E8</v>
      </c>
      <c r="E362" s="10">
        <f t="shared" si="1"/>
        <v>-132501160</v>
      </c>
      <c r="F362" s="11" t="str">
        <f>IF(D362=0,"YES",IF((C362-D362)/(C362+D362)&gt;0.15, IF(C362+D362&gt;percent,"YES","NO"),"NO"))</f>
        <v>NO</v>
      </c>
      <c r="G362" s="12">
        <v>199286.0</v>
      </c>
      <c r="H362" s="13" t="str">
        <f t="shared" si="3"/>
        <v>NOT FUNDED</v>
      </c>
      <c r="I362" s="14">
        <f t="shared" si="4"/>
        <v>30755</v>
      </c>
      <c r="J362" s="15" t="str">
        <f t="shared" si="2"/>
        <v>Approval Threshold</v>
      </c>
    </row>
    <row r="363">
      <c r="A363" s="7" t="s">
        <v>621</v>
      </c>
      <c r="B363" s="18">
        <v>172.0</v>
      </c>
      <c r="C363" s="9">
        <v>4373853.0</v>
      </c>
      <c r="D363" s="9">
        <v>1.36932823E8</v>
      </c>
      <c r="E363" s="10">
        <f t="shared" si="1"/>
        <v>-132558970</v>
      </c>
      <c r="F363" s="11" t="str">
        <f>IF(D363=0,"YES",IF((C363-D363)/(C363+D363)&gt;0.15, IF(C363+D363&gt;percent,"YES","NO"),"NO"))</f>
        <v>NO</v>
      </c>
      <c r="G363" s="12">
        <v>250000.0</v>
      </c>
      <c r="H363" s="13" t="str">
        <f t="shared" si="3"/>
        <v>NOT FUNDED</v>
      </c>
      <c r="I363" s="14">
        <f t="shared" si="4"/>
        <v>30755</v>
      </c>
      <c r="J363" s="15" t="str">
        <f t="shared" si="2"/>
        <v>Approval Threshold</v>
      </c>
    </row>
    <row r="364">
      <c r="A364" s="7" t="s">
        <v>622</v>
      </c>
      <c r="B364" s="18">
        <v>169.0</v>
      </c>
      <c r="C364" s="9">
        <v>3752198.0</v>
      </c>
      <c r="D364" s="9">
        <v>1.36385511E8</v>
      </c>
      <c r="E364" s="10">
        <f t="shared" si="1"/>
        <v>-132633313</v>
      </c>
      <c r="F364" s="11" t="str">
        <f>IF(D364=0,"YES",IF((C364-D364)/(C364+D364)&gt;0.15, IF(C364+D364&gt;percent,"YES","NO"),"NO"))</f>
        <v>NO</v>
      </c>
      <c r="G364" s="12">
        <v>209000.0</v>
      </c>
      <c r="H364" s="13" t="str">
        <f t="shared" si="3"/>
        <v>NOT FUNDED</v>
      </c>
      <c r="I364" s="14">
        <f t="shared" si="4"/>
        <v>30755</v>
      </c>
      <c r="J364" s="15" t="str">
        <f t="shared" si="2"/>
        <v>Approval Threshold</v>
      </c>
    </row>
    <row r="365">
      <c r="A365" s="7" t="s">
        <v>623</v>
      </c>
      <c r="B365" s="18">
        <v>241.0</v>
      </c>
      <c r="C365" s="9">
        <v>1.4686427E7</v>
      </c>
      <c r="D365" s="9">
        <v>1.47403486E8</v>
      </c>
      <c r="E365" s="10">
        <f t="shared" si="1"/>
        <v>-132717059</v>
      </c>
      <c r="F365" s="11" t="str">
        <f>IF(D365=0,"YES",IF((C365-D365)/(C365+D365)&gt;0.15, IF(C365+D365&gt;percent,"YES","NO"),"NO"))</f>
        <v>NO</v>
      </c>
      <c r="G365" s="12">
        <v>438800.0</v>
      </c>
      <c r="H365" s="13" t="str">
        <f t="shared" si="3"/>
        <v>NOT FUNDED</v>
      </c>
      <c r="I365" s="14">
        <f t="shared" si="4"/>
        <v>30755</v>
      </c>
      <c r="J365" s="15" t="str">
        <f t="shared" si="2"/>
        <v>Approval Threshold</v>
      </c>
    </row>
    <row r="366">
      <c r="A366" s="7" t="s">
        <v>624</v>
      </c>
      <c r="B366" s="18">
        <v>160.0</v>
      </c>
      <c r="C366" s="9">
        <v>4219922.0</v>
      </c>
      <c r="D366" s="9">
        <v>1.36937454E8</v>
      </c>
      <c r="E366" s="10">
        <f t="shared" si="1"/>
        <v>-132717532</v>
      </c>
      <c r="F366" s="11" t="str">
        <f>IF(D366=0,"YES",IF((C366-D366)/(C366+D366)&gt;0.15, IF(C366+D366&gt;percent,"YES","NO"),"NO"))</f>
        <v>NO</v>
      </c>
      <c r="G366" s="12">
        <v>56640.0</v>
      </c>
      <c r="H366" s="13" t="str">
        <f t="shared" si="3"/>
        <v>NOT FUNDED</v>
      </c>
      <c r="I366" s="14">
        <f t="shared" si="4"/>
        <v>30755</v>
      </c>
      <c r="J366" s="15" t="str">
        <f t="shared" si="2"/>
        <v>Approval Threshold</v>
      </c>
    </row>
    <row r="367">
      <c r="A367" s="7" t="s">
        <v>625</v>
      </c>
      <c r="B367" s="18">
        <v>205.0</v>
      </c>
      <c r="C367" s="9">
        <v>4650910.0</v>
      </c>
      <c r="D367" s="9">
        <v>1.37518898E8</v>
      </c>
      <c r="E367" s="10">
        <f t="shared" si="1"/>
        <v>-132867988</v>
      </c>
      <c r="F367" s="11" t="str">
        <f>IF(D367=0,"YES",IF((C367-D367)/(C367+D367)&gt;0.15, IF(C367+D367&gt;percent,"YES","NO"),"NO"))</f>
        <v>NO</v>
      </c>
      <c r="G367" s="12">
        <v>199000.0</v>
      </c>
      <c r="H367" s="13" t="str">
        <f t="shared" si="3"/>
        <v>NOT FUNDED</v>
      </c>
      <c r="I367" s="14">
        <f t="shared" si="4"/>
        <v>30755</v>
      </c>
      <c r="J367" s="15" t="str">
        <f t="shared" si="2"/>
        <v>Approval Threshold</v>
      </c>
    </row>
    <row r="368">
      <c r="A368" s="7" t="s">
        <v>626</v>
      </c>
      <c r="B368" s="18">
        <v>188.0</v>
      </c>
      <c r="C368" s="9">
        <v>8872830.0</v>
      </c>
      <c r="D368" s="9">
        <v>1.41749484E8</v>
      </c>
      <c r="E368" s="10">
        <f t="shared" si="1"/>
        <v>-132876654</v>
      </c>
      <c r="F368" s="11" t="str">
        <f>IF(D368=0,"YES",IF((C368-D368)/(C368+D368)&gt;0.15, IF(C368+D368&gt;percent,"YES","NO"),"NO"))</f>
        <v>NO</v>
      </c>
      <c r="G368" s="12">
        <v>295000.0</v>
      </c>
      <c r="H368" s="13" t="str">
        <f t="shared" si="3"/>
        <v>NOT FUNDED</v>
      </c>
      <c r="I368" s="14">
        <f t="shared" si="4"/>
        <v>30755</v>
      </c>
      <c r="J368" s="15" t="str">
        <f t="shared" si="2"/>
        <v>Approval Threshold</v>
      </c>
    </row>
    <row r="369">
      <c r="A369" s="7" t="s">
        <v>627</v>
      </c>
      <c r="B369" s="18">
        <v>237.0</v>
      </c>
      <c r="C369" s="9">
        <v>1.6437631E7</v>
      </c>
      <c r="D369" s="9">
        <v>1.49639286E8</v>
      </c>
      <c r="E369" s="10">
        <f t="shared" si="1"/>
        <v>-133201655</v>
      </c>
      <c r="F369" s="11" t="str">
        <f>IF(D369=0,"YES",IF((C369-D369)/(C369+D369)&gt;0.15, IF(C369+D369&gt;percent,"YES","NO"),"NO"))</f>
        <v>NO</v>
      </c>
      <c r="G369" s="12">
        <v>245357.0</v>
      </c>
      <c r="H369" s="13" t="str">
        <f t="shared" si="3"/>
        <v>NOT FUNDED</v>
      </c>
      <c r="I369" s="14">
        <f t="shared" si="4"/>
        <v>30755</v>
      </c>
      <c r="J369" s="15" t="str">
        <f t="shared" si="2"/>
        <v>Approval Threshold</v>
      </c>
    </row>
    <row r="370">
      <c r="A370" s="16" t="s">
        <v>628</v>
      </c>
      <c r="B370" s="18">
        <v>182.0</v>
      </c>
      <c r="C370" s="9">
        <v>5077301.0</v>
      </c>
      <c r="D370" s="9">
        <v>1.38401987E8</v>
      </c>
      <c r="E370" s="10">
        <f t="shared" si="1"/>
        <v>-133324686</v>
      </c>
      <c r="F370" s="11" t="str">
        <f>IF(D370=0,"YES",IF((C370-D370)/(C370+D370)&gt;0.15, IF(C370+D370&gt;percent,"YES","NO"),"NO"))</f>
        <v>NO</v>
      </c>
      <c r="G370" s="12">
        <v>109375.0</v>
      </c>
      <c r="H370" s="13" t="str">
        <f t="shared" si="3"/>
        <v>NOT FUNDED</v>
      </c>
      <c r="I370" s="14">
        <f t="shared" si="4"/>
        <v>30755</v>
      </c>
      <c r="J370" s="15" t="str">
        <f t="shared" si="2"/>
        <v>Approval Threshold</v>
      </c>
    </row>
    <row r="371">
      <c r="A371" s="7" t="s">
        <v>629</v>
      </c>
      <c r="B371" s="18">
        <v>228.0</v>
      </c>
      <c r="C371" s="9">
        <v>9707731.0</v>
      </c>
      <c r="D371" s="9">
        <v>1.4308758E8</v>
      </c>
      <c r="E371" s="10">
        <f t="shared" si="1"/>
        <v>-133379849</v>
      </c>
      <c r="F371" s="11" t="str">
        <f>IF(D371=0,"YES",IF((C371-D371)/(C371+D371)&gt;0.15, IF(C371+D371&gt;percent,"YES","NO"),"NO"))</f>
        <v>NO</v>
      </c>
      <c r="G371" s="12">
        <v>256700.0</v>
      </c>
      <c r="H371" s="13" t="str">
        <f t="shared" si="3"/>
        <v>NOT FUNDED</v>
      </c>
      <c r="I371" s="14">
        <f t="shared" si="4"/>
        <v>30755</v>
      </c>
      <c r="J371" s="15" t="str">
        <f t="shared" si="2"/>
        <v>Approval Threshold</v>
      </c>
    </row>
    <row r="372">
      <c r="A372" s="7" t="s">
        <v>630</v>
      </c>
      <c r="B372" s="18">
        <v>197.0</v>
      </c>
      <c r="C372" s="9">
        <v>1.1719686E7</v>
      </c>
      <c r="D372" s="9">
        <v>1.45132646E8</v>
      </c>
      <c r="E372" s="10">
        <f t="shared" si="1"/>
        <v>-133412960</v>
      </c>
      <c r="F372" s="11" t="str">
        <f>IF(D372=0,"YES",IF((C372-D372)/(C372+D372)&gt;0.15, IF(C372+D372&gt;percent,"YES","NO"),"NO"))</f>
        <v>NO</v>
      </c>
      <c r="G372" s="12">
        <v>500000.0</v>
      </c>
      <c r="H372" s="13" t="str">
        <f t="shared" si="3"/>
        <v>NOT FUNDED</v>
      </c>
      <c r="I372" s="14">
        <f t="shared" si="4"/>
        <v>30755</v>
      </c>
      <c r="J372" s="15" t="str">
        <f t="shared" si="2"/>
        <v>Approval Threshold</v>
      </c>
    </row>
    <row r="373">
      <c r="A373" s="7" t="s">
        <v>631</v>
      </c>
      <c r="B373" s="18">
        <v>160.0</v>
      </c>
      <c r="C373" s="9">
        <v>5983556.0</v>
      </c>
      <c r="D373" s="9">
        <v>1.39416643E8</v>
      </c>
      <c r="E373" s="10">
        <f t="shared" si="1"/>
        <v>-133433087</v>
      </c>
      <c r="F373" s="11" t="str">
        <f>IF(D373=0,"YES",IF((C373-D373)/(C373+D373)&gt;0.15, IF(C373+D373&gt;percent,"YES","NO"),"NO"))</f>
        <v>NO</v>
      </c>
      <c r="G373" s="12">
        <v>298000.0</v>
      </c>
      <c r="H373" s="13" t="str">
        <f t="shared" si="3"/>
        <v>NOT FUNDED</v>
      </c>
      <c r="I373" s="14">
        <f t="shared" si="4"/>
        <v>30755</v>
      </c>
      <c r="J373" s="15" t="str">
        <f t="shared" si="2"/>
        <v>Approval Threshold</v>
      </c>
    </row>
    <row r="374">
      <c r="A374" s="7" t="s">
        <v>632</v>
      </c>
      <c r="B374" s="18">
        <v>204.0</v>
      </c>
      <c r="C374" s="9">
        <v>1.1603822E7</v>
      </c>
      <c r="D374" s="9">
        <v>1.45080671E8</v>
      </c>
      <c r="E374" s="10">
        <f t="shared" si="1"/>
        <v>-133476849</v>
      </c>
      <c r="F374" s="11" t="str">
        <f>IF(D374=0,"YES",IF((C374-D374)/(C374+D374)&gt;0.15, IF(C374+D374&gt;percent,"YES","NO"),"NO"))</f>
        <v>NO</v>
      </c>
      <c r="G374" s="12">
        <v>360000.0</v>
      </c>
      <c r="H374" s="13" t="str">
        <f t="shared" si="3"/>
        <v>NOT FUNDED</v>
      </c>
      <c r="I374" s="14">
        <f t="shared" si="4"/>
        <v>30755</v>
      </c>
      <c r="J374" s="15" t="str">
        <f t="shared" si="2"/>
        <v>Approval Threshold</v>
      </c>
    </row>
    <row r="375">
      <c r="A375" s="7" t="s">
        <v>633</v>
      </c>
      <c r="B375" s="18">
        <v>183.0</v>
      </c>
      <c r="C375" s="9">
        <v>4613116.0</v>
      </c>
      <c r="D375" s="9">
        <v>1.38176052E8</v>
      </c>
      <c r="E375" s="10">
        <f t="shared" si="1"/>
        <v>-133562936</v>
      </c>
      <c r="F375" s="11" t="str">
        <f>IF(D375=0,"YES",IF((C375-D375)/(C375+D375)&gt;0.15, IF(C375+D375&gt;percent,"YES","NO"),"NO"))</f>
        <v>NO</v>
      </c>
      <c r="G375" s="12">
        <v>222613.0</v>
      </c>
      <c r="H375" s="13" t="str">
        <f t="shared" si="3"/>
        <v>NOT FUNDED</v>
      </c>
      <c r="I375" s="14">
        <f t="shared" si="4"/>
        <v>30755</v>
      </c>
      <c r="J375" s="15" t="str">
        <f t="shared" si="2"/>
        <v>Approval Threshold</v>
      </c>
    </row>
    <row r="376">
      <c r="A376" s="7" t="s">
        <v>634</v>
      </c>
      <c r="B376" s="18">
        <v>272.0</v>
      </c>
      <c r="C376" s="9">
        <v>2.4774093E7</v>
      </c>
      <c r="D376" s="9">
        <v>1.58865949E8</v>
      </c>
      <c r="E376" s="10">
        <f t="shared" si="1"/>
        <v>-134091856</v>
      </c>
      <c r="F376" s="11" t="str">
        <f>IF(D376=0,"YES",IF((C376-D376)/(C376+D376)&gt;0.15, IF(C376+D376&gt;percent,"YES","NO"),"NO"))</f>
        <v>NO</v>
      </c>
      <c r="G376" s="12">
        <v>670409.0</v>
      </c>
      <c r="H376" s="13" t="str">
        <f t="shared" si="3"/>
        <v>NOT FUNDED</v>
      </c>
      <c r="I376" s="14">
        <f t="shared" si="4"/>
        <v>30755</v>
      </c>
      <c r="J376" s="15" t="str">
        <f t="shared" si="2"/>
        <v>Approval Threshold</v>
      </c>
    </row>
    <row r="377">
      <c r="A377" s="7" t="s">
        <v>635</v>
      </c>
      <c r="B377" s="18">
        <v>157.0</v>
      </c>
      <c r="C377" s="9">
        <v>3434218.0</v>
      </c>
      <c r="D377" s="9">
        <v>1.37601533E8</v>
      </c>
      <c r="E377" s="10">
        <f t="shared" si="1"/>
        <v>-134167315</v>
      </c>
      <c r="F377" s="11" t="str">
        <f>IF(D377=0,"YES",IF((C377-D377)/(C377+D377)&gt;0.15, IF(C377+D377&gt;percent,"YES","NO"),"NO"))</f>
        <v>NO</v>
      </c>
      <c r="G377" s="12">
        <v>110000.0</v>
      </c>
      <c r="H377" s="13" t="str">
        <f t="shared" si="3"/>
        <v>NOT FUNDED</v>
      </c>
      <c r="I377" s="14">
        <f t="shared" si="4"/>
        <v>30755</v>
      </c>
      <c r="J377" s="15" t="str">
        <f t="shared" si="2"/>
        <v>Approval Threshold</v>
      </c>
    </row>
    <row r="378">
      <c r="A378" s="7" t="s">
        <v>636</v>
      </c>
      <c r="B378" s="18">
        <v>207.0</v>
      </c>
      <c r="C378" s="9">
        <v>1.634124E7</v>
      </c>
      <c r="D378" s="9">
        <v>1.50522278E8</v>
      </c>
      <c r="E378" s="10">
        <f t="shared" si="1"/>
        <v>-134181038</v>
      </c>
      <c r="F378" s="11" t="str">
        <f>IF(D378=0,"YES",IF((C378-D378)/(C378+D378)&gt;0.15, IF(C378+D378&gt;percent,"YES","NO"),"NO"))</f>
        <v>NO</v>
      </c>
      <c r="G378" s="12">
        <v>480000.0</v>
      </c>
      <c r="H378" s="13" t="str">
        <f t="shared" si="3"/>
        <v>NOT FUNDED</v>
      </c>
      <c r="I378" s="14">
        <f t="shared" si="4"/>
        <v>30755</v>
      </c>
      <c r="J378" s="15" t="str">
        <f t="shared" si="2"/>
        <v>Approval Threshold</v>
      </c>
    </row>
    <row r="379">
      <c r="A379" s="20" t="s">
        <v>637</v>
      </c>
      <c r="B379" s="18">
        <v>194.0</v>
      </c>
      <c r="C379" s="9">
        <v>1.1770808E7</v>
      </c>
      <c r="D379" s="9">
        <v>1.46092773E8</v>
      </c>
      <c r="E379" s="10">
        <f t="shared" si="1"/>
        <v>-134321965</v>
      </c>
      <c r="F379" s="11" t="str">
        <f>IF(D379=0,"YES",IF((C379-D379)/(C379+D379)&gt;0.15, IF(C379+D379&gt;percent,"YES","NO"),"NO"))</f>
        <v>NO</v>
      </c>
      <c r="G379" s="12">
        <v>403200.0</v>
      </c>
      <c r="H379" s="13" t="str">
        <f t="shared" si="3"/>
        <v>NOT FUNDED</v>
      </c>
      <c r="I379" s="14">
        <f t="shared" si="4"/>
        <v>30755</v>
      </c>
      <c r="J379" s="15" t="str">
        <f t="shared" si="2"/>
        <v>Approval Threshold</v>
      </c>
    </row>
    <row r="380">
      <c r="A380" s="7" t="s">
        <v>638</v>
      </c>
      <c r="B380" s="18">
        <v>168.0</v>
      </c>
      <c r="C380" s="9">
        <v>6471783.0</v>
      </c>
      <c r="D380" s="9">
        <v>1.40893655E8</v>
      </c>
      <c r="E380" s="10">
        <f t="shared" si="1"/>
        <v>-134421872</v>
      </c>
      <c r="F380" s="11" t="str">
        <f>IF(D380=0,"YES",IF((C380-D380)/(C380+D380)&gt;0.15, IF(C380+D380&gt;percent,"YES","NO"),"NO"))</f>
        <v>NO</v>
      </c>
      <c r="G380" s="12">
        <v>178000.0</v>
      </c>
      <c r="H380" s="13" t="str">
        <f t="shared" si="3"/>
        <v>NOT FUNDED</v>
      </c>
      <c r="I380" s="14">
        <f t="shared" si="4"/>
        <v>30755</v>
      </c>
      <c r="J380" s="15" t="str">
        <f t="shared" si="2"/>
        <v>Approval Threshold</v>
      </c>
    </row>
    <row r="381">
      <c r="A381" s="7" t="s">
        <v>639</v>
      </c>
      <c r="B381" s="18">
        <v>181.0</v>
      </c>
      <c r="C381" s="9">
        <v>5226508.0</v>
      </c>
      <c r="D381" s="9">
        <v>1.3964839E8</v>
      </c>
      <c r="E381" s="10">
        <f t="shared" si="1"/>
        <v>-134421882</v>
      </c>
      <c r="F381" s="11" t="str">
        <f>IF(D381=0,"YES",IF((C381-D381)/(C381+D381)&gt;0.15, IF(C381+D381&gt;percent,"YES","NO"),"NO"))</f>
        <v>NO</v>
      </c>
      <c r="G381" s="12">
        <v>200000.0</v>
      </c>
      <c r="H381" s="13" t="str">
        <f t="shared" si="3"/>
        <v>NOT FUNDED</v>
      </c>
      <c r="I381" s="14">
        <f t="shared" si="4"/>
        <v>30755</v>
      </c>
      <c r="J381" s="15" t="str">
        <f t="shared" si="2"/>
        <v>Approval Threshold</v>
      </c>
    </row>
    <row r="382">
      <c r="A382" s="7" t="s">
        <v>640</v>
      </c>
      <c r="B382" s="18">
        <v>169.0</v>
      </c>
      <c r="C382" s="9">
        <v>3071929.0</v>
      </c>
      <c r="D382" s="9">
        <v>1.3749986E8</v>
      </c>
      <c r="E382" s="10">
        <f t="shared" si="1"/>
        <v>-134427931</v>
      </c>
      <c r="F382" s="11" t="str">
        <f>IF(D382=0,"YES",IF((C382-D382)/(C382+D382)&gt;0.15, IF(C382+D382&gt;percent,"YES","NO"),"NO"))</f>
        <v>NO</v>
      </c>
      <c r="G382" s="12">
        <v>275000.0</v>
      </c>
      <c r="H382" s="13" t="str">
        <f t="shared" si="3"/>
        <v>NOT FUNDED</v>
      </c>
      <c r="I382" s="14">
        <f t="shared" si="4"/>
        <v>30755</v>
      </c>
      <c r="J382" s="15" t="str">
        <f t="shared" si="2"/>
        <v>Approval Threshold</v>
      </c>
    </row>
    <row r="383">
      <c r="A383" s="7" t="s">
        <v>641</v>
      </c>
      <c r="B383" s="18">
        <v>183.0</v>
      </c>
      <c r="C383" s="9">
        <v>4386180.0</v>
      </c>
      <c r="D383" s="9">
        <v>1.3946187E8</v>
      </c>
      <c r="E383" s="10">
        <f t="shared" si="1"/>
        <v>-135075690</v>
      </c>
      <c r="F383" s="11" t="str">
        <f>IF(D383=0,"YES",IF((C383-D383)/(C383+D383)&gt;0.15, IF(C383+D383&gt;percent,"YES","NO"),"NO"))</f>
        <v>NO</v>
      </c>
      <c r="G383" s="12">
        <v>222222.0</v>
      </c>
      <c r="H383" s="13" t="str">
        <f t="shared" si="3"/>
        <v>NOT FUNDED</v>
      </c>
      <c r="I383" s="14">
        <f t="shared" si="4"/>
        <v>30755</v>
      </c>
      <c r="J383" s="15" t="str">
        <f t="shared" si="2"/>
        <v>Approval Threshold</v>
      </c>
    </row>
    <row r="384">
      <c r="A384" s="7" t="s">
        <v>642</v>
      </c>
      <c r="B384" s="18">
        <v>179.0</v>
      </c>
      <c r="C384" s="9">
        <v>6400370.0</v>
      </c>
      <c r="D384" s="9">
        <v>1.41496818E8</v>
      </c>
      <c r="E384" s="10">
        <f t="shared" si="1"/>
        <v>-135096448</v>
      </c>
      <c r="F384" s="11" t="str">
        <f>IF(D384=0,"YES",IF((C384-D384)/(C384+D384)&gt;0.15, IF(C384+D384&gt;percent,"YES","NO"),"NO"))</f>
        <v>NO</v>
      </c>
      <c r="G384" s="12">
        <v>309223.0</v>
      </c>
      <c r="H384" s="13" t="str">
        <f t="shared" si="3"/>
        <v>NOT FUNDED</v>
      </c>
      <c r="I384" s="14">
        <f t="shared" si="4"/>
        <v>30755</v>
      </c>
      <c r="J384" s="15" t="str">
        <f t="shared" si="2"/>
        <v>Approval Threshold</v>
      </c>
    </row>
    <row r="385">
      <c r="A385" s="7" t="s">
        <v>643</v>
      </c>
      <c r="B385" s="18">
        <v>203.0</v>
      </c>
      <c r="C385" s="9">
        <v>1.0944337E7</v>
      </c>
      <c r="D385" s="9">
        <v>1.46058372E8</v>
      </c>
      <c r="E385" s="10">
        <f t="shared" si="1"/>
        <v>-135114035</v>
      </c>
      <c r="F385" s="11" t="str">
        <f>IF(D385=0,"YES",IF((C385-D385)/(C385+D385)&gt;0.15, IF(C385+D385&gt;percent,"YES","NO"),"NO"))</f>
        <v>NO</v>
      </c>
      <c r="G385" s="12">
        <v>171551.0</v>
      </c>
      <c r="H385" s="13" t="str">
        <f t="shared" si="3"/>
        <v>NOT FUNDED</v>
      </c>
      <c r="I385" s="14">
        <f t="shared" si="4"/>
        <v>30755</v>
      </c>
      <c r="J385" s="15" t="str">
        <f t="shared" si="2"/>
        <v>Approval Threshold</v>
      </c>
    </row>
    <row r="386">
      <c r="A386" s="7" t="s">
        <v>644</v>
      </c>
      <c r="B386" s="18">
        <v>164.0</v>
      </c>
      <c r="C386" s="9">
        <v>3759328.0</v>
      </c>
      <c r="D386" s="9">
        <v>1.39286799E8</v>
      </c>
      <c r="E386" s="10">
        <f t="shared" si="1"/>
        <v>-135527471</v>
      </c>
      <c r="F386" s="11" t="str">
        <f>IF(D386=0,"YES",IF((C386-D386)/(C386+D386)&gt;0.15, IF(C386+D386&gt;percent,"YES","NO"),"NO"))</f>
        <v>NO</v>
      </c>
      <c r="G386" s="12">
        <v>213167.0</v>
      </c>
      <c r="H386" s="13" t="str">
        <f t="shared" si="3"/>
        <v>NOT FUNDED</v>
      </c>
      <c r="I386" s="14">
        <f t="shared" si="4"/>
        <v>30755</v>
      </c>
      <c r="J386" s="15" t="str">
        <f t="shared" si="2"/>
        <v>Approval Threshold</v>
      </c>
    </row>
    <row r="387">
      <c r="A387" s="7" t="s">
        <v>645</v>
      </c>
      <c r="B387" s="18">
        <v>195.0</v>
      </c>
      <c r="C387" s="9">
        <v>1.3254419E7</v>
      </c>
      <c r="D387" s="9">
        <v>1.48829459E8</v>
      </c>
      <c r="E387" s="10">
        <f t="shared" si="1"/>
        <v>-135575040</v>
      </c>
      <c r="F387" s="11" t="str">
        <f>IF(D387=0,"YES",IF((C387-D387)/(C387+D387)&gt;0.15, IF(C387+D387&gt;percent,"YES","NO"),"NO"))</f>
        <v>NO</v>
      </c>
      <c r="G387" s="12">
        <v>419152.0</v>
      </c>
      <c r="H387" s="13" t="str">
        <f t="shared" si="3"/>
        <v>NOT FUNDED</v>
      </c>
      <c r="I387" s="14">
        <f t="shared" si="4"/>
        <v>30755</v>
      </c>
      <c r="J387" s="15" t="str">
        <f t="shared" si="2"/>
        <v>Approval Threshold</v>
      </c>
    </row>
    <row r="388">
      <c r="A388" s="7" t="s">
        <v>646</v>
      </c>
      <c r="B388" s="18">
        <v>168.0</v>
      </c>
      <c r="C388" s="9">
        <v>4660669.0</v>
      </c>
      <c r="D388" s="9">
        <v>1.41302426E8</v>
      </c>
      <c r="E388" s="10">
        <f t="shared" si="1"/>
        <v>-136641757</v>
      </c>
      <c r="F388" s="11" t="str">
        <f>IF(D388=0,"YES",IF((C388-D388)/(C388+D388)&gt;0.15, IF(C388+D388&gt;percent,"YES","NO"),"NO"))</f>
        <v>NO</v>
      </c>
      <c r="G388" s="12">
        <v>70000.0</v>
      </c>
      <c r="H388" s="13" t="str">
        <f t="shared" si="3"/>
        <v>NOT FUNDED</v>
      </c>
      <c r="I388" s="14">
        <f t="shared" si="4"/>
        <v>30755</v>
      </c>
      <c r="J388" s="15" t="str">
        <f t="shared" si="2"/>
        <v>Approval Threshold</v>
      </c>
    </row>
    <row r="389">
      <c r="A389" s="7" t="s">
        <v>647</v>
      </c>
      <c r="B389" s="18">
        <v>218.0</v>
      </c>
      <c r="C389" s="9">
        <v>7276407.0</v>
      </c>
      <c r="D389" s="9">
        <v>1.44096635E8</v>
      </c>
      <c r="E389" s="10">
        <f t="shared" si="1"/>
        <v>-136820228</v>
      </c>
      <c r="F389" s="11" t="str">
        <f>IF(D389=0,"YES",IF((C389-D389)/(C389+D389)&gt;0.15, IF(C389+D389&gt;percent,"YES","NO"),"NO"))</f>
        <v>NO</v>
      </c>
      <c r="G389" s="12">
        <v>411667.0</v>
      </c>
      <c r="H389" s="13" t="str">
        <f t="shared" si="3"/>
        <v>NOT FUNDED</v>
      </c>
      <c r="I389" s="14">
        <f t="shared" si="4"/>
        <v>30755</v>
      </c>
      <c r="J389" s="15" t="str">
        <f t="shared" si="2"/>
        <v>Approval Threshold</v>
      </c>
    </row>
    <row r="390">
      <c r="A390" s="7" t="s">
        <v>648</v>
      </c>
      <c r="B390" s="18">
        <v>173.0</v>
      </c>
      <c r="C390" s="9">
        <v>1.3423855E7</v>
      </c>
      <c r="D390" s="9">
        <v>1.50831679E8</v>
      </c>
      <c r="E390" s="10">
        <f t="shared" si="1"/>
        <v>-137407824</v>
      </c>
      <c r="F390" s="11" t="str">
        <f>IF(D390=0,"YES",IF((C390-D390)/(C390+D390)&gt;0.15, IF(C390+D390&gt;percent,"YES","NO"),"NO"))</f>
        <v>NO</v>
      </c>
      <c r="G390" s="12">
        <v>310000.0</v>
      </c>
      <c r="H390" s="13" t="str">
        <f t="shared" si="3"/>
        <v>NOT FUNDED</v>
      </c>
      <c r="I390" s="14">
        <f t="shared" si="4"/>
        <v>30755</v>
      </c>
      <c r="J390" s="15" t="str">
        <f t="shared" si="2"/>
        <v>Approval Threshold</v>
      </c>
    </row>
    <row r="391">
      <c r="A391" s="7" t="s">
        <v>649</v>
      </c>
      <c r="B391" s="18">
        <v>226.0</v>
      </c>
      <c r="C391" s="9">
        <v>9991062.0</v>
      </c>
      <c r="D391" s="9">
        <v>1.47456769E8</v>
      </c>
      <c r="E391" s="10">
        <f t="shared" si="1"/>
        <v>-137465707</v>
      </c>
      <c r="F391" s="11" t="str">
        <f>IF(D391=0,"YES",IF((C391-D391)/(C391+D391)&gt;0.15, IF(C391+D391&gt;percent,"YES","NO"),"NO"))</f>
        <v>NO</v>
      </c>
      <c r="G391" s="12">
        <v>450000.0</v>
      </c>
      <c r="H391" s="13" t="str">
        <f t="shared" si="3"/>
        <v>NOT FUNDED</v>
      </c>
      <c r="I391" s="14">
        <f t="shared" si="4"/>
        <v>30755</v>
      </c>
      <c r="J391" s="15" t="str">
        <f t="shared" si="2"/>
        <v>Approval Threshold</v>
      </c>
    </row>
    <row r="392">
      <c r="A392" s="19" t="s">
        <v>650</v>
      </c>
      <c r="B392" s="18">
        <v>193.0</v>
      </c>
      <c r="C392" s="9">
        <v>1.0664169E7</v>
      </c>
      <c r="D392" s="9">
        <v>1.48245031E8</v>
      </c>
      <c r="E392" s="10">
        <f t="shared" si="1"/>
        <v>-137580862</v>
      </c>
      <c r="F392" s="11" t="str">
        <f>IF(D392=0,"YES",IF((C392-D392)/(C392+D392)&gt;0.15, IF(C392+D392&gt;percent,"YES","NO"),"NO"))</f>
        <v>NO</v>
      </c>
      <c r="G392" s="12">
        <v>400000.0</v>
      </c>
      <c r="H392" s="13" t="str">
        <f t="shared" si="3"/>
        <v>NOT FUNDED</v>
      </c>
      <c r="I392" s="14">
        <f t="shared" si="4"/>
        <v>30755</v>
      </c>
      <c r="J392" s="15" t="str">
        <f t="shared" si="2"/>
        <v>Approval Threshold</v>
      </c>
    </row>
    <row r="393">
      <c r="A393" s="7" t="s">
        <v>651</v>
      </c>
      <c r="B393" s="18">
        <v>248.0</v>
      </c>
      <c r="C393" s="9">
        <v>6842996.0</v>
      </c>
      <c r="D393" s="9">
        <v>1.44619227E8</v>
      </c>
      <c r="E393" s="10">
        <f t="shared" si="1"/>
        <v>-137776231</v>
      </c>
      <c r="F393" s="11" t="str">
        <f>IF(D393=0,"YES",IF((C393-D393)/(C393+D393)&gt;0.15, IF(C393+D393&gt;percent,"YES","NO"),"NO"))</f>
        <v>NO</v>
      </c>
      <c r="G393" s="12">
        <v>138213.0</v>
      </c>
      <c r="H393" s="13" t="str">
        <f t="shared" si="3"/>
        <v>NOT FUNDED</v>
      </c>
      <c r="I393" s="14">
        <f t="shared" si="4"/>
        <v>30755</v>
      </c>
      <c r="J393" s="15" t="str">
        <f t="shared" si="2"/>
        <v>Approval Threshold</v>
      </c>
    </row>
    <row r="394">
      <c r="A394" s="20" t="s">
        <v>652</v>
      </c>
      <c r="B394" s="18">
        <v>193.0</v>
      </c>
      <c r="C394" s="9">
        <v>6663018.0</v>
      </c>
      <c r="D394" s="9">
        <v>1.4516837E8</v>
      </c>
      <c r="E394" s="10">
        <f t="shared" si="1"/>
        <v>-138505352</v>
      </c>
      <c r="F394" s="11" t="str">
        <f>IF(D394=0,"YES",IF((C394-D394)/(C394+D394)&gt;0.15, IF(C394+D394&gt;percent,"YES","NO"),"NO"))</f>
        <v>NO</v>
      </c>
      <c r="G394" s="12">
        <v>393700.0</v>
      </c>
      <c r="H394" s="13" t="str">
        <f t="shared" si="3"/>
        <v>NOT FUNDED</v>
      </c>
      <c r="I394" s="14">
        <f t="shared" si="4"/>
        <v>30755</v>
      </c>
      <c r="J394" s="15" t="str">
        <f t="shared" si="2"/>
        <v>Approval Threshold</v>
      </c>
    </row>
    <row r="395">
      <c r="A395" s="7" t="s">
        <v>653</v>
      </c>
      <c r="B395" s="18">
        <v>201.0</v>
      </c>
      <c r="C395" s="9">
        <v>7905445.0</v>
      </c>
      <c r="D395" s="9">
        <v>1.46960327E8</v>
      </c>
      <c r="E395" s="10">
        <f t="shared" si="1"/>
        <v>-139054882</v>
      </c>
      <c r="F395" s="11" t="str">
        <f>IF(D395=0,"YES",IF((C395-D395)/(C395+D395)&gt;0.15, IF(C395+D395&gt;percent,"YES","NO"),"NO"))</f>
        <v>NO</v>
      </c>
      <c r="G395" s="12">
        <v>390000.0</v>
      </c>
      <c r="H395" s="13" t="str">
        <f t="shared" si="3"/>
        <v>NOT FUNDED</v>
      </c>
      <c r="I395" s="14">
        <f t="shared" si="4"/>
        <v>30755</v>
      </c>
      <c r="J395" s="15" t="str">
        <f t="shared" si="2"/>
        <v>Approval Threshold</v>
      </c>
    </row>
    <row r="396">
      <c r="A396" s="7" t="s">
        <v>654</v>
      </c>
      <c r="B396" s="18">
        <v>212.0</v>
      </c>
      <c r="C396" s="9">
        <v>1.3668404E7</v>
      </c>
      <c r="D396" s="9">
        <v>1.52785035E8</v>
      </c>
      <c r="E396" s="10">
        <f t="shared" si="1"/>
        <v>-139116631</v>
      </c>
      <c r="F396" s="11" t="str">
        <f>IF(D396=0,"YES",IF((C396-D396)/(C396+D396)&gt;0.15, IF(C396+D396&gt;percent,"YES","NO"),"NO"))</f>
        <v>NO</v>
      </c>
      <c r="G396" s="12">
        <v>410000.0</v>
      </c>
      <c r="H396" s="13" t="str">
        <f t="shared" si="3"/>
        <v>NOT FUNDED</v>
      </c>
      <c r="I396" s="14">
        <f t="shared" si="4"/>
        <v>30755</v>
      </c>
      <c r="J396" s="15" t="str">
        <f t="shared" si="2"/>
        <v>Approval Threshold</v>
      </c>
    </row>
    <row r="397">
      <c r="A397" s="7" t="s">
        <v>655</v>
      </c>
      <c r="B397" s="18">
        <v>171.0</v>
      </c>
      <c r="C397" s="9">
        <v>4018104.0</v>
      </c>
      <c r="D397" s="9">
        <v>1.43323237E8</v>
      </c>
      <c r="E397" s="10">
        <f t="shared" si="1"/>
        <v>-139305133</v>
      </c>
      <c r="F397" s="11" t="str">
        <f>IF(D397=0,"YES",IF((C397-D397)/(C397+D397)&gt;0.15, IF(C397+D397&gt;percent,"YES","NO"),"NO"))</f>
        <v>NO</v>
      </c>
      <c r="G397" s="12">
        <v>225000.0</v>
      </c>
      <c r="H397" s="13" t="str">
        <f t="shared" si="3"/>
        <v>NOT FUNDED</v>
      </c>
      <c r="I397" s="14">
        <f t="shared" si="4"/>
        <v>30755</v>
      </c>
      <c r="J397" s="15" t="str">
        <f t="shared" si="2"/>
        <v>Approval Threshold</v>
      </c>
    </row>
    <row r="398">
      <c r="A398" s="7" t="s">
        <v>656</v>
      </c>
      <c r="B398" s="18">
        <v>249.0</v>
      </c>
      <c r="C398" s="9">
        <v>1.7685269E7</v>
      </c>
      <c r="D398" s="9">
        <v>1.57043072E8</v>
      </c>
      <c r="E398" s="10">
        <f t="shared" si="1"/>
        <v>-139357803</v>
      </c>
      <c r="F398" s="11" t="str">
        <f>IF(D398=0,"YES",IF((C398-D398)/(C398+D398)&gt;0.15, IF(C398+D398&gt;percent,"YES","NO"),"NO"))</f>
        <v>NO</v>
      </c>
      <c r="G398" s="12">
        <v>650000.0</v>
      </c>
      <c r="H398" s="13" t="str">
        <f t="shared" si="3"/>
        <v>NOT FUNDED</v>
      </c>
      <c r="I398" s="14">
        <f t="shared" si="4"/>
        <v>30755</v>
      </c>
      <c r="J398" s="15" t="str">
        <f t="shared" si="2"/>
        <v>Approval Threshold</v>
      </c>
    </row>
    <row r="399">
      <c r="A399" s="7" t="s">
        <v>657</v>
      </c>
      <c r="B399" s="18">
        <v>189.0</v>
      </c>
      <c r="C399" s="9">
        <v>5598041.0</v>
      </c>
      <c r="D399" s="9">
        <v>1.44963024E8</v>
      </c>
      <c r="E399" s="10">
        <f t="shared" si="1"/>
        <v>-139364983</v>
      </c>
      <c r="F399" s="11" t="str">
        <f>IF(D399=0,"YES",IF((C399-D399)/(C399+D399)&gt;0.15, IF(C399+D399&gt;percent,"YES","NO"),"NO"))</f>
        <v>NO</v>
      </c>
      <c r="G399" s="12">
        <v>350000.0</v>
      </c>
      <c r="H399" s="13" t="str">
        <f t="shared" si="3"/>
        <v>NOT FUNDED</v>
      </c>
      <c r="I399" s="14">
        <f t="shared" si="4"/>
        <v>30755</v>
      </c>
      <c r="J399" s="15" t="str">
        <f t="shared" si="2"/>
        <v>Approval Threshold</v>
      </c>
    </row>
    <row r="400">
      <c r="A400" s="7" t="s">
        <v>658</v>
      </c>
      <c r="B400" s="18">
        <v>186.0</v>
      </c>
      <c r="C400" s="9">
        <v>4081185.0</v>
      </c>
      <c r="D400" s="9">
        <v>1.43631337E8</v>
      </c>
      <c r="E400" s="10">
        <f t="shared" si="1"/>
        <v>-139550152</v>
      </c>
      <c r="F400" s="11" t="str">
        <f>IF(D400=0,"YES",IF((C400-D400)/(C400+D400)&gt;0.15, IF(C400+D400&gt;percent,"YES","NO"),"NO"))</f>
        <v>NO</v>
      </c>
      <c r="G400" s="12">
        <v>298334.0</v>
      </c>
      <c r="H400" s="13" t="str">
        <f t="shared" si="3"/>
        <v>NOT FUNDED</v>
      </c>
      <c r="I400" s="14">
        <f t="shared" si="4"/>
        <v>30755</v>
      </c>
      <c r="J400" s="15" t="str">
        <f t="shared" si="2"/>
        <v>Approval Threshold</v>
      </c>
    </row>
    <row r="401">
      <c r="A401" s="7" t="s">
        <v>659</v>
      </c>
      <c r="B401" s="18">
        <v>209.0</v>
      </c>
      <c r="C401" s="9">
        <v>1.0288011E7</v>
      </c>
      <c r="D401" s="9">
        <v>1.49921416E8</v>
      </c>
      <c r="E401" s="10">
        <f t="shared" si="1"/>
        <v>-139633405</v>
      </c>
      <c r="F401" s="11" t="str">
        <f>IF(D401=0,"YES",IF((C401-D401)/(C401+D401)&gt;0.15, IF(C401+D401&gt;percent,"YES","NO"),"NO"))</f>
        <v>NO</v>
      </c>
      <c r="G401" s="12">
        <v>500000.0</v>
      </c>
      <c r="H401" s="13" t="str">
        <f t="shared" si="3"/>
        <v>NOT FUNDED</v>
      </c>
      <c r="I401" s="14">
        <f t="shared" si="4"/>
        <v>30755</v>
      </c>
      <c r="J401" s="15" t="str">
        <f t="shared" si="2"/>
        <v>Approval Threshold</v>
      </c>
    </row>
    <row r="402">
      <c r="A402" s="7" t="s">
        <v>660</v>
      </c>
      <c r="B402" s="18">
        <v>192.0</v>
      </c>
      <c r="C402" s="9">
        <v>1.3081198E7</v>
      </c>
      <c r="D402" s="9">
        <v>1.52724217E8</v>
      </c>
      <c r="E402" s="10">
        <f t="shared" si="1"/>
        <v>-139643019</v>
      </c>
      <c r="F402" s="11" t="str">
        <f>IF(D402=0,"YES",IF((C402-D402)/(C402+D402)&gt;0.15, IF(C402+D402&gt;percent,"YES","NO"),"NO"))</f>
        <v>NO</v>
      </c>
      <c r="G402" s="12">
        <v>350000.0</v>
      </c>
      <c r="H402" s="13" t="str">
        <f t="shared" si="3"/>
        <v>NOT FUNDED</v>
      </c>
      <c r="I402" s="14">
        <f t="shared" si="4"/>
        <v>30755</v>
      </c>
      <c r="J402" s="15" t="str">
        <f t="shared" si="2"/>
        <v>Approval Threshold</v>
      </c>
    </row>
    <row r="403">
      <c r="A403" s="7" t="s">
        <v>661</v>
      </c>
      <c r="B403" s="18">
        <v>208.0</v>
      </c>
      <c r="C403" s="9">
        <v>6521159.0</v>
      </c>
      <c r="D403" s="9">
        <v>1.46475566E8</v>
      </c>
      <c r="E403" s="10">
        <f t="shared" si="1"/>
        <v>-139954407</v>
      </c>
      <c r="F403" s="11" t="str">
        <f>IF(D403=0,"YES",IF((C403-D403)/(C403+D403)&gt;0.15, IF(C403+D403&gt;percent,"YES","NO"),"NO"))</f>
        <v>NO</v>
      </c>
      <c r="G403" s="12">
        <v>432938.0</v>
      </c>
      <c r="H403" s="13" t="str">
        <f t="shared" si="3"/>
        <v>NOT FUNDED</v>
      </c>
      <c r="I403" s="14">
        <f t="shared" si="4"/>
        <v>30755</v>
      </c>
      <c r="J403" s="15" t="str">
        <f t="shared" si="2"/>
        <v>Approval Threshold</v>
      </c>
    </row>
    <row r="404">
      <c r="A404" s="20" t="s">
        <v>662</v>
      </c>
      <c r="B404" s="18">
        <v>181.0</v>
      </c>
      <c r="C404" s="9">
        <v>4430554.0</v>
      </c>
      <c r="D404" s="9">
        <v>1.44670153E8</v>
      </c>
      <c r="E404" s="10">
        <f t="shared" si="1"/>
        <v>-140239599</v>
      </c>
      <c r="F404" s="11" t="str">
        <f>IF(D404=0,"YES",IF((C404-D404)/(C404+D404)&gt;0.15, IF(C404+D404&gt;percent,"YES","NO"),"NO"))</f>
        <v>NO</v>
      </c>
      <c r="G404" s="12">
        <v>245500.0</v>
      </c>
      <c r="H404" s="13" t="str">
        <f t="shared" si="3"/>
        <v>NOT FUNDED</v>
      </c>
      <c r="I404" s="14">
        <f t="shared" si="4"/>
        <v>30755</v>
      </c>
      <c r="J404" s="15" t="str">
        <f t="shared" si="2"/>
        <v>Approval Threshold</v>
      </c>
    </row>
    <row r="405">
      <c r="A405" s="7" t="s">
        <v>663</v>
      </c>
      <c r="B405" s="18">
        <v>270.0</v>
      </c>
      <c r="C405" s="9">
        <v>1.4999055E7</v>
      </c>
      <c r="D405" s="9">
        <v>1.55568514E8</v>
      </c>
      <c r="E405" s="10">
        <f t="shared" si="1"/>
        <v>-140569459</v>
      </c>
      <c r="F405" s="11" t="str">
        <f>IF(D405=0,"YES",IF((C405-D405)/(C405+D405)&gt;0.15, IF(C405+D405&gt;percent,"YES","NO"),"NO"))</f>
        <v>NO</v>
      </c>
      <c r="G405" s="12">
        <v>660000.0</v>
      </c>
      <c r="H405" s="13" t="str">
        <f t="shared" si="3"/>
        <v>NOT FUNDED</v>
      </c>
      <c r="I405" s="14">
        <f t="shared" si="4"/>
        <v>30755</v>
      </c>
      <c r="J405" s="15" t="str">
        <f t="shared" si="2"/>
        <v>Approval Threshold</v>
      </c>
    </row>
    <row r="406">
      <c r="A406" s="7" t="s">
        <v>664</v>
      </c>
      <c r="B406" s="18">
        <v>181.0</v>
      </c>
      <c r="C406" s="9">
        <v>5544100.0</v>
      </c>
      <c r="D406" s="9">
        <v>1.46346771E8</v>
      </c>
      <c r="E406" s="10">
        <f t="shared" si="1"/>
        <v>-140802671</v>
      </c>
      <c r="F406" s="11" t="str">
        <f>IF(D406=0,"YES",IF((C406-D406)/(C406+D406)&gt;0.15, IF(C406+D406&gt;percent,"YES","NO"),"NO"))</f>
        <v>NO</v>
      </c>
      <c r="G406" s="12">
        <v>343000.0</v>
      </c>
      <c r="H406" s="13" t="str">
        <f t="shared" si="3"/>
        <v>NOT FUNDED</v>
      </c>
      <c r="I406" s="14">
        <f t="shared" si="4"/>
        <v>30755</v>
      </c>
      <c r="J406" s="15" t="str">
        <f t="shared" si="2"/>
        <v>Approval Threshold</v>
      </c>
    </row>
    <row r="407">
      <c r="A407" s="7" t="s">
        <v>665</v>
      </c>
      <c r="B407" s="18">
        <v>215.0</v>
      </c>
      <c r="C407" s="9">
        <v>1.0280449E7</v>
      </c>
      <c r="D407" s="9">
        <v>1.51183457E8</v>
      </c>
      <c r="E407" s="10">
        <f t="shared" si="1"/>
        <v>-140903008</v>
      </c>
      <c r="F407" s="11" t="str">
        <f>IF(D407=0,"YES",IF((C407-D407)/(C407+D407)&gt;0.15, IF(C407+D407&gt;percent,"YES","NO"),"NO"))</f>
        <v>NO</v>
      </c>
      <c r="G407" s="12">
        <v>360000.0</v>
      </c>
      <c r="H407" s="13" t="str">
        <f t="shared" si="3"/>
        <v>NOT FUNDED</v>
      </c>
      <c r="I407" s="14">
        <f t="shared" si="4"/>
        <v>30755</v>
      </c>
      <c r="J407" s="15" t="str">
        <f t="shared" si="2"/>
        <v>Approval Threshold</v>
      </c>
    </row>
    <row r="408">
      <c r="A408" s="7" t="s">
        <v>666</v>
      </c>
      <c r="B408" s="18">
        <v>206.0</v>
      </c>
      <c r="C408" s="9">
        <v>1.3197437E7</v>
      </c>
      <c r="D408" s="9">
        <v>1.54493064E8</v>
      </c>
      <c r="E408" s="10">
        <f t="shared" si="1"/>
        <v>-141295627</v>
      </c>
      <c r="F408" s="11" t="str">
        <f>IF(D408=0,"YES",IF((C408-D408)/(C408+D408)&gt;0.15, IF(C408+D408&gt;percent,"YES","NO"),"NO"))</f>
        <v>NO</v>
      </c>
      <c r="G408" s="12">
        <v>450000.0</v>
      </c>
      <c r="H408" s="13" t="str">
        <f t="shared" si="3"/>
        <v>NOT FUNDED</v>
      </c>
      <c r="I408" s="14">
        <f t="shared" si="4"/>
        <v>30755</v>
      </c>
      <c r="J408" s="15" t="str">
        <f t="shared" si="2"/>
        <v>Approval Threshold</v>
      </c>
    </row>
    <row r="409">
      <c r="A409" s="7" t="s">
        <v>667</v>
      </c>
      <c r="B409" s="18">
        <v>185.0</v>
      </c>
      <c r="C409" s="9">
        <v>6794899.0</v>
      </c>
      <c r="D409" s="9">
        <v>1.48098773E8</v>
      </c>
      <c r="E409" s="10">
        <f t="shared" si="1"/>
        <v>-141303874</v>
      </c>
      <c r="F409" s="11" t="str">
        <f>IF(D409=0,"YES",IF((C409-D409)/(C409+D409)&gt;0.15, IF(C409+D409&gt;percent,"YES","NO"),"NO"))</f>
        <v>NO</v>
      </c>
      <c r="G409" s="12">
        <v>280000.0</v>
      </c>
      <c r="H409" s="13" t="str">
        <f t="shared" si="3"/>
        <v>NOT FUNDED</v>
      </c>
      <c r="I409" s="14">
        <f t="shared" si="4"/>
        <v>30755</v>
      </c>
      <c r="J409" s="15" t="str">
        <f t="shared" si="2"/>
        <v>Approval Threshold</v>
      </c>
    </row>
    <row r="410">
      <c r="A410" s="7" t="s">
        <v>668</v>
      </c>
      <c r="B410" s="18">
        <v>195.0</v>
      </c>
      <c r="C410" s="9">
        <v>7438454.0</v>
      </c>
      <c r="D410" s="9">
        <v>1.50098423E8</v>
      </c>
      <c r="E410" s="10">
        <f t="shared" si="1"/>
        <v>-142659969</v>
      </c>
      <c r="F410" s="11" t="str">
        <f>IF(D410=0,"YES",IF((C410-D410)/(C410+D410)&gt;0.15, IF(C410+D410&gt;percent,"YES","NO"),"NO"))</f>
        <v>NO</v>
      </c>
      <c r="G410" s="12">
        <v>435392.0</v>
      </c>
      <c r="H410" s="13" t="str">
        <f t="shared" si="3"/>
        <v>NOT FUNDED</v>
      </c>
      <c r="I410" s="14">
        <f t="shared" si="4"/>
        <v>30755</v>
      </c>
      <c r="J410" s="15" t="str">
        <f t="shared" si="2"/>
        <v>Approval Threshold</v>
      </c>
    </row>
    <row r="411">
      <c r="A411" s="7" t="s">
        <v>669</v>
      </c>
      <c r="B411" s="18">
        <v>220.0</v>
      </c>
      <c r="C411" s="9">
        <v>7964195.0</v>
      </c>
      <c r="D411" s="9">
        <v>1.50681E8</v>
      </c>
      <c r="E411" s="10">
        <f t="shared" si="1"/>
        <v>-142716805</v>
      </c>
      <c r="F411" s="11" t="str">
        <f>IF(D411=0,"YES",IF((C411-D411)/(C411+D411)&gt;0.15, IF(C411+D411&gt;percent,"YES","NO"),"NO"))</f>
        <v>NO</v>
      </c>
      <c r="G411" s="12">
        <v>600000.0</v>
      </c>
      <c r="H411" s="13" t="str">
        <f t="shared" si="3"/>
        <v>NOT FUNDED</v>
      </c>
      <c r="I411" s="14">
        <f t="shared" si="4"/>
        <v>30755</v>
      </c>
      <c r="J411" s="15" t="str">
        <f t="shared" si="2"/>
        <v>Approval Threshold</v>
      </c>
    </row>
    <row r="412">
      <c r="A412" s="20" t="s">
        <v>670</v>
      </c>
      <c r="B412" s="18">
        <v>262.0</v>
      </c>
      <c r="C412" s="9">
        <v>1.5617867E7</v>
      </c>
      <c r="D412" s="9">
        <v>1.5936265E8</v>
      </c>
      <c r="E412" s="10">
        <f t="shared" si="1"/>
        <v>-143744783</v>
      </c>
      <c r="F412" s="11" t="str">
        <f>IF(D412=0,"YES",IF((C412-D412)/(C412+D412)&gt;0.15, IF(C412+D412&gt;percent,"YES","NO"),"NO"))</f>
        <v>NO</v>
      </c>
      <c r="G412" s="12">
        <v>980000.0</v>
      </c>
      <c r="H412" s="13" t="str">
        <f t="shared" si="3"/>
        <v>NOT FUNDED</v>
      </c>
      <c r="I412" s="14">
        <f t="shared" si="4"/>
        <v>30755</v>
      </c>
      <c r="J412" s="15" t="str">
        <f t="shared" si="2"/>
        <v>Approval Threshold</v>
      </c>
    </row>
    <row r="413">
      <c r="A413" s="7" t="s">
        <v>671</v>
      </c>
      <c r="B413" s="18">
        <v>227.0</v>
      </c>
      <c r="C413" s="9">
        <v>5147402.0</v>
      </c>
      <c r="D413" s="9">
        <v>1.49140356E8</v>
      </c>
      <c r="E413" s="10">
        <f t="shared" si="1"/>
        <v>-143992954</v>
      </c>
      <c r="F413" s="11" t="str">
        <f>IF(D413=0,"YES",IF((C413-D413)/(C413+D413)&gt;0.15, IF(C413+D413&gt;percent,"YES","NO"),"NO"))</f>
        <v>NO</v>
      </c>
      <c r="G413" s="12">
        <v>490000.0</v>
      </c>
      <c r="H413" s="13" t="str">
        <f t="shared" si="3"/>
        <v>NOT FUNDED</v>
      </c>
      <c r="I413" s="14">
        <f t="shared" si="4"/>
        <v>30755</v>
      </c>
      <c r="J413" s="15" t="str">
        <f t="shared" si="2"/>
        <v>Approval Threshold</v>
      </c>
    </row>
    <row r="414">
      <c r="A414" s="7" t="s">
        <v>672</v>
      </c>
      <c r="B414" s="18">
        <v>180.0</v>
      </c>
      <c r="C414" s="9">
        <v>6473780.0</v>
      </c>
      <c r="D414" s="9">
        <v>1.5054583E8</v>
      </c>
      <c r="E414" s="10">
        <f t="shared" si="1"/>
        <v>-144072050</v>
      </c>
      <c r="F414" s="11" t="str">
        <f>IF(D414=0,"YES",IF((C414-D414)/(C414+D414)&gt;0.15, IF(C414+D414&gt;percent,"YES","NO"),"NO"))</f>
        <v>NO</v>
      </c>
      <c r="G414" s="12">
        <v>375000.0</v>
      </c>
      <c r="H414" s="13" t="str">
        <f t="shared" si="3"/>
        <v>NOT FUNDED</v>
      </c>
      <c r="I414" s="14">
        <f t="shared" si="4"/>
        <v>30755</v>
      </c>
      <c r="J414" s="15" t="str">
        <f t="shared" si="2"/>
        <v>Approval Threshold</v>
      </c>
    </row>
    <row r="415">
      <c r="A415" s="7" t="s">
        <v>673</v>
      </c>
      <c r="B415" s="18">
        <v>183.0</v>
      </c>
      <c r="C415" s="9">
        <v>4875995.0</v>
      </c>
      <c r="D415" s="9">
        <v>1.49304482E8</v>
      </c>
      <c r="E415" s="10">
        <f t="shared" si="1"/>
        <v>-144428487</v>
      </c>
      <c r="F415" s="11" t="str">
        <f>IF(D415=0,"YES",IF((C415-D415)/(C415+D415)&gt;0.15, IF(C415+D415&gt;percent,"YES","NO"),"NO"))</f>
        <v>NO</v>
      </c>
      <c r="G415" s="12">
        <v>385000.0</v>
      </c>
      <c r="H415" s="13" t="str">
        <f t="shared" si="3"/>
        <v>NOT FUNDED</v>
      </c>
      <c r="I415" s="14">
        <f t="shared" si="4"/>
        <v>30755</v>
      </c>
      <c r="J415" s="15" t="str">
        <f t="shared" si="2"/>
        <v>Approval Threshold</v>
      </c>
    </row>
    <row r="416">
      <c r="A416" s="7" t="s">
        <v>674</v>
      </c>
      <c r="B416" s="18">
        <v>233.0</v>
      </c>
      <c r="C416" s="9">
        <v>1.4444262E7</v>
      </c>
      <c r="D416" s="9">
        <v>1.59028288E8</v>
      </c>
      <c r="E416" s="10">
        <f t="shared" si="1"/>
        <v>-144584026</v>
      </c>
      <c r="F416" s="11" t="str">
        <f>IF(D416=0,"YES",IF((C416-D416)/(C416+D416)&gt;0.15, IF(C416+D416&gt;percent,"YES","NO"),"NO"))</f>
        <v>NO</v>
      </c>
      <c r="G416" s="12">
        <v>500000.0</v>
      </c>
      <c r="H416" s="13" t="str">
        <f t="shared" si="3"/>
        <v>NOT FUNDED</v>
      </c>
      <c r="I416" s="14">
        <f t="shared" si="4"/>
        <v>30755</v>
      </c>
      <c r="J416" s="15" t="str">
        <f t="shared" si="2"/>
        <v>Approval Threshold</v>
      </c>
    </row>
    <row r="417">
      <c r="A417" s="20" t="s">
        <v>675</v>
      </c>
      <c r="B417" s="18">
        <v>225.0</v>
      </c>
      <c r="C417" s="9">
        <v>1.5681264E7</v>
      </c>
      <c r="D417" s="9">
        <v>1.60656507E8</v>
      </c>
      <c r="E417" s="10">
        <f t="shared" si="1"/>
        <v>-144975243</v>
      </c>
      <c r="F417" s="11" t="str">
        <f>IF(D417=0,"YES",IF((C417-D417)/(C417+D417)&gt;0.15, IF(C417+D417&gt;percent,"YES","NO"),"NO"))</f>
        <v>NO</v>
      </c>
      <c r="G417" s="12">
        <v>630000.0</v>
      </c>
      <c r="H417" s="13" t="str">
        <f t="shared" si="3"/>
        <v>NOT FUNDED</v>
      </c>
      <c r="I417" s="14">
        <f t="shared" si="4"/>
        <v>30755</v>
      </c>
      <c r="J417" s="15" t="str">
        <f t="shared" si="2"/>
        <v>Approval Threshold</v>
      </c>
    </row>
    <row r="418">
      <c r="A418" s="7" t="s">
        <v>676</v>
      </c>
      <c r="B418" s="18">
        <v>234.0</v>
      </c>
      <c r="C418" s="9">
        <v>9725684.0</v>
      </c>
      <c r="D418" s="9">
        <v>1.54736184E8</v>
      </c>
      <c r="E418" s="10">
        <f t="shared" si="1"/>
        <v>-145010500</v>
      </c>
      <c r="F418" s="11" t="str">
        <f>IF(D418=0,"YES",IF((C418-D418)/(C418+D418)&gt;0.15, IF(C418+D418&gt;percent,"YES","NO"),"NO"))</f>
        <v>NO</v>
      </c>
      <c r="G418" s="12">
        <v>500000.0</v>
      </c>
      <c r="H418" s="13" t="str">
        <f t="shared" si="3"/>
        <v>NOT FUNDED</v>
      </c>
      <c r="I418" s="14">
        <f t="shared" si="4"/>
        <v>30755</v>
      </c>
      <c r="J418" s="15" t="str">
        <f t="shared" si="2"/>
        <v>Approval Threshold</v>
      </c>
    </row>
    <row r="419">
      <c r="A419" s="7" t="s">
        <v>677</v>
      </c>
      <c r="B419" s="18">
        <v>207.0</v>
      </c>
      <c r="C419" s="9">
        <v>8736218.0</v>
      </c>
      <c r="D419" s="9">
        <v>1.53765588E8</v>
      </c>
      <c r="E419" s="10">
        <f t="shared" si="1"/>
        <v>-145029370</v>
      </c>
      <c r="F419" s="11" t="str">
        <f>IF(D419=0,"YES",IF((C419-D419)/(C419+D419)&gt;0.15, IF(C419+D419&gt;percent,"YES","NO"),"NO"))</f>
        <v>NO</v>
      </c>
      <c r="G419" s="12">
        <v>500000.0</v>
      </c>
      <c r="H419" s="13" t="str">
        <f t="shared" si="3"/>
        <v>NOT FUNDED</v>
      </c>
      <c r="I419" s="14">
        <f t="shared" si="4"/>
        <v>30755</v>
      </c>
      <c r="J419" s="15" t="str">
        <f t="shared" si="2"/>
        <v>Approval Threshold</v>
      </c>
    </row>
    <row r="420">
      <c r="A420" s="7" t="s">
        <v>678</v>
      </c>
      <c r="B420" s="18">
        <v>180.0</v>
      </c>
      <c r="C420" s="9">
        <v>5959978.0</v>
      </c>
      <c r="D420" s="9">
        <v>1.51344192E8</v>
      </c>
      <c r="E420" s="10">
        <f t="shared" si="1"/>
        <v>-145384214</v>
      </c>
      <c r="F420" s="11" t="str">
        <f>IF(D420=0,"YES",IF((C420-D420)/(C420+D420)&gt;0.15, IF(C420+D420&gt;percent,"YES","NO"),"NO"))</f>
        <v>NO</v>
      </c>
      <c r="G420" s="12">
        <v>310000.0</v>
      </c>
      <c r="H420" s="13" t="str">
        <f t="shared" si="3"/>
        <v>NOT FUNDED</v>
      </c>
      <c r="I420" s="14">
        <f t="shared" si="4"/>
        <v>30755</v>
      </c>
      <c r="J420" s="15" t="str">
        <f t="shared" si="2"/>
        <v>Approval Threshold</v>
      </c>
    </row>
    <row r="421">
      <c r="A421" s="7" t="s">
        <v>679</v>
      </c>
      <c r="B421" s="18">
        <v>199.0</v>
      </c>
      <c r="C421" s="9">
        <v>2830450.0</v>
      </c>
      <c r="D421" s="9">
        <v>1.49027394E8</v>
      </c>
      <c r="E421" s="10">
        <f t="shared" si="1"/>
        <v>-146196944</v>
      </c>
      <c r="F421" s="11" t="str">
        <f>IF(D421=0,"YES",IF((C421-D421)/(C421+D421)&gt;0.15, IF(C421+D421&gt;percent,"YES","NO"),"NO"))</f>
        <v>NO</v>
      </c>
      <c r="G421" s="12">
        <v>327000.0</v>
      </c>
      <c r="H421" s="13" t="str">
        <f t="shared" si="3"/>
        <v>NOT FUNDED</v>
      </c>
      <c r="I421" s="14">
        <f t="shared" si="4"/>
        <v>30755</v>
      </c>
      <c r="J421" s="15" t="str">
        <f t="shared" si="2"/>
        <v>Approval Threshold</v>
      </c>
    </row>
    <row r="422">
      <c r="A422" s="7" t="s">
        <v>680</v>
      </c>
      <c r="B422" s="18">
        <v>428.0</v>
      </c>
      <c r="C422" s="9">
        <v>3.1257422E7</v>
      </c>
      <c r="D422" s="9">
        <v>1.7781239E8</v>
      </c>
      <c r="E422" s="10">
        <f t="shared" si="1"/>
        <v>-146554968</v>
      </c>
      <c r="F422" s="11" t="str">
        <f>IF(D422=0,"YES",IF((C422-D422)/(C422+D422)&gt;0.15, IF(C422+D422&gt;percent,"YES","NO"),"NO"))</f>
        <v>NO</v>
      </c>
      <c r="G422" s="12">
        <v>760000.0</v>
      </c>
      <c r="H422" s="13" t="str">
        <f t="shared" si="3"/>
        <v>NOT FUNDED</v>
      </c>
      <c r="I422" s="14">
        <f t="shared" si="4"/>
        <v>30755</v>
      </c>
      <c r="J422" s="15" t="str">
        <f t="shared" si="2"/>
        <v>Approval Threshold</v>
      </c>
    </row>
    <row r="423">
      <c r="A423" s="7" t="s">
        <v>681</v>
      </c>
      <c r="B423" s="18">
        <v>276.0</v>
      </c>
      <c r="C423" s="9">
        <v>1.5927662E7</v>
      </c>
      <c r="D423" s="9">
        <v>1.63092512E8</v>
      </c>
      <c r="E423" s="10">
        <f t="shared" si="1"/>
        <v>-147164850</v>
      </c>
      <c r="F423" s="11" t="str">
        <f>IF(D423=0,"YES",IF((C423-D423)/(C423+D423)&gt;0.15, IF(C423+D423&gt;percent,"YES","NO"),"NO"))</f>
        <v>NO</v>
      </c>
      <c r="G423" s="12">
        <v>1024000.0</v>
      </c>
      <c r="H423" s="13" t="str">
        <f t="shared" si="3"/>
        <v>NOT FUNDED</v>
      </c>
      <c r="I423" s="14">
        <f t="shared" si="4"/>
        <v>30755</v>
      </c>
      <c r="J423" s="15" t="str">
        <f t="shared" si="2"/>
        <v>Approval Threshold</v>
      </c>
    </row>
    <row r="424">
      <c r="A424" s="7" t="s">
        <v>682</v>
      </c>
      <c r="B424" s="18">
        <v>236.0</v>
      </c>
      <c r="C424" s="9">
        <v>4200092.0</v>
      </c>
      <c r="D424" s="9">
        <v>1.51716812E8</v>
      </c>
      <c r="E424" s="10">
        <f t="shared" si="1"/>
        <v>-147516720</v>
      </c>
      <c r="F424" s="11" t="str">
        <f>IF(D424=0,"YES",IF((C424-D424)/(C424+D424)&gt;0.15, IF(C424+D424&gt;percent,"YES","NO"),"NO"))</f>
        <v>NO</v>
      </c>
      <c r="G424" s="12">
        <v>568693.0</v>
      </c>
      <c r="H424" s="13" t="str">
        <f t="shared" si="3"/>
        <v>NOT FUNDED</v>
      </c>
      <c r="I424" s="14">
        <f t="shared" si="4"/>
        <v>30755</v>
      </c>
      <c r="J424" s="15" t="str">
        <f t="shared" si="2"/>
        <v>Approval Threshold</v>
      </c>
    </row>
    <row r="425">
      <c r="A425" s="7" t="s">
        <v>683</v>
      </c>
      <c r="B425" s="18">
        <v>237.0</v>
      </c>
      <c r="C425" s="9">
        <v>7386166.0</v>
      </c>
      <c r="D425" s="9">
        <v>1.55081522E8</v>
      </c>
      <c r="E425" s="10">
        <f t="shared" si="1"/>
        <v>-147695356</v>
      </c>
      <c r="F425" s="11" t="str">
        <f>IF(D425=0,"YES",IF((C425-D425)/(C425+D425)&gt;0.15, IF(C425+D425&gt;percent,"YES","NO"),"NO"))</f>
        <v>NO</v>
      </c>
      <c r="G425" s="12">
        <v>221071.0</v>
      </c>
      <c r="H425" s="13" t="str">
        <f t="shared" si="3"/>
        <v>NOT FUNDED</v>
      </c>
      <c r="I425" s="14">
        <f t="shared" si="4"/>
        <v>30755</v>
      </c>
      <c r="J425" s="15" t="str">
        <f t="shared" si="2"/>
        <v>Approval Threshold</v>
      </c>
    </row>
    <row r="426">
      <c r="A426" s="7" t="s">
        <v>684</v>
      </c>
      <c r="B426" s="18">
        <v>306.0</v>
      </c>
      <c r="C426" s="9">
        <v>1.2467169E7</v>
      </c>
      <c r="D426" s="9">
        <v>1.60457852E8</v>
      </c>
      <c r="E426" s="10">
        <f t="shared" si="1"/>
        <v>-147990683</v>
      </c>
      <c r="F426" s="11" t="str">
        <f>IF(D426=0,"YES",IF((C426-D426)/(C426+D426)&gt;0.15, IF(C426+D426&gt;percent,"YES","NO"),"NO"))</f>
        <v>NO</v>
      </c>
      <c r="G426" s="12">
        <v>420000.0</v>
      </c>
      <c r="H426" s="13" t="str">
        <f t="shared" si="3"/>
        <v>NOT FUNDED</v>
      </c>
      <c r="I426" s="14">
        <f t="shared" si="4"/>
        <v>30755</v>
      </c>
      <c r="J426" s="15" t="str">
        <f t="shared" si="2"/>
        <v>Approval Threshold</v>
      </c>
    </row>
    <row r="427">
      <c r="A427" s="7" t="s">
        <v>685</v>
      </c>
      <c r="B427" s="18">
        <v>233.0</v>
      </c>
      <c r="C427" s="9">
        <v>1.9914797E7</v>
      </c>
      <c r="D427" s="9">
        <v>1.68532113E8</v>
      </c>
      <c r="E427" s="10">
        <f t="shared" si="1"/>
        <v>-148617316</v>
      </c>
      <c r="F427" s="11" t="str">
        <f>IF(D427=0,"YES",IF((C427-D427)/(C427+D427)&gt;0.15, IF(C427+D427&gt;percent,"YES","NO"),"NO"))</f>
        <v>NO</v>
      </c>
      <c r="G427" s="12">
        <v>595000.0</v>
      </c>
      <c r="H427" s="13" t="str">
        <f t="shared" si="3"/>
        <v>NOT FUNDED</v>
      </c>
      <c r="I427" s="14">
        <f t="shared" si="4"/>
        <v>30755</v>
      </c>
      <c r="J427" s="15" t="str">
        <f t="shared" si="2"/>
        <v>Approval Threshold</v>
      </c>
    </row>
    <row r="428">
      <c r="A428" s="7" t="s">
        <v>686</v>
      </c>
      <c r="B428" s="18">
        <v>201.0</v>
      </c>
      <c r="C428" s="9">
        <v>3752055.0</v>
      </c>
      <c r="D428" s="9">
        <v>1.52407216E8</v>
      </c>
      <c r="E428" s="10">
        <f t="shared" si="1"/>
        <v>-148655161</v>
      </c>
      <c r="F428" s="11" t="str">
        <f>IF(D428=0,"YES",IF((C428-D428)/(C428+D428)&gt;0.15, IF(C428+D428&gt;percent,"YES","NO"),"NO"))</f>
        <v>NO</v>
      </c>
      <c r="G428" s="12">
        <v>400000.0</v>
      </c>
      <c r="H428" s="13" t="str">
        <f t="shared" si="3"/>
        <v>NOT FUNDED</v>
      </c>
      <c r="I428" s="14">
        <f t="shared" si="4"/>
        <v>30755</v>
      </c>
      <c r="J428" s="15" t="str">
        <f t="shared" si="2"/>
        <v>Approval Threshold</v>
      </c>
    </row>
    <row r="429">
      <c r="A429" s="7" t="s">
        <v>687</v>
      </c>
      <c r="B429" s="18">
        <v>245.0</v>
      </c>
      <c r="C429" s="9">
        <v>1.2296702E7</v>
      </c>
      <c r="D429" s="9">
        <v>1.61305714E8</v>
      </c>
      <c r="E429" s="10">
        <f t="shared" si="1"/>
        <v>-149009012</v>
      </c>
      <c r="F429" s="11" t="str">
        <f>IF(D429=0,"YES",IF((C429-D429)/(C429+D429)&gt;0.15, IF(C429+D429&gt;percent,"YES","NO"),"NO"))</f>
        <v>NO</v>
      </c>
      <c r="G429" s="12">
        <v>700000.0</v>
      </c>
      <c r="H429" s="13" t="str">
        <f t="shared" si="3"/>
        <v>NOT FUNDED</v>
      </c>
      <c r="I429" s="14">
        <f t="shared" si="4"/>
        <v>30755</v>
      </c>
      <c r="J429" s="15" t="str">
        <f t="shared" si="2"/>
        <v>Approval Threshold</v>
      </c>
    </row>
    <row r="430">
      <c r="A430" s="7" t="s">
        <v>688</v>
      </c>
      <c r="B430" s="18">
        <v>241.0</v>
      </c>
      <c r="C430" s="9">
        <v>1.2853578E7</v>
      </c>
      <c r="D430" s="9">
        <v>1.62015688E8</v>
      </c>
      <c r="E430" s="10">
        <f t="shared" si="1"/>
        <v>-149162110</v>
      </c>
      <c r="F430" s="11" t="str">
        <f>IF(D430=0,"YES",IF((C430-D430)/(C430+D430)&gt;0.15, IF(C430+D430&gt;percent,"YES","NO"),"NO"))</f>
        <v>NO</v>
      </c>
      <c r="G430" s="12">
        <v>600000.0</v>
      </c>
      <c r="H430" s="13" t="str">
        <f t="shared" si="3"/>
        <v>NOT FUNDED</v>
      </c>
      <c r="I430" s="14">
        <f t="shared" si="4"/>
        <v>30755</v>
      </c>
      <c r="J430" s="15" t="str">
        <f t="shared" si="2"/>
        <v>Approval Threshold</v>
      </c>
    </row>
    <row r="431">
      <c r="A431" s="19" t="s">
        <v>689</v>
      </c>
      <c r="B431" s="18">
        <v>205.0</v>
      </c>
      <c r="C431" s="9">
        <v>7872967.0</v>
      </c>
      <c r="D431" s="9">
        <v>1.57143724E8</v>
      </c>
      <c r="E431" s="10">
        <f t="shared" si="1"/>
        <v>-149270757</v>
      </c>
      <c r="F431" s="11" t="str">
        <f>IF(D431=0,"YES",IF((C431-D431)/(C431+D431)&gt;0.15, IF(C431+D431&gt;percent,"YES","NO"),"NO"))</f>
        <v>NO</v>
      </c>
      <c r="G431" s="12">
        <v>300000.0</v>
      </c>
      <c r="H431" s="13" t="str">
        <f t="shared" si="3"/>
        <v>NOT FUNDED</v>
      </c>
      <c r="I431" s="14">
        <f t="shared" si="4"/>
        <v>30755</v>
      </c>
      <c r="J431" s="15" t="str">
        <f t="shared" si="2"/>
        <v>Approval Threshold</v>
      </c>
    </row>
    <row r="432">
      <c r="A432" s="7" t="s">
        <v>690</v>
      </c>
      <c r="B432" s="18">
        <v>205.0</v>
      </c>
      <c r="C432" s="9">
        <v>7406033.0</v>
      </c>
      <c r="D432" s="9">
        <v>1.56814681E8</v>
      </c>
      <c r="E432" s="10">
        <f t="shared" si="1"/>
        <v>-149408648</v>
      </c>
      <c r="F432" s="11" t="str">
        <f>IF(D432=0,"YES",IF((C432-D432)/(C432+D432)&gt;0.15, IF(C432+D432&gt;percent,"YES","NO"),"NO"))</f>
        <v>NO</v>
      </c>
      <c r="G432" s="12">
        <v>400000.0</v>
      </c>
      <c r="H432" s="13" t="str">
        <f t="shared" si="3"/>
        <v>NOT FUNDED</v>
      </c>
      <c r="I432" s="14">
        <f t="shared" si="4"/>
        <v>30755</v>
      </c>
      <c r="J432" s="15" t="str">
        <f t="shared" si="2"/>
        <v>Approval Threshold</v>
      </c>
    </row>
    <row r="433">
      <c r="A433" s="7" t="s">
        <v>691</v>
      </c>
      <c r="B433" s="18">
        <v>236.0</v>
      </c>
      <c r="C433" s="9">
        <v>5246897.0</v>
      </c>
      <c r="D433" s="9">
        <v>1.54790741E8</v>
      </c>
      <c r="E433" s="10">
        <f t="shared" si="1"/>
        <v>-149543844</v>
      </c>
      <c r="F433" s="11" t="str">
        <f>IF(D433=0,"YES",IF((C433-D433)/(C433+D433)&gt;0.15, IF(C433+D433&gt;percent,"YES","NO"),"NO"))</f>
        <v>NO</v>
      </c>
      <c r="G433" s="12">
        <v>850000.0</v>
      </c>
      <c r="H433" s="13" t="str">
        <f t="shared" si="3"/>
        <v>NOT FUNDED</v>
      </c>
      <c r="I433" s="14">
        <f t="shared" si="4"/>
        <v>30755</v>
      </c>
      <c r="J433" s="15" t="str">
        <f t="shared" si="2"/>
        <v>Approval Threshold</v>
      </c>
    </row>
    <row r="434">
      <c r="A434" s="7" t="s">
        <v>692</v>
      </c>
      <c r="B434" s="18">
        <v>262.0</v>
      </c>
      <c r="C434" s="9">
        <v>6007980.0</v>
      </c>
      <c r="D434" s="9">
        <v>1.56665023E8</v>
      </c>
      <c r="E434" s="10">
        <f t="shared" si="1"/>
        <v>-150657043</v>
      </c>
      <c r="F434" s="11" t="str">
        <f>IF(D434=0,"YES",IF((C434-D434)/(C434+D434)&gt;0.15, IF(C434+D434&gt;percent,"YES","NO"),"NO"))</f>
        <v>NO</v>
      </c>
      <c r="G434" s="12">
        <v>249286.0</v>
      </c>
      <c r="H434" s="13" t="str">
        <f t="shared" si="3"/>
        <v>NOT FUNDED</v>
      </c>
      <c r="I434" s="14">
        <f t="shared" si="4"/>
        <v>30755</v>
      </c>
      <c r="J434" s="15" t="str">
        <f t="shared" si="2"/>
        <v>Approval Threshold</v>
      </c>
    </row>
    <row r="435">
      <c r="A435" s="7" t="s">
        <v>693</v>
      </c>
      <c r="B435" s="18">
        <v>268.0</v>
      </c>
      <c r="C435" s="9">
        <v>1.626359E7</v>
      </c>
      <c r="D435" s="9">
        <v>1.67157709E8</v>
      </c>
      <c r="E435" s="10">
        <f t="shared" si="1"/>
        <v>-150894119</v>
      </c>
      <c r="F435" s="11" t="str">
        <f>IF(D435=0,"YES",IF((C435-D435)/(C435+D435)&gt;0.15, IF(C435+D435&gt;percent,"YES","NO"),"NO"))</f>
        <v>NO</v>
      </c>
      <c r="G435" s="12">
        <v>420000.0</v>
      </c>
      <c r="H435" s="13" t="str">
        <f t="shared" si="3"/>
        <v>NOT FUNDED</v>
      </c>
      <c r="I435" s="14">
        <f t="shared" si="4"/>
        <v>30755</v>
      </c>
      <c r="J435" s="15" t="str">
        <f t="shared" si="2"/>
        <v>Approval Threshold</v>
      </c>
    </row>
    <row r="436">
      <c r="A436" s="7" t="s">
        <v>694</v>
      </c>
      <c r="B436" s="18">
        <v>244.0</v>
      </c>
      <c r="C436" s="9">
        <v>1.0325572E7</v>
      </c>
      <c r="D436" s="9">
        <v>1.62091081E8</v>
      </c>
      <c r="E436" s="10">
        <f t="shared" si="1"/>
        <v>-151765509</v>
      </c>
      <c r="F436" s="11" t="str">
        <f>IF(D436=0,"YES",IF((C436-D436)/(C436+D436)&gt;0.15, IF(C436+D436&gt;percent,"YES","NO"),"NO"))</f>
        <v>NO</v>
      </c>
      <c r="G436" s="12">
        <v>606000.0</v>
      </c>
      <c r="H436" s="13" t="str">
        <f t="shared" si="3"/>
        <v>NOT FUNDED</v>
      </c>
      <c r="I436" s="14">
        <f t="shared" si="4"/>
        <v>30755</v>
      </c>
      <c r="J436" s="15" t="str">
        <f t="shared" si="2"/>
        <v>Approval Threshold</v>
      </c>
    </row>
    <row r="437">
      <c r="A437" s="7" t="s">
        <v>695</v>
      </c>
      <c r="B437" s="18">
        <v>252.0</v>
      </c>
      <c r="C437" s="9">
        <v>1.3970332E7</v>
      </c>
      <c r="D437" s="9">
        <v>1.66956243E8</v>
      </c>
      <c r="E437" s="10">
        <f t="shared" si="1"/>
        <v>-152985911</v>
      </c>
      <c r="F437" s="11" t="str">
        <f>IF(D437=0,"YES",IF((C437-D437)/(C437+D437)&gt;0.15, IF(C437+D437&gt;percent,"YES","NO"),"NO"))</f>
        <v>NO</v>
      </c>
      <c r="G437" s="12">
        <v>430000.0</v>
      </c>
      <c r="H437" s="13" t="str">
        <f t="shared" si="3"/>
        <v>NOT FUNDED</v>
      </c>
      <c r="I437" s="14">
        <f t="shared" si="4"/>
        <v>30755</v>
      </c>
      <c r="J437" s="15" t="str">
        <f t="shared" si="2"/>
        <v>Approval Threshold</v>
      </c>
    </row>
    <row r="438">
      <c r="A438" s="7" t="s">
        <v>696</v>
      </c>
      <c r="B438" s="18">
        <v>222.0</v>
      </c>
      <c r="C438" s="9">
        <v>3516128.0</v>
      </c>
      <c r="D438" s="9">
        <v>1.56747297E8</v>
      </c>
      <c r="E438" s="10">
        <f t="shared" si="1"/>
        <v>-153231169</v>
      </c>
      <c r="F438" s="11" t="str">
        <f>IF(D438=0,"YES",IF((C438-D438)/(C438+D438)&gt;0.15, IF(C438+D438&gt;percent,"YES","NO"),"NO"))</f>
        <v>NO</v>
      </c>
      <c r="G438" s="12">
        <v>500000.0</v>
      </c>
      <c r="H438" s="13" t="str">
        <f t="shared" si="3"/>
        <v>NOT FUNDED</v>
      </c>
      <c r="I438" s="14">
        <f t="shared" si="4"/>
        <v>30755</v>
      </c>
      <c r="J438" s="15" t="str">
        <f t="shared" si="2"/>
        <v>Approval Threshold</v>
      </c>
    </row>
    <row r="439">
      <c r="A439" s="7" t="s">
        <v>697</v>
      </c>
      <c r="B439" s="18">
        <v>220.0</v>
      </c>
      <c r="C439" s="9">
        <v>1.3732484E7</v>
      </c>
      <c r="D439" s="9">
        <v>1.67169795E8</v>
      </c>
      <c r="E439" s="10">
        <f t="shared" si="1"/>
        <v>-153437311</v>
      </c>
      <c r="F439" s="11" t="str">
        <f>IF(D439=0,"YES",IF((C439-D439)/(C439+D439)&gt;0.15, IF(C439+D439&gt;percent,"YES","NO"),"NO"))</f>
        <v>NO</v>
      </c>
      <c r="G439" s="12">
        <v>500000.0</v>
      </c>
      <c r="H439" s="13" t="str">
        <f t="shared" si="3"/>
        <v>NOT FUNDED</v>
      </c>
      <c r="I439" s="14">
        <f t="shared" si="4"/>
        <v>30755</v>
      </c>
      <c r="J439" s="15" t="str">
        <f t="shared" si="2"/>
        <v>Approval Threshold</v>
      </c>
    </row>
    <row r="440">
      <c r="A440" s="7" t="s">
        <v>698</v>
      </c>
      <c r="B440" s="18">
        <v>258.0</v>
      </c>
      <c r="C440" s="9">
        <v>9145910.0</v>
      </c>
      <c r="D440" s="9">
        <v>1.62763075E8</v>
      </c>
      <c r="E440" s="10">
        <f t="shared" si="1"/>
        <v>-153617165</v>
      </c>
      <c r="F440" s="11" t="str">
        <f>IF(D440=0,"YES",IF((C440-D440)/(C440+D440)&gt;0.15, IF(C440+D440&gt;percent,"YES","NO"),"NO"))</f>
        <v>NO</v>
      </c>
      <c r="G440" s="12">
        <v>400000.0</v>
      </c>
      <c r="H440" s="13" t="str">
        <f t="shared" si="3"/>
        <v>NOT FUNDED</v>
      </c>
      <c r="I440" s="14">
        <f t="shared" si="4"/>
        <v>30755</v>
      </c>
      <c r="J440" s="15" t="str">
        <f t="shared" si="2"/>
        <v>Approval Threshold</v>
      </c>
    </row>
    <row r="441">
      <c r="A441" s="19" t="s">
        <v>699</v>
      </c>
      <c r="B441" s="18">
        <v>222.0</v>
      </c>
      <c r="C441" s="9">
        <v>5780841.0</v>
      </c>
      <c r="D441" s="9">
        <v>1.59826651E8</v>
      </c>
      <c r="E441" s="10">
        <f t="shared" si="1"/>
        <v>-154045810</v>
      </c>
      <c r="F441" s="11" t="str">
        <f>IF(D441=0,"YES",IF((C441-D441)/(C441+D441)&gt;0.15, IF(C441+D441&gt;percent,"YES","NO"),"NO"))</f>
        <v>NO</v>
      </c>
      <c r="G441" s="12">
        <v>700000.0</v>
      </c>
      <c r="H441" s="13" t="str">
        <f t="shared" si="3"/>
        <v>NOT FUNDED</v>
      </c>
      <c r="I441" s="14">
        <f t="shared" si="4"/>
        <v>30755</v>
      </c>
      <c r="J441" s="15" t="str">
        <f t="shared" si="2"/>
        <v>Approval Threshold</v>
      </c>
    </row>
    <row r="442">
      <c r="A442" s="7" t="s">
        <v>700</v>
      </c>
      <c r="B442" s="18">
        <v>245.0</v>
      </c>
      <c r="C442" s="9">
        <v>5123137.0</v>
      </c>
      <c r="D442" s="9">
        <v>1.62874093E8</v>
      </c>
      <c r="E442" s="10">
        <f t="shared" si="1"/>
        <v>-157750956</v>
      </c>
      <c r="F442" s="11" t="str">
        <f>IF(D442=0,"YES",IF((C442-D442)/(C442+D442)&gt;0.15, IF(C442+D442&gt;percent,"YES","NO"),"NO"))</f>
        <v>NO</v>
      </c>
      <c r="G442" s="12">
        <v>430000.0</v>
      </c>
      <c r="H442" s="13" t="str">
        <f t="shared" si="3"/>
        <v>NOT FUNDED</v>
      </c>
      <c r="I442" s="14">
        <f t="shared" si="4"/>
        <v>30755</v>
      </c>
      <c r="J442" s="15" t="str">
        <f t="shared" si="2"/>
        <v>Approval Threshold</v>
      </c>
    </row>
    <row r="443">
      <c r="A443" s="7" t="s">
        <v>701</v>
      </c>
      <c r="B443" s="18">
        <v>275.0</v>
      </c>
      <c r="C443" s="9">
        <v>5787350.0</v>
      </c>
      <c r="D443" s="9">
        <v>1.64032724E8</v>
      </c>
      <c r="E443" s="10">
        <f t="shared" si="1"/>
        <v>-158245374</v>
      </c>
      <c r="F443" s="11" t="str">
        <f>IF(D443=0,"YES",IF((C443-D443)/(C443+D443)&gt;0.15, IF(C443+D443&gt;percent,"YES","NO"),"NO"))</f>
        <v>NO</v>
      </c>
      <c r="G443" s="12">
        <v>428000.0</v>
      </c>
      <c r="H443" s="13" t="str">
        <f t="shared" si="3"/>
        <v>NOT FUNDED</v>
      </c>
      <c r="I443" s="14">
        <f t="shared" si="4"/>
        <v>30755</v>
      </c>
      <c r="J443" s="15" t="str">
        <f t="shared" si="2"/>
        <v>Approval Threshold</v>
      </c>
    </row>
    <row r="444">
      <c r="A444" s="19" t="s">
        <v>702</v>
      </c>
      <c r="B444" s="18">
        <v>270.0</v>
      </c>
      <c r="C444" s="9">
        <v>7467543.0</v>
      </c>
      <c r="D444" s="9">
        <v>1.68051017E8</v>
      </c>
      <c r="E444" s="10">
        <f t="shared" si="1"/>
        <v>-160583474</v>
      </c>
      <c r="F444" s="11" t="str">
        <f>IF(D444=0,"YES",IF((C444-D444)/(C444+D444)&gt;0.15, IF(C444+D444&gt;percent,"YES","NO"),"NO"))</f>
        <v>NO</v>
      </c>
      <c r="G444" s="12">
        <v>400000.0</v>
      </c>
      <c r="H444" s="13" t="str">
        <f t="shared" si="3"/>
        <v>NOT FUNDED</v>
      </c>
      <c r="I444" s="14">
        <f t="shared" si="4"/>
        <v>30755</v>
      </c>
      <c r="J444" s="15" t="str">
        <f t="shared" si="2"/>
        <v>Approval Threshold</v>
      </c>
    </row>
    <row r="445">
      <c r="A445" s="7" t="s">
        <v>703</v>
      </c>
      <c r="B445" s="18">
        <v>324.0</v>
      </c>
      <c r="C445" s="9">
        <v>1.8990604E7</v>
      </c>
      <c r="D445" s="9">
        <v>1.80570969E8</v>
      </c>
      <c r="E445" s="10">
        <f t="shared" si="1"/>
        <v>-161580365</v>
      </c>
      <c r="F445" s="11" t="str">
        <f>IF(D445=0,"YES",IF((C445-D445)/(C445+D445)&gt;0.15, IF(C445+D445&gt;percent,"YES","NO"),"NO"))</f>
        <v>NO</v>
      </c>
      <c r="G445" s="12">
        <v>2350000.0</v>
      </c>
      <c r="H445" s="13" t="str">
        <f t="shared" si="3"/>
        <v>NOT FUNDED</v>
      </c>
      <c r="I445" s="14">
        <f t="shared" si="4"/>
        <v>30755</v>
      </c>
      <c r="J445" s="15" t="str">
        <f t="shared" si="2"/>
        <v>Approval Threshold</v>
      </c>
    </row>
    <row r="446">
      <c r="A446" s="7" t="s">
        <v>704</v>
      </c>
      <c r="B446" s="18">
        <v>251.0</v>
      </c>
      <c r="C446" s="9">
        <v>5770726.0</v>
      </c>
      <c r="D446" s="9">
        <v>1.67358179E8</v>
      </c>
      <c r="E446" s="10">
        <f t="shared" si="1"/>
        <v>-161587453</v>
      </c>
      <c r="F446" s="11" t="str">
        <f>IF(D446=0,"YES",IF((C446-D446)/(C446+D446)&gt;0.15, IF(C446+D446&gt;percent,"YES","NO"),"NO"))</f>
        <v>NO</v>
      </c>
      <c r="G446" s="12">
        <v>418000.0</v>
      </c>
      <c r="H446" s="13" t="str">
        <f t="shared" si="3"/>
        <v>NOT FUNDED</v>
      </c>
      <c r="I446" s="14">
        <f t="shared" si="4"/>
        <v>30755</v>
      </c>
      <c r="J446" s="15" t="str">
        <f t="shared" si="2"/>
        <v>Approval Threshold</v>
      </c>
    </row>
    <row r="447">
      <c r="A447" s="7" t="s">
        <v>705</v>
      </c>
      <c r="B447" s="18">
        <v>263.0</v>
      </c>
      <c r="C447" s="9">
        <v>1.1000281E7</v>
      </c>
      <c r="D447" s="9">
        <v>1.7321977E8</v>
      </c>
      <c r="E447" s="10">
        <f t="shared" si="1"/>
        <v>-162219489</v>
      </c>
      <c r="F447" s="11" t="str">
        <f>IF(D447=0,"YES",IF((C447-D447)/(C447+D447)&gt;0.15, IF(C447+D447&gt;percent,"YES","NO"),"NO"))</f>
        <v>NO</v>
      </c>
      <c r="G447" s="12">
        <v>420000.0</v>
      </c>
      <c r="H447" s="13" t="str">
        <f t="shared" si="3"/>
        <v>NOT FUNDED</v>
      </c>
      <c r="I447" s="14">
        <f t="shared" si="4"/>
        <v>30755</v>
      </c>
      <c r="J447" s="15" t="str">
        <f t="shared" si="2"/>
        <v>Approval Threshold</v>
      </c>
    </row>
    <row r="448">
      <c r="A448" s="7" t="s">
        <v>706</v>
      </c>
      <c r="B448" s="18">
        <v>299.0</v>
      </c>
      <c r="C448" s="9">
        <v>7052074.0</v>
      </c>
      <c r="D448" s="9">
        <v>1.69460101E8</v>
      </c>
      <c r="E448" s="10">
        <f t="shared" si="1"/>
        <v>-162408027</v>
      </c>
      <c r="F448" s="11" t="str">
        <f>IF(D448=0,"YES",IF((C448-D448)/(C448+D448)&gt;0.15, IF(C448+D448&gt;percent,"YES","NO"),"NO"))</f>
        <v>NO</v>
      </c>
      <c r="G448" s="12">
        <v>400000.0</v>
      </c>
      <c r="H448" s="13" t="str">
        <f t="shared" si="3"/>
        <v>NOT FUNDED</v>
      </c>
      <c r="I448" s="14">
        <f t="shared" si="4"/>
        <v>30755</v>
      </c>
      <c r="J448" s="15" t="str">
        <f t="shared" si="2"/>
        <v>Approval Threshold</v>
      </c>
    </row>
    <row r="449">
      <c r="A449" s="7" t="s">
        <v>707</v>
      </c>
      <c r="B449" s="18">
        <v>251.0</v>
      </c>
      <c r="C449" s="9">
        <v>4090247.0</v>
      </c>
      <c r="D449" s="9">
        <v>1.68936318E8</v>
      </c>
      <c r="E449" s="10">
        <f t="shared" si="1"/>
        <v>-164846071</v>
      </c>
      <c r="F449" s="11" t="str">
        <f>IF(D449=0,"YES",IF((C449-D449)/(C449+D449)&gt;0.15, IF(C449+D449&gt;percent,"YES","NO"),"NO"))</f>
        <v>NO</v>
      </c>
      <c r="G449" s="12">
        <v>430000.0</v>
      </c>
      <c r="H449" s="13" t="str">
        <f t="shared" si="3"/>
        <v>NOT FUNDED</v>
      </c>
      <c r="I449" s="14">
        <f t="shared" si="4"/>
        <v>30755</v>
      </c>
      <c r="J449" s="15" t="str">
        <f t="shared" si="2"/>
        <v>Approval Threshold</v>
      </c>
    </row>
    <row r="450">
      <c r="A450" s="7" t="s">
        <v>708</v>
      </c>
      <c r="B450" s="18">
        <v>319.0</v>
      </c>
      <c r="C450" s="9">
        <v>1.6116646E7</v>
      </c>
      <c r="D450" s="9">
        <v>1.86056563E8</v>
      </c>
      <c r="E450" s="10">
        <f t="shared" si="1"/>
        <v>-169939917</v>
      </c>
      <c r="F450" s="11" t="str">
        <f>IF(D450=0,"YES",IF((C450-D450)/(C450+D450)&gt;0.15, IF(C450+D450&gt;percent,"YES","NO"),"NO"))</f>
        <v>NO</v>
      </c>
      <c r="G450" s="12">
        <v>1666666.0</v>
      </c>
      <c r="H450" s="13" t="str">
        <f t="shared" si="3"/>
        <v>NOT FUNDED</v>
      </c>
      <c r="I450" s="14">
        <f t="shared" si="4"/>
        <v>30755</v>
      </c>
      <c r="J450" s="15" t="str">
        <f t="shared" si="2"/>
        <v>Approval Threshold</v>
      </c>
    </row>
    <row r="451">
      <c r="A451" s="19" t="s">
        <v>709</v>
      </c>
      <c r="B451" s="18">
        <v>374.0</v>
      </c>
      <c r="C451" s="9">
        <v>1.1115318E7</v>
      </c>
      <c r="D451" s="9">
        <v>1.81855454E8</v>
      </c>
      <c r="E451" s="10">
        <f t="shared" si="1"/>
        <v>-170740136</v>
      </c>
      <c r="F451" s="11" t="str">
        <f>IF(D451=0,"YES",IF((C451-D451)/(C451+D451)&gt;0.15, IF(C451+D451&gt;percent,"YES","NO"),"NO"))</f>
        <v>NO</v>
      </c>
      <c r="G451" s="12">
        <v>4000000.0</v>
      </c>
      <c r="H451" s="13" t="str">
        <f t="shared" si="3"/>
        <v>NOT FUNDED</v>
      </c>
      <c r="I451" s="14">
        <f t="shared" si="4"/>
        <v>30755</v>
      </c>
      <c r="J451" s="15" t="str">
        <f t="shared" si="2"/>
        <v>Approval Threshold</v>
      </c>
    </row>
    <row r="452">
      <c r="A452" s="7" t="s">
        <v>710</v>
      </c>
      <c r="B452" s="18">
        <v>309.0</v>
      </c>
      <c r="C452" s="9">
        <v>2.2302323E7</v>
      </c>
      <c r="D452" s="9">
        <v>1.9828996E8</v>
      </c>
      <c r="E452" s="10">
        <f t="shared" si="1"/>
        <v>-175987637</v>
      </c>
      <c r="F452" s="11" t="str">
        <f>IF(D452=0,"YES",IF((C452-D452)/(C452+D452)&gt;0.15, IF(C452+D452&gt;percent,"YES","NO"),"NO"))</f>
        <v>NO</v>
      </c>
      <c r="G452" s="12">
        <v>1850000.0</v>
      </c>
      <c r="H452" s="13" t="str">
        <f t="shared" si="3"/>
        <v>NOT FUNDED</v>
      </c>
      <c r="I452" s="14">
        <f t="shared" si="4"/>
        <v>30755</v>
      </c>
      <c r="J452" s="15" t="str">
        <f t="shared" si="2"/>
        <v>Approval Threshold</v>
      </c>
    </row>
    <row r="453">
      <c r="A453" s="7" t="s">
        <v>711</v>
      </c>
      <c r="B453" s="18">
        <v>272.0</v>
      </c>
      <c r="C453" s="9">
        <v>5735572.0</v>
      </c>
      <c r="D453" s="9">
        <v>1.83151044E8</v>
      </c>
      <c r="E453" s="10">
        <f t="shared" si="1"/>
        <v>-177415472</v>
      </c>
      <c r="F453" s="11" t="str">
        <f>IF(D453=0,"YES",IF((C453-D453)/(C453+D453)&gt;0.15, IF(C453+D453&gt;percent,"YES","NO"),"NO"))</f>
        <v>NO</v>
      </c>
      <c r="G453" s="12">
        <v>900000.0</v>
      </c>
      <c r="H453" s="13" t="str">
        <f t="shared" si="3"/>
        <v>NOT FUNDED</v>
      </c>
      <c r="I453" s="14">
        <f t="shared" si="4"/>
        <v>30755</v>
      </c>
      <c r="J453" s="15" t="str">
        <f t="shared" si="2"/>
        <v>Approval Threshold</v>
      </c>
    </row>
    <row r="454">
      <c r="A454" s="7" t="s">
        <v>712</v>
      </c>
      <c r="B454" s="18">
        <v>391.0</v>
      </c>
      <c r="C454" s="9">
        <v>2.1261479E7</v>
      </c>
      <c r="D454" s="9">
        <v>2.00671207E8</v>
      </c>
      <c r="E454" s="10">
        <f t="shared" si="1"/>
        <v>-179409728</v>
      </c>
      <c r="F454" s="11" t="str">
        <f>IF(D454=0,"YES",IF((C454-D454)/(C454+D454)&gt;0.15, IF(C454+D454&gt;percent,"YES","NO"),"NO"))</f>
        <v>NO</v>
      </c>
      <c r="G454" s="12">
        <v>2000000.0</v>
      </c>
      <c r="H454" s="13" t="str">
        <f t="shared" si="3"/>
        <v>NOT FUNDED</v>
      </c>
      <c r="I454" s="14">
        <f t="shared" si="4"/>
        <v>30755</v>
      </c>
      <c r="J454" s="15" t="str">
        <f t="shared" si="2"/>
        <v>Approval Threshold</v>
      </c>
    </row>
    <row r="455">
      <c r="A455" s="7" t="s">
        <v>713</v>
      </c>
      <c r="B455" s="18">
        <v>379.0</v>
      </c>
      <c r="C455" s="9">
        <v>1.3110205E7</v>
      </c>
      <c r="D455" s="9">
        <v>1.9388435E8</v>
      </c>
      <c r="E455" s="10">
        <f t="shared" si="1"/>
        <v>-180774145</v>
      </c>
      <c r="F455" s="11" t="str">
        <f>IF(D455=0,"YES",IF((C455-D455)/(C455+D455)&gt;0.15, IF(C455+D455&gt;percent,"YES","NO"),"NO"))</f>
        <v>NO</v>
      </c>
      <c r="G455" s="12">
        <v>290000.0</v>
      </c>
      <c r="H455" s="13" t="str">
        <f t="shared" si="3"/>
        <v>NOT FUNDED</v>
      </c>
      <c r="I455" s="14">
        <f t="shared" si="4"/>
        <v>30755</v>
      </c>
      <c r="J455" s="15" t="str">
        <f t="shared" si="2"/>
        <v>Approval Threshold</v>
      </c>
    </row>
    <row r="456">
      <c r="A456" s="7" t="s">
        <v>714</v>
      </c>
      <c r="B456" s="18">
        <v>354.0</v>
      </c>
      <c r="C456" s="9">
        <v>6404732.0</v>
      </c>
      <c r="D456" s="9">
        <v>1.91148648E8</v>
      </c>
      <c r="E456" s="10">
        <f t="shared" si="1"/>
        <v>-184743916</v>
      </c>
      <c r="F456" s="11" t="str">
        <f>IF(D456=0,"YES",IF((C456-D456)/(C456+D456)&gt;0.15, IF(C456+D456&gt;percent,"YES","NO"),"NO"))</f>
        <v>NO</v>
      </c>
      <c r="G456" s="12">
        <v>5000000.0</v>
      </c>
      <c r="H456" s="13" t="str">
        <f t="shared" si="3"/>
        <v>NOT FUNDED</v>
      </c>
      <c r="I456" s="14">
        <f t="shared" si="4"/>
        <v>30755</v>
      </c>
      <c r="J456" s="15" t="str">
        <f t="shared" si="2"/>
        <v>Approval Threshold</v>
      </c>
    </row>
    <row r="457">
      <c r="A457" s="7" t="s">
        <v>715</v>
      </c>
      <c r="B457" s="18">
        <v>387.0</v>
      </c>
      <c r="C457" s="9">
        <v>1.2431307E7</v>
      </c>
      <c r="D457" s="9">
        <v>2.0108508E8</v>
      </c>
      <c r="E457" s="10">
        <f t="shared" si="1"/>
        <v>-188653773</v>
      </c>
      <c r="F457" s="11" t="str">
        <f>IF(D457=0,"YES",IF((C457-D457)/(C457+D457)&gt;0.15, IF(C457+D457&gt;percent,"YES","NO"),"NO"))</f>
        <v>NO</v>
      </c>
      <c r="G457" s="12">
        <v>390000.0</v>
      </c>
      <c r="H457" s="13" t="str">
        <f t="shared" si="3"/>
        <v>NOT FUNDED</v>
      </c>
      <c r="I457" s="14">
        <f t="shared" si="4"/>
        <v>30755</v>
      </c>
      <c r="J457" s="15" t="str">
        <f t="shared" si="2"/>
        <v>Approval Threshold</v>
      </c>
    </row>
    <row r="458">
      <c r="A458" s="7" t="s">
        <v>716</v>
      </c>
      <c r="B458" s="18">
        <v>379.0</v>
      </c>
      <c r="C458" s="9">
        <v>1.1053433E7</v>
      </c>
      <c r="D458" s="9">
        <v>2.12204623E8</v>
      </c>
      <c r="E458" s="10">
        <f t="shared" si="1"/>
        <v>-201151190</v>
      </c>
      <c r="F458" s="11" t="str">
        <f>IF(D458=0,"YES",IF((C458-D458)/(C458+D458)&gt;0.15, IF(C458+D458&gt;percent,"YES","NO"),"NO"))</f>
        <v>NO</v>
      </c>
      <c r="G458" s="12">
        <v>7000000.0</v>
      </c>
      <c r="H458" s="13" t="str">
        <f t="shared" si="3"/>
        <v>NOT FUNDED</v>
      </c>
      <c r="I458" s="14">
        <f t="shared" si="4"/>
        <v>30755</v>
      </c>
      <c r="J458" s="15" t="str">
        <f t="shared" si="2"/>
        <v>Approval Threshold</v>
      </c>
    </row>
    <row r="459">
      <c r="A459" s="7" t="s">
        <v>717</v>
      </c>
      <c r="B459" s="18">
        <v>614.0</v>
      </c>
      <c r="C459" s="9">
        <v>7915665.0</v>
      </c>
      <c r="D459" s="9">
        <v>2.44959086E8</v>
      </c>
      <c r="E459" s="10">
        <f t="shared" si="1"/>
        <v>-237043421</v>
      </c>
      <c r="F459" s="11" t="str">
        <f>IF(D459=0,"YES",IF((C459-D459)/(C459+D459)&gt;0.15, IF(C459+D459&gt;percent,"YES","NO"),"NO"))</f>
        <v>NO</v>
      </c>
      <c r="G459" s="12">
        <v>150000.0</v>
      </c>
      <c r="H459" s="13" t="str">
        <f t="shared" si="3"/>
        <v>NOT FUNDED</v>
      </c>
      <c r="I459" s="14">
        <f t="shared" si="4"/>
        <v>30755</v>
      </c>
      <c r="J459" s="15" t="str">
        <f t="shared" si="2"/>
        <v>Approval Threshold</v>
      </c>
    </row>
    <row r="460">
      <c r="A460" s="7" t="s">
        <v>718</v>
      </c>
      <c r="B460" s="18">
        <v>599.0</v>
      </c>
      <c r="C460" s="9">
        <v>4723099.0</v>
      </c>
      <c r="D460" s="9">
        <v>2.4272966E8</v>
      </c>
      <c r="E460" s="10">
        <f t="shared" si="1"/>
        <v>-238006561</v>
      </c>
      <c r="F460" s="11" t="str">
        <f>IF(D460=0,"YES",IF((C460-D460)/(C460+D460)&gt;0.15, IF(C460+D460&gt;percent,"YES","NO"),"NO"))</f>
        <v>NO</v>
      </c>
      <c r="G460" s="12">
        <v>160000.0</v>
      </c>
      <c r="H460" s="13" t="str">
        <f t="shared" si="3"/>
        <v>NOT FUNDED</v>
      </c>
      <c r="I460" s="14">
        <f t="shared" si="4"/>
        <v>30755</v>
      </c>
      <c r="J460" s="15" t="str">
        <f t="shared" si="2"/>
        <v>Approval Threshold</v>
      </c>
    </row>
    <row r="461">
      <c r="A461" s="7" t="s">
        <v>719</v>
      </c>
      <c r="B461" s="18">
        <v>625.0</v>
      </c>
      <c r="C461" s="9">
        <v>1.2365199E7</v>
      </c>
      <c r="D461" s="9">
        <v>2.55104739E8</v>
      </c>
      <c r="E461" s="10">
        <f t="shared" si="1"/>
        <v>-242739540</v>
      </c>
      <c r="F461" s="11" t="str">
        <f>IF(D461=0,"YES",IF((C461-D461)/(C461+D461)&gt;0.15, IF(C461+D461&gt;percent,"YES","NO"),"NO"))</f>
        <v>NO</v>
      </c>
      <c r="G461" s="12">
        <v>300000.0</v>
      </c>
      <c r="H461" s="13" t="str">
        <f t="shared" si="3"/>
        <v>NOT FUNDED</v>
      </c>
      <c r="I461" s="14">
        <f t="shared" si="4"/>
        <v>30755</v>
      </c>
      <c r="J461" s="15" t="str">
        <f t="shared" si="2"/>
        <v>Approval Threshold</v>
      </c>
    </row>
    <row r="462">
      <c r="A462" s="7" t="s">
        <v>720</v>
      </c>
      <c r="B462" s="18">
        <v>739.0</v>
      </c>
      <c r="C462" s="9">
        <v>1.6102964E7</v>
      </c>
      <c r="D462" s="9">
        <v>2.79229455E8</v>
      </c>
      <c r="E462" s="10">
        <f t="shared" si="1"/>
        <v>-263126491</v>
      </c>
      <c r="F462" s="11" t="str">
        <f>IF(D462=0,"YES",IF((C462-D462)/(C462+D462)&gt;0.15, IF(C462+D462&gt;percent,"YES","NO"),"NO"))</f>
        <v>NO</v>
      </c>
      <c r="G462" s="12">
        <v>200000.0</v>
      </c>
      <c r="H462" s="13" t="str">
        <f t="shared" si="3"/>
        <v>NOT FUNDED</v>
      </c>
      <c r="I462" s="14">
        <f t="shared" si="4"/>
        <v>30755</v>
      </c>
      <c r="J462" s="15" t="str">
        <f t="shared" si="2"/>
        <v>Approval Threshold</v>
      </c>
    </row>
    <row r="463">
      <c r="A463" s="7" t="s">
        <v>721</v>
      </c>
      <c r="B463" s="18">
        <v>728.0</v>
      </c>
      <c r="C463" s="9">
        <v>1.6769258E7</v>
      </c>
      <c r="D463" s="9">
        <v>2.80280404E8</v>
      </c>
      <c r="E463" s="10">
        <f t="shared" si="1"/>
        <v>-263511146</v>
      </c>
      <c r="F463" s="11" t="str">
        <f>IF(D463=0,"YES",IF((C463-D463)/(C463+D463)&gt;0.15, IF(C463+D463&gt;percent,"YES","NO"),"NO"))</f>
        <v>NO</v>
      </c>
      <c r="G463" s="12">
        <v>450000.0</v>
      </c>
      <c r="H463" s="13" t="str">
        <f t="shared" si="3"/>
        <v>NOT FUNDED</v>
      </c>
      <c r="I463" s="14">
        <f t="shared" si="4"/>
        <v>30755</v>
      </c>
      <c r="J463" s="15" t="str">
        <f t="shared" si="2"/>
        <v>Approval Threshold</v>
      </c>
    </row>
    <row r="464">
      <c r="A464" s="7" t="s">
        <v>722</v>
      </c>
      <c r="B464" s="18">
        <v>756.0</v>
      </c>
      <c r="C464" s="9">
        <v>2.3860211E7</v>
      </c>
      <c r="D464" s="9">
        <v>2.88471149E8</v>
      </c>
      <c r="E464" s="10">
        <f t="shared" si="1"/>
        <v>-264610938</v>
      </c>
      <c r="F464" s="11" t="str">
        <f>IF(D464=0,"YES",IF((C464-D464)/(C464+D464)&gt;0.15, IF(C464+D464&gt;percent,"YES","NO"),"NO"))</f>
        <v>NO</v>
      </c>
      <c r="G464" s="12">
        <v>600000.0</v>
      </c>
      <c r="H464" s="13" t="str">
        <f t="shared" si="3"/>
        <v>NOT FUNDED</v>
      </c>
      <c r="I464" s="14">
        <f t="shared" si="4"/>
        <v>30755</v>
      </c>
      <c r="J464" s="15" t="str">
        <f t="shared" si="2"/>
        <v>Approval Threshold</v>
      </c>
    </row>
    <row r="465">
      <c r="A465" s="7" t="s">
        <v>723</v>
      </c>
      <c r="B465" s="18">
        <v>719.0</v>
      </c>
      <c r="C465" s="9">
        <v>7237777.0</v>
      </c>
      <c r="D465" s="9">
        <v>2.7810673E8</v>
      </c>
      <c r="E465" s="10">
        <f t="shared" si="1"/>
        <v>-270868953</v>
      </c>
      <c r="F465" s="11" t="str">
        <f>IF(D465=0,"YES",IF((C465-D465)/(C465+D465)&gt;0.15, IF(C465+D465&gt;percent,"YES","NO"),"NO"))</f>
        <v>NO</v>
      </c>
      <c r="G465" s="12">
        <v>450000.0</v>
      </c>
      <c r="H465" s="13" t="str">
        <f t="shared" si="3"/>
        <v>NOT FUNDED</v>
      </c>
      <c r="I465" s="14">
        <f t="shared" si="4"/>
        <v>30755</v>
      </c>
      <c r="J465" s="15" t="str">
        <f t="shared" si="2"/>
        <v>Approval Threshold</v>
      </c>
    </row>
    <row r="466">
      <c r="A466" s="7" t="s">
        <v>724</v>
      </c>
      <c r="B466" s="18">
        <v>815.0</v>
      </c>
      <c r="C466" s="9">
        <v>1.762074E7</v>
      </c>
      <c r="D466" s="9">
        <v>3.00824641E8</v>
      </c>
      <c r="E466" s="10">
        <f t="shared" si="1"/>
        <v>-283203901</v>
      </c>
      <c r="F466" s="11" t="str">
        <f>IF(D466=0,"YES",IF((C466-D466)/(C466+D466)&gt;0.15, IF(C466+D466&gt;percent,"YES","NO"),"NO"))</f>
        <v>NO</v>
      </c>
      <c r="G466" s="12">
        <v>900000.0</v>
      </c>
      <c r="H466" s="13" t="str">
        <f t="shared" si="3"/>
        <v>NOT FUNDED</v>
      </c>
      <c r="I466" s="14">
        <f t="shared" si="4"/>
        <v>30755</v>
      </c>
      <c r="J466" s="15" t="str">
        <f t="shared" si="2"/>
        <v>Approval Threshold</v>
      </c>
    </row>
    <row r="467">
      <c r="A467" s="7" t="s">
        <v>725</v>
      </c>
      <c r="B467" s="18">
        <v>787.0</v>
      </c>
      <c r="C467" s="9">
        <v>9529387.0</v>
      </c>
      <c r="D467" s="9">
        <v>3.0424282E8</v>
      </c>
      <c r="E467" s="10">
        <f t="shared" si="1"/>
        <v>-294713433</v>
      </c>
      <c r="F467" s="11" t="str">
        <f>IF(D467=0,"YES",IF((C467-D467)/(C467+D467)&gt;0.15, IF(C467+D467&gt;percent,"YES","NO"),"NO"))</f>
        <v>NO</v>
      </c>
      <c r="G467" s="12">
        <v>900000.0</v>
      </c>
      <c r="H467" s="13" t="str">
        <f t="shared" si="3"/>
        <v>NOT FUNDED</v>
      </c>
      <c r="I467" s="14">
        <f t="shared" si="4"/>
        <v>30755</v>
      </c>
      <c r="J467" s="15" t="str">
        <f t="shared" si="2"/>
        <v>Approval Threshold</v>
      </c>
    </row>
  </sheetData>
  <autoFilter ref="$A$1:$G$467">
    <sortState ref="A1:G467">
      <sortCondition descending="1" ref="E1:E467"/>
      <sortCondition ref="A1:A467"/>
    </sortState>
  </autoFilter>
  <conditionalFormatting sqref="H2:H467">
    <cfRule type="cellIs" dxfId="0" priority="1" operator="equal">
      <formula>"FUNDED"</formula>
    </cfRule>
  </conditionalFormatting>
  <conditionalFormatting sqref="H2:H467">
    <cfRule type="cellIs" dxfId="1" priority="2" operator="equal">
      <formula>"NOT FUNDED"</formula>
    </cfRule>
  </conditionalFormatting>
  <conditionalFormatting sqref="J2:J467">
    <cfRule type="cellIs" dxfId="0" priority="3" operator="greaterThan">
      <formula>999</formula>
    </cfRule>
  </conditionalFormatting>
  <conditionalFormatting sqref="J2:J467">
    <cfRule type="cellIs" dxfId="0" priority="4" operator="greaterThan">
      <formula>999</formula>
    </cfRule>
  </conditionalFormatting>
  <conditionalFormatting sqref="J2:J467">
    <cfRule type="containsText" dxfId="1" priority="5" operator="containsText" text="NOT FUNDED">
      <formula>NOT(ISERROR(SEARCH(("NOT FUNDED"),(J2))))</formula>
    </cfRule>
  </conditionalFormatting>
  <conditionalFormatting sqref="J2:J467">
    <cfRule type="cellIs" dxfId="2" priority="6" operator="equal">
      <formula>"Over Budget"</formula>
    </cfRule>
  </conditionalFormatting>
  <conditionalFormatting sqref="J2:J467">
    <cfRule type="cellIs" dxfId="1" priority="7" operator="equal">
      <formula>"Approval Threshold"</formula>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 r:id="rId389" ref="A390"/>
    <hyperlink r:id="rId390" ref="A391"/>
    <hyperlink r:id="rId391" ref="A392"/>
    <hyperlink r:id="rId392" ref="A393"/>
    <hyperlink r:id="rId393" ref="A394"/>
    <hyperlink r:id="rId394" ref="A395"/>
    <hyperlink r:id="rId395" ref="A396"/>
    <hyperlink r:id="rId396" ref="A397"/>
    <hyperlink r:id="rId397" ref="A398"/>
    <hyperlink r:id="rId398" ref="A399"/>
    <hyperlink r:id="rId399" ref="A400"/>
    <hyperlink r:id="rId400" ref="A401"/>
    <hyperlink r:id="rId401" ref="A402"/>
    <hyperlink r:id="rId402" ref="A403"/>
    <hyperlink r:id="rId403" ref="A404"/>
    <hyperlink r:id="rId404" ref="A405"/>
    <hyperlink r:id="rId405" ref="A406"/>
    <hyperlink r:id="rId406" ref="A407"/>
    <hyperlink r:id="rId407" ref="A408"/>
    <hyperlink r:id="rId408" ref="A409"/>
    <hyperlink r:id="rId409" ref="A410"/>
    <hyperlink r:id="rId410" ref="A411"/>
    <hyperlink r:id="rId411" ref="A412"/>
    <hyperlink r:id="rId412" ref="A413"/>
    <hyperlink r:id="rId413" ref="A414"/>
    <hyperlink r:id="rId414" ref="A415"/>
    <hyperlink r:id="rId415" ref="A416"/>
    <hyperlink r:id="rId416" ref="A417"/>
    <hyperlink r:id="rId417" ref="A418"/>
    <hyperlink r:id="rId418" ref="A419"/>
    <hyperlink r:id="rId419" ref="A420"/>
    <hyperlink r:id="rId420" ref="A421"/>
    <hyperlink r:id="rId421" ref="A422"/>
    <hyperlink r:id="rId422" ref="A423"/>
    <hyperlink r:id="rId423" ref="A424"/>
    <hyperlink r:id="rId424" ref="A425"/>
    <hyperlink r:id="rId425" ref="A426"/>
    <hyperlink r:id="rId426" ref="A427"/>
    <hyperlink r:id="rId427" ref="A428"/>
    <hyperlink r:id="rId428" ref="A429"/>
    <hyperlink r:id="rId429" ref="A430"/>
    <hyperlink r:id="rId430" ref="A431"/>
    <hyperlink r:id="rId431" ref="A432"/>
    <hyperlink r:id="rId432" ref="A433"/>
    <hyperlink r:id="rId433" ref="A434"/>
    <hyperlink r:id="rId434" ref="A435"/>
    <hyperlink r:id="rId435" ref="A436"/>
    <hyperlink r:id="rId436" ref="A437"/>
    <hyperlink r:id="rId437" ref="A438"/>
    <hyperlink r:id="rId438" ref="A439"/>
    <hyperlink r:id="rId439" ref="A440"/>
    <hyperlink r:id="rId440" ref="A441"/>
    <hyperlink r:id="rId441" ref="A442"/>
    <hyperlink r:id="rId442" ref="A443"/>
    <hyperlink r:id="rId443" ref="A444"/>
    <hyperlink r:id="rId444" ref="A445"/>
    <hyperlink r:id="rId445" ref="A446"/>
    <hyperlink r:id="rId446" ref="A447"/>
    <hyperlink r:id="rId447" ref="A448"/>
    <hyperlink r:id="rId448" ref="A449"/>
    <hyperlink r:id="rId449" ref="A450"/>
    <hyperlink r:id="rId450" ref="A451"/>
    <hyperlink r:id="rId451" ref="A452"/>
    <hyperlink r:id="rId452" ref="A453"/>
    <hyperlink r:id="rId453" ref="A454"/>
    <hyperlink r:id="rId454" ref="A455"/>
    <hyperlink r:id="rId455" ref="A456"/>
    <hyperlink r:id="rId456" ref="A457"/>
    <hyperlink r:id="rId457" ref="A458"/>
    <hyperlink r:id="rId458" ref="A459"/>
    <hyperlink r:id="rId459" ref="A460"/>
    <hyperlink r:id="rId460" ref="A461"/>
    <hyperlink r:id="rId461" ref="A462"/>
    <hyperlink r:id="rId462" ref="A463"/>
    <hyperlink r:id="rId463" ref="A464"/>
    <hyperlink r:id="rId464" ref="A465"/>
    <hyperlink r:id="rId465" ref="A466"/>
    <hyperlink r:id="rId466" ref="A467"/>
  </hyperlinks>
  <drawing r:id="rId46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5.13"/>
    <col customWidth="1" min="2" max="2" width="14.0"/>
    <col customWidth="1" min="3" max="4" width="17.88"/>
    <col customWidth="1" min="5" max="5" width="18.38"/>
    <col customWidth="1" min="6" max="6" width="11.88"/>
    <col customWidth="1" min="7" max="7" width="15.63"/>
    <col customWidth="1" min="8" max="8" width="12.25"/>
    <col customWidth="1" min="9" max="9" width="13.25"/>
    <col customWidth="1" min="10" max="10" width="26.88"/>
  </cols>
  <sheetData>
    <row r="1">
      <c r="A1" s="1" t="s">
        <v>0</v>
      </c>
      <c r="B1" s="2" t="s">
        <v>1</v>
      </c>
      <c r="C1" s="3" t="s">
        <v>2</v>
      </c>
      <c r="D1" s="3" t="s">
        <v>3</v>
      </c>
      <c r="E1" s="3" t="s">
        <v>4</v>
      </c>
      <c r="F1" s="3" t="s">
        <v>5</v>
      </c>
      <c r="G1" s="4" t="s">
        <v>6</v>
      </c>
      <c r="H1" s="5" t="s">
        <v>7</v>
      </c>
      <c r="I1" s="6" t="s">
        <v>8</v>
      </c>
      <c r="J1" s="6" t="s">
        <v>9</v>
      </c>
    </row>
    <row r="2">
      <c r="A2" s="7" t="s">
        <v>726</v>
      </c>
      <c r="B2" s="8">
        <v>519.0</v>
      </c>
      <c r="C2" s="9">
        <v>3.56539568E8</v>
      </c>
      <c r="D2" s="9">
        <v>1.9226171E7</v>
      </c>
      <c r="E2" s="10">
        <f t="shared" ref="E2:E119" si="1">C2-D2</f>
        <v>337313397</v>
      </c>
      <c r="F2" s="11" t="str">
        <f>IF(D2=0,"YES",IF((C2-D2)/(C2+D2)&gt;0.15, IF(C2+D2&gt;percent,"YES","NO"),"NO"))</f>
        <v>YES</v>
      </c>
      <c r="G2" s="12">
        <v>182142.0</v>
      </c>
      <c r="H2" s="13" t="str">
        <f>If(osde&gt;=G2,IF(F2="Yes","FUNDED","NOT FUNDED"),"NOT FUNDED")</f>
        <v>FUNDED</v>
      </c>
      <c r="I2" s="14">
        <f>If(osde&gt;=G2,osde-G2,osde)</f>
        <v>2976258</v>
      </c>
      <c r="J2" s="15" t="str">
        <f t="shared" ref="J2:J119" si="2">If(F2="YES",IF(H2="FUNDED","","Over Budget"),"Approval Threshold")</f>
        <v/>
      </c>
    </row>
    <row r="3">
      <c r="A3" s="20" t="s">
        <v>727</v>
      </c>
      <c r="B3" s="8">
        <v>417.0</v>
      </c>
      <c r="C3" s="9">
        <v>3.70853017E8</v>
      </c>
      <c r="D3" s="9">
        <v>3.4175013E7</v>
      </c>
      <c r="E3" s="10">
        <f t="shared" si="1"/>
        <v>336678004</v>
      </c>
      <c r="F3" s="11" t="str">
        <f>IF(D3=0,"YES",IF((C3-D3)/(C3+D3)&gt;0.15, IF(C3+D3&gt;percent,"YES","NO"),"NO"))</f>
        <v>YES</v>
      </c>
      <c r="G3" s="12">
        <v>352860.0</v>
      </c>
      <c r="H3" s="13" t="str">
        <f t="shared" ref="H3:H119" si="3">If(I2&gt;=G3,IF(F3="Yes","FUNDED","NOT FUNDED"),"NOT FUNDED")</f>
        <v>FUNDED</v>
      </c>
      <c r="I3" s="14">
        <f t="shared" ref="I3:I119" si="4">If(H3="FUNDED",IF(I2&gt;=G3,(I2-G3),I2),I2)</f>
        <v>2623398</v>
      </c>
      <c r="J3" s="15" t="str">
        <f t="shared" si="2"/>
        <v/>
      </c>
    </row>
    <row r="4">
      <c r="A4" s="20" t="s">
        <v>728</v>
      </c>
      <c r="B4" s="8">
        <v>450.0</v>
      </c>
      <c r="C4" s="9">
        <v>3.50773445E8</v>
      </c>
      <c r="D4" s="9">
        <v>4.0488966E7</v>
      </c>
      <c r="E4" s="10">
        <f t="shared" si="1"/>
        <v>310284479</v>
      </c>
      <c r="F4" s="11" t="str">
        <f>IF(D4=0,"YES",IF((C4-D4)/(C4+D4)&gt;0.15, IF(C4+D4&gt;percent,"YES","NO"),"NO"))</f>
        <v>YES</v>
      </c>
      <c r="G4" s="12">
        <v>217140.0</v>
      </c>
      <c r="H4" s="13" t="str">
        <f t="shared" si="3"/>
        <v>FUNDED</v>
      </c>
      <c r="I4" s="14">
        <f t="shared" si="4"/>
        <v>2406258</v>
      </c>
      <c r="J4" s="15" t="str">
        <f t="shared" si="2"/>
        <v/>
      </c>
    </row>
    <row r="5">
      <c r="A5" s="7" t="s">
        <v>729</v>
      </c>
      <c r="B5" s="8">
        <v>500.0</v>
      </c>
      <c r="C5" s="9">
        <v>3.65809382E8</v>
      </c>
      <c r="D5" s="9">
        <v>5.5988765E7</v>
      </c>
      <c r="E5" s="10">
        <f t="shared" si="1"/>
        <v>309820617</v>
      </c>
      <c r="F5" s="11" t="str">
        <f>IF(D5=0,"YES",IF((C5-D5)/(C5+D5)&gt;0.15, IF(C5+D5&gt;percent,"YES","NO"),"NO"))</f>
        <v>YES</v>
      </c>
      <c r="G5" s="12">
        <v>619761.0</v>
      </c>
      <c r="H5" s="13" t="str">
        <f t="shared" si="3"/>
        <v>FUNDED</v>
      </c>
      <c r="I5" s="14">
        <f t="shared" si="4"/>
        <v>1786497</v>
      </c>
      <c r="J5" s="15" t="str">
        <f t="shared" si="2"/>
        <v/>
      </c>
    </row>
    <row r="6">
      <c r="A6" s="7" t="s">
        <v>730</v>
      </c>
      <c r="B6" s="8">
        <v>522.0</v>
      </c>
      <c r="C6" s="9">
        <v>3.04429649E8</v>
      </c>
      <c r="D6" s="9">
        <v>1.8693182E7</v>
      </c>
      <c r="E6" s="10">
        <f t="shared" si="1"/>
        <v>285736467</v>
      </c>
      <c r="F6" s="11" t="str">
        <f>IF(D6=0,"YES",IF((C6-D6)/(C6+D6)&gt;0.15, IF(C6+D6&gt;percent,"YES","NO"),"NO"))</f>
        <v>YES</v>
      </c>
      <c r="G6" s="12">
        <v>143571.0</v>
      </c>
      <c r="H6" s="13" t="str">
        <f t="shared" si="3"/>
        <v>FUNDED</v>
      </c>
      <c r="I6" s="14">
        <f t="shared" si="4"/>
        <v>1642926</v>
      </c>
      <c r="J6" s="15" t="str">
        <f t="shared" si="2"/>
        <v/>
      </c>
    </row>
    <row r="7">
      <c r="A7" s="7" t="s">
        <v>731</v>
      </c>
      <c r="B7" s="8">
        <v>367.0</v>
      </c>
      <c r="C7" s="9">
        <v>2.77740969E8</v>
      </c>
      <c r="D7" s="9">
        <v>3.146123E7</v>
      </c>
      <c r="E7" s="10">
        <f t="shared" si="1"/>
        <v>246279739</v>
      </c>
      <c r="F7" s="11" t="str">
        <f>IF(D7=0,"YES",IF((C7-D7)/(C7+D7)&gt;0.15, IF(C7+D7&gt;percent,"YES","NO"),"NO"))</f>
        <v>YES</v>
      </c>
      <c r="G7" s="12">
        <v>238374.0</v>
      </c>
      <c r="H7" s="13" t="str">
        <f t="shared" si="3"/>
        <v>FUNDED</v>
      </c>
      <c r="I7" s="14">
        <f t="shared" si="4"/>
        <v>1404552</v>
      </c>
      <c r="J7" s="15" t="str">
        <f t="shared" si="2"/>
        <v/>
      </c>
    </row>
    <row r="8">
      <c r="A8" s="7" t="s">
        <v>732</v>
      </c>
      <c r="B8" s="8">
        <v>313.0</v>
      </c>
      <c r="C8" s="9">
        <v>2.55735534E8</v>
      </c>
      <c r="D8" s="9">
        <v>4.344528E7</v>
      </c>
      <c r="E8" s="10">
        <f t="shared" si="1"/>
        <v>212290254</v>
      </c>
      <c r="F8" s="11" t="str">
        <f>IF(D8=0,"YES",IF((C8-D8)/(C8+D8)&gt;0.15, IF(C8+D8&gt;percent,"YES","NO"),"NO"))</f>
        <v>YES</v>
      </c>
      <c r="G8" s="12">
        <v>150000.0</v>
      </c>
      <c r="H8" s="13" t="str">
        <f t="shared" si="3"/>
        <v>FUNDED</v>
      </c>
      <c r="I8" s="14">
        <f t="shared" si="4"/>
        <v>1254552</v>
      </c>
      <c r="J8" s="15" t="str">
        <f t="shared" si="2"/>
        <v/>
      </c>
    </row>
    <row r="9">
      <c r="A9" s="7" t="s">
        <v>733</v>
      </c>
      <c r="B9" s="8">
        <v>235.0</v>
      </c>
      <c r="C9" s="9">
        <v>2.45320149E8</v>
      </c>
      <c r="D9" s="9">
        <v>3.8146383E7</v>
      </c>
      <c r="E9" s="10">
        <f t="shared" si="1"/>
        <v>207173766</v>
      </c>
      <c r="F9" s="11" t="str">
        <f>IF(D9=0,"YES",IF((C9-D9)/(C9+D9)&gt;0.15, IF(C9+D9&gt;percent,"YES","NO"),"NO"))</f>
        <v>YES</v>
      </c>
      <c r="G9" s="12">
        <v>127473.0</v>
      </c>
      <c r="H9" s="13" t="str">
        <f t="shared" si="3"/>
        <v>FUNDED</v>
      </c>
      <c r="I9" s="14">
        <f t="shared" si="4"/>
        <v>1127079</v>
      </c>
      <c r="J9" s="15" t="str">
        <f t="shared" si="2"/>
        <v/>
      </c>
    </row>
    <row r="10">
      <c r="A10" s="7" t="s">
        <v>734</v>
      </c>
      <c r="B10" s="8">
        <v>313.0</v>
      </c>
      <c r="C10" s="9">
        <v>2.247039E8</v>
      </c>
      <c r="D10" s="9">
        <v>2.9330905E7</v>
      </c>
      <c r="E10" s="10">
        <f t="shared" si="1"/>
        <v>195372995</v>
      </c>
      <c r="F10" s="11" t="str">
        <f>IF(D10=0,"YES",IF((C10-D10)/(C10+D10)&gt;0.15, IF(C10+D10&gt;percent,"YES","NO"),"NO"))</f>
        <v>YES</v>
      </c>
      <c r="G10" s="12">
        <v>169413.0</v>
      </c>
      <c r="H10" s="13" t="str">
        <f t="shared" si="3"/>
        <v>FUNDED</v>
      </c>
      <c r="I10" s="14">
        <f t="shared" si="4"/>
        <v>957666</v>
      </c>
      <c r="J10" s="15" t="str">
        <f t="shared" si="2"/>
        <v/>
      </c>
    </row>
    <row r="11">
      <c r="A11" s="7" t="s">
        <v>735</v>
      </c>
      <c r="B11" s="8">
        <v>274.0</v>
      </c>
      <c r="C11" s="9">
        <v>2.06184762E8</v>
      </c>
      <c r="D11" s="9">
        <v>5.2521593E7</v>
      </c>
      <c r="E11" s="10">
        <f t="shared" si="1"/>
        <v>153663169</v>
      </c>
      <c r="F11" s="11" t="str">
        <f>IF(D11=0,"YES",IF((C11-D11)/(C11+D11)&gt;0.15, IF(C11+D11&gt;percent,"YES","NO"),"NO"))</f>
        <v>YES</v>
      </c>
      <c r="G11" s="12">
        <v>30000.0</v>
      </c>
      <c r="H11" s="13" t="str">
        <f t="shared" si="3"/>
        <v>FUNDED</v>
      </c>
      <c r="I11" s="14">
        <f t="shared" si="4"/>
        <v>927666</v>
      </c>
      <c r="J11" s="15" t="str">
        <f t="shared" si="2"/>
        <v/>
      </c>
    </row>
    <row r="12">
      <c r="A12" s="20" t="s">
        <v>736</v>
      </c>
      <c r="B12" s="8">
        <v>352.0</v>
      </c>
      <c r="C12" s="9">
        <v>1.90426591E8</v>
      </c>
      <c r="D12" s="9">
        <v>4.5341348E7</v>
      </c>
      <c r="E12" s="10">
        <f t="shared" si="1"/>
        <v>145085243</v>
      </c>
      <c r="F12" s="11" t="str">
        <f>IF(D12=0,"YES",IF((C12-D12)/(C12+D12)&gt;0.15, IF(C12+D12&gt;percent,"YES","NO"),"NO"))</f>
        <v>YES</v>
      </c>
      <c r="G12" s="12">
        <v>212121.0</v>
      </c>
      <c r="H12" s="13" t="str">
        <f t="shared" si="3"/>
        <v>FUNDED</v>
      </c>
      <c r="I12" s="14">
        <f t="shared" si="4"/>
        <v>715545</v>
      </c>
      <c r="J12" s="15" t="str">
        <f t="shared" si="2"/>
        <v/>
      </c>
    </row>
    <row r="13">
      <c r="A13" s="7" t="s">
        <v>737</v>
      </c>
      <c r="B13" s="8">
        <v>361.0</v>
      </c>
      <c r="C13" s="9">
        <v>2.32467038E8</v>
      </c>
      <c r="D13" s="9">
        <v>8.9207218E7</v>
      </c>
      <c r="E13" s="10">
        <f t="shared" si="1"/>
        <v>143259820</v>
      </c>
      <c r="F13" s="11" t="str">
        <f>IF(D13=0,"YES",IF((C13-D13)/(C13+D13)&gt;0.15, IF(C13+D13&gt;percent,"YES","NO"),"NO"))</f>
        <v>YES</v>
      </c>
      <c r="G13" s="12">
        <v>143571.0</v>
      </c>
      <c r="H13" s="13" t="str">
        <f t="shared" si="3"/>
        <v>FUNDED</v>
      </c>
      <c r="I13" s="14">
        <f t="shared" si="4"/>
        <v>571974</v>
      </c>
      <c r="J13" s="15" t="str">
        <f t="shared" si="2"/>
        <v/>
      </c>
    </row>
    <row r="14">
      <c r="A14" s="7" t="s">
        <v>738</v>
      </c>
      <c r="B14" s="8">
        <v>487.0</v>
      </c>
      <c r="C14" s="9">
        <v>2.41910592E8</v>
      </c>
      <c r="D14" s="9">
        <v>9.9399404E7</v>
      </c>
      <c r="E14" s="10">
        <f t="shared" si="1"/>
        <v>142511188</v>
      </c>
      <c r="F14" s="11" t="str">
        <f>IF(D14=0,"YES",IF((C14-D14)/(C14+D14)&gt;0.15, IF(C14+D14&gt;percent,"YES","NO"),"NO"))</f>
        <v>YES</v>
      </c>
      <c r="G14" s="12">
        <v>120000.0</v>
      </c>
      <c r="H14" s="13" t="str">
        <f t="shared" si="3"/>
        <v>FUNDED</v>
      </c>
      <c r="I14" s="14">
        <f t="shared" si="4"/>
        <v>451974</v>
      </c>
      <c r="J14" s="15" t="str">
        <f t="shared" si="2"/>
        <v/>
      </c>
    </row>
    <row r="15">
      <c r="A15" s="7" t="s">
        <v>739</v>
      </c>
      <c r="B15" s="8">
        <v>245.0</v>
      </c>
      <c r="C15" s="9">
        <v>1.78066084E8</v>
      </c>
      <c r="D15" s="9">
        <v>5.0223694E7</v>
      </c>
      <c r="E15" s="10">
        <f t="shared" si="1"/>
        <v>127842390</v>
      </c>
      <c r="F15" s="11" t="str">
        <f>IF(D15=0,"YES",IF((C15-D15)/(C15+D15)&gt;0.15, IF(C15+D15&gt;percent,"YES","NO"),"NO"))</f>
        <v>YES</v>
      </c>
      <c r="G15" s="12">
        <v>99500.0</v>
      </c>
      <c r="H15" s="13" t="str">
        <f t="shared" si="3"/>
        <v>FUNDED</v>
      </c>
      <c r="I15" s="14">
        <f t="shared" si="4"/>
        <v>352474</v>
      </c>
      <c r="J15" s="15" t="str">
        <f t="shared" si="2"/>
        <v/>
      </c>
    </row>
    <row r="16">
      <c r="A16" s="7" t="s">
        <v>740</v>
      </c>
      <c r="B16" s="8">
        <v>384.0</v>
      </c>
      <c r="C16" s="9">
        <v>1.45045759E8</v>
      </c>
      <c r="D16" s="9">
        <v>2.5377434E7</v>
      </c>
      <c r="E16" s="10">
        <f t="shared" si="1"/>
        <v>119668325</v>
      </c>
      <c r="F16" s="11" t="str">
        <f>IF(D16=0,"YES",IF((C16-D16)/(C16+D16)&gt;0.15, IF(C16+D16&gt;percent,"YES","NO"),"NO"))</f>
        <v>YES</v>
      </c>
      <c r="G16" s="12">
        <v>19250.0</v>
      </c>
      <c r="H16" s="13" t="str">
        <f t="shared" si="3"/>
        <v>FUNDED</v>
      </c>
      <c r="I16" s="14">
        <f t="shared" si="4"/>
        <v>333224</v>
      </c>
      <c r="J16" s="15" t="str">
        <f t="shared" si="2"/>
        <v/>
      </c>
    </row>
    <row r="17">
      <c r="A17" s="7" t="s">
        <v>741</v>
      </c>
      <c r="B17" s="8">
        <v>272.0</v>
      </c>
      <c r="C17" s="9">
        <v>1.44566018E8</v>
      </c>
      <c r="D17" s="9">
        <v>3.6700416E7</v>
      </c>
      <c r="E17" s="10">
        <f t="shared" si="1"/>
        <v>107865602</v>
      </c>
      <c r="F17" s="11" t="str">
        <f>IF(D17=0,"YES",IF((C17-D17)/(C17+D17)&gt;0.15, IF(C17+D17&gt;percent,"YES","NO"),"NO"))</f>
        <v>YES</v>
      </c>
      <c r="G17" s="12">
        <v>36520.0</v>
      </c>
      <c r="H17" s="13" t="str">
        <f t="shared" si="3"/>
        <v>FUNDED</v>
      </c>
      <c r="I17" s="14">
        <f t="shared" si="4"/>
        <v>296704</v>
      </c>
      <c r="J17" s="15" t="str">
        <f t="shared" si="2"/>
        <v/>
      </c>
    </row>
    <row r="18">
      <c r="A18" s="7" t="s">
        <v>742</v>
      </c>
      <c r="B18" s="8">
        <v>290.0</v>
      </c>
      <c r="C18" s="9">
        <v>1.52100943E8</v>
      </c>
      <c r="D18" s="9">
        <v>4.6228454E7</v>
      </c>
      <c r="E18" s="10">
        <f t="shared" si="1"/>
        <v>105872489</v>
      </c>
      <c r="F18" s="11" t="str">
        <f>IF(D18=0,"YES",IF((C18-D18)/(C18+D18)&gt;0.15, IF(C18+D18&gt;percent,"YES","NO"),"NO"))</f>
        <v>YES</v>
      </c>
      <c r="G18" s="12">
        <v>27390.0</v>
      </c>
      <c r="H18" s="13" t="str">
        <f t="shared" si="3"/>
        <v>FUNDED</v>
      </c>
      <c r="I18" s="14">
        <f t="shared" si="4"/>
        <v>269314</v>
      </c>
      <c r="J18" s="15" t="str">
        <f t="shared" si="2"/>
        <v/>
      </c>
    </row>
    <row r="19">
      <c r="A19" s="20" t="s">
        <v>743</v>
      </c>
      <c r="B19" s="8">
        <v>218.0</v>
      </c>
      <c r="C19" s="9">
        <v>1.10381546E8</v>
      </c>
      <c r="D19" s="9">
        <v>2.8098636E7</v>
      </c>
      <c r="E19" s="10">
        <f t="shared" si="1"/>
        <v>82282910</v>
      </c>
      <c r="F19" s="11" t="str">
        <f>IF(D19=0,"YES",IF((C19-D19)/(C19+D19)&gt;0.15, IF(C19+D19&gt;percent,"YES","NO"),"NO"))</f>
        <v>YES</v>
      </c>
      <c r="G19" s="12">
        <v>180000.0</v>
      </c>
      <c r="H19" s="13" t="str">
        <f t="shared" si="3"/>
        <v>FUNDED</v>
      </c>
      <c r="I19" s="14">
        <f t="shared" si="4"/>
        <v>89314</v>
      </c>
      <c r="J19" s="15" t="str">
        <f t="shared" si="2"/>
        <v/>
      </c>
    </row>
    <row r="20">
      <c r="A20" s="7" t="s">
        <v>744</v>
      </c>
      <c r="B20" s="8">
        <v>418.0</v>
      </c>
      <c r="C20" s="9">
        <v>1.91635269E8</v>
      </c>
      <c r="D20" s="9">
        <v>1.16430627E8</v>
      </c>
      <c r="E20" s="10">
        <f t="shared" si="1"/>
        <v>75204642</v>
      </c>
      <c r="F20" s="11" t="str">
        <f>IF(D20=0,"YES",IF((C20-D20)/(C20+D20)&gt;0.15, IF(C20+D20&gt;percent,"YES","NO"),"NO"))</f>
        <v>YES</v>
      </c>
      <c r="G20" s="12">
        <v>60000.0</v>
      </c>
      <c r="H20" s="13" t="str">
        <f t="shared" si="3"/>
        <v>FUNDED</v>
      </c>
      <c r="I20" s="14">
        <f t="shared" si="4"/>
        <v>29314</v>
      </c>
      <c r="J20" s="15" t="str">
        <f t="shared" si="2"/>
        <v/>
      </c>
    </row>
    <row r="21">
      <c r="A21" s="7" t="s">
        <v>745</v>
      </c>
      <c r="B21" s="8">
        <v>365.0</v>
      </c>
      <c r="C21" s="9">
        <v>1.7566031E8</v>
      </c>
      <c r="D21" s="9">
        <v>1.08847754E8</v>
      </c>
      <c r="E21" s="10">
        <f t="shared" si="1"/>
        <v>66812556</v>
      </c>
      <c r="F21" s="11" t="str">
        <f>IF(D21=0,"YES",IF((C21-D21)/(C21+D21)&gt;0.15, IF(C21+D21&gt;percent,"YES","NO"),"NO"))</f>
        <v>YES</v>
      </c>
      <c r="G21" s="12">
        <v>150000.0</v>
      </c>
      <c r="H21" s="13" t="str">
        <f t="shared" si="3"/>
        <v>NOT FUNDED</v>
      </c>
      <c r="I21" s="14">
        <f t="shared" si="4"/>
        <v>29314</v>
      </c>
      <c r="J21" s="15" t="str">
        <f t="shared" si="2"/>
        <v>Over Budget</v>
      </c>
    </row>
    <row r="22">
      <c r="A22" s="7" t="s">
        <v>746</v>
      </c>
      <c r="B22" s="8">
        <v>303.0</v>
      </c>
      <c r="C22" s="9">
        <v>1.13716929E8</v>
      </c>
      <c r="D22" s="9">
        <v>5.6895159E7</v>
      </c>
      <c r="E22" s="10">
        <f t="shared" si="1"/>
        <v>56821770</v>
      </c>
      <c r="F22" s="11" t="str">
        <f>IF(D22=0,"YES",IF((C22-D22)/(C22+D22)&gt;0.15, IF(C22+D22&gt;percent,"YES","NO"),"NO"))</f>
        <v>YES</v>
      </c>
      <c r="G22" s="12">
        <v>142132.0</v>
      </c>
      <c r="H22" s="13" t="str">
        <f t="shared" si="3"/>
        <v>NOT FUNDED</v>
      </c>
      <c r="I22" s="14">
        <f t="shared" si="4"/>
        <v>29314</v>
      </c>
      <c r="J22" s="15" t="str">
        <f t="shared" si="2"/>
        <v>Over Budget</v>
      </c>
    </row>
    <row r="23">
      <c r="A23" s="7" t="s">
        <v>747</v>
      </c>
      <c r="B23" s="8">
        <v>327.0</v>
      </c>
      <c r="C23" s="9">
        <v>2.0074394E8</v>
      </c>
      <c r="D23" s="9">
        <v>1.46378535E8</v>
      </c>
      <c r="E23" s="10">
        <f t="shared" si="1"/>
        <v>54365405</v>
      </c>
      <c r="F23" s="11" t="str">
        <f>IF(D23=0,"YES",IF((C23-D23)/(C23+D23)&gt;0.15, IF(C23+D23&gt;percent,"YES","NO"),"NO"))</f>
        <v>YES</v>
      </c>
      <c r="G23" s="12">
        <v>627586.0</v>
      </c>
      <c r="H23" s="13" t="str">
        <f t="shared" si="3"/>
        <v>NOT FUNDED</v>
      </c>
      <c r="I23" s="14">
        <f t="shared" si="4"/>
        <v>29314</v>
      </c>
      <c r="J23" s="15" t="str">
        <f t="shared" si="2"/>
        <v>Over Budget</v>
      </c>
    </row>
    <row r="24">
      <c r="A24" s="7" t="s">
        <v>748</v>
      </c>
      <c r="B24" s="8">
        <v>302.0</v>
      </c>
      <c r="C24" s="9">
        <v>7.3778424E7</v>
      </c>
      <c r="D24" s="9">
        <v>3.8944088E7</v>
      </c>
      <c r="E24" s="10">
        <f t="shared" si="1"/>
        <v>34834336</v>
      </c>
      <c r="F24" s="11" t="str">
        <f>IF(D24=0,"YES",IF((C24-D24)/(C24+D24)&gt;0.15, IF(C24+D24&gt;percent,"YES","NO"),"NO"))</f>
        <v>YES</v>
      </c>
      <c r="G24" s="12">
        <v>115714.0</v>
      </c>
      <c r="H24" s="13" t="str">
        <f t="shared" si="3"/>
        <v>NOT FUNDED</v>
      </c>
      <c r="I24" s="14">
        <f t="shared" si="4"/>
        <v>29314</v>
      </c>
      <c r="J24" s="15" t="str">
        <f t="shared" si="2"/>
        <v>Over Budget</v>
      </c>
    </row>
    <row r="25">
      <c r="A25" s="7" t="s">
        <v>749</v>
      </c>
      <c r="B25" s="8">
        <v>744.0</v>
      </c>
      <c r="C25" s="9">
        <v>1.61152218E8</v>
      </c>
      <c r="D25" s="9">
        <v>1.27936061E8</v>
      </c>
      <c r="E25" s="10">
        <f t="shared" si="1"/>
        <v>33216157</v>
      </c>
      <c r="F25" s="11" t="str">
        <f>IF(D25=0,"YES",IF((C25-D25)/(C25+D25)&gt;0.15, IF(C25+D25&gt;percent,"YES","NO"),"NO"))</f>
        <v>NO</v>
      </c>
      <c r="G25" s="12">
        <v>346666.0</v>
      </c>
      <c r="H25" s="13" t="str">
        <f t="shared" si="3"/>
        <v>NOT FUNDED</v>
      </c>
      <c r="I25" s="14">
        <f t="shared" si="4"/>
        <v>29314</v>
      </c>
      <c r="J25" s="15" t="str">
        <f t="shared" si="2"/>
        <v>Approval Threshold</v>
      </c>
    </row>
    <row r="26">
      <c r="A26" s="17" t="s">
        <v>750</v>
      </c>
      <c r="B26" s="8">
        <v>355.0</v>
      </c>
      <c r="C26" s="9">
        <v>1.15458709E8</v>
      </c>
      <c r="D26" s="9">
        <v>9.6204094E7</v>
      </c>
      <c r="E26" s="10">
        <f t="shared" si="1"/>
        <v>19254615</v>
      </c>
      <c r="F26" s="11" t="str">
        <f>IF(D26=0,"YES",IF((C26-D26)/(C26+D26)&gt;0.15, IF(C26+D26&gt;percent,"YES","NO"),"NO"))</f>
        <v>NO</v>
      </c>
      <c r="G26" s="12">
        <v>44200.0</v>
      </c>
      <c r="H26" s="13" t="str">
        <f t="shared" si="3"/>
        <v>NOT FUNDED</v>
      </c>
      <c r="I26" s="14">
        <f t="shared" si="4"/>
        <v>29314</v>
      </c>
      <c r="J26" s="15" t="str">
        <f t="shared" si="2"/>
        <v>Approval Threshold</v>
      </c>
    </row>
    <row r="27">
      <c r="A27" s="7" t="s">
        <v>751</v>
      </c>
      <c r="B27" s="8">
        <v>543.0</v>
      </c>
      <c r="C27" s="9">
        <v>1.28152338E8</v>
      </c>
      <c r="D27" s="9">
        <v>1.12450937E8</v>
      </c>
      <c r="E27" s="10">
        <f t="shared" si="1"/>
        <v>15701401</v>
      </c>
      <c r="F27" s="11" t="str">
        <f>IF(D27=0,"YES",IF((C27-D27)/(C27+D27)&gt;0.15, IF(C27+D27&gt;percent,"YES","NO"),"NO"))</f>
        <v>NO</v>
      </c>
      <c r="G27" s="12">
        <v>301000.0</v>
      </c>
      <c r="H27" s="13" t="str">
        <f t="shared" si="3"/>
        <v>NOT FUNDED</v>
      </c>
      <c r="I27" s="14">
        <f t="shared" si="4"/>
        <v>29314</v>
      </c>
      <c r="J27" s="15" t="str">
        <f t="shared" si="2"/>
        <v>Approval Threshold</v>
      </c>
    </row>
    <row r="28">
      <c r="A28" s="7" t="s">
        <v>752</v>
      </c>
      <c r="B28" s="8">
        <v>424.0</v>
      </c>
      <c r="C28" s="9">
        <v>1.63481689E8</v>
      </c>
      <c r="D28" s="9">
        <v>1.48331038E8</v>
      </c>
      <c r="E28" s="10">
        <f t="shared" si="1"/>
        <v>15150651</v>
      </c>
      <c r="F28" s="11" t="str">
        <f>IF(D28=0,"YES",IF((C28-D28)/(C28+D28)&gt;0.15, IF(C28+D28&gt;percent,"YES","NO"),"NO"))</f>
        <v>NO</v>
      </c>
      <c r="G28" s="12">
        <v>345714.0</v>
      </c>
      <c r="H28" s="13" t="str">
        <f t="shared" si="3"/>
        <v>NOT FUNDED</v>
      </c>
      <c r="I28" s="14">
        <f t="shared" si="4"/>
        <v>29314</v>
      </c>
      <c r="J28" s="15" t="str">
        <f t="shared" si="2"/>
        <v>Approval Threshold</v>
      </c>
    </row>
    <row r="29">
      <c r="A29" s="7" t="s">
        <v>753</v>
      </c>
      <c r="B29" s="8">
        <v>319.0</v>
      </c>
      <c r="C29" s="9">
        <v>1.31406476E8</v>
      </c>
      <c r="D29" s="9">
        <v>1.21394442E8</v>
      </c>
      <c r="E29" s="10">
        <f t="shared" si="1"/>
        <v>10012034</v>
      </c>
      <c r="F29" s="11" t="str">
        <f>IF(D29=0,"YES",IF((C29-D29)/(C29+D29)&gt;0.15, IF(C29+D29&gt;percent,"YES","NO"),"NO"))</f>
        <v>NO</v>
      </c>
      <c r="G29" s="12">
        <v>145500.0</v>
      </c>
      <c r="H29" s="13" t="str">
        <f t="shared" si="3"/>
        <v>NOT FUNDED</v>
      </c>
      <c r="I29" s="14">
        <f t="shared" si="4"/>
        <v>29314</v>
      </c>
      <c r="J29" s="15" t="str">
        <f t="shared" si="2"/>
        <v>Approval Threshold</v>
      </c>
    </row>
    <row r="30">
      <c r="A30" s="19" t="s">
        <v>754</v>
      </c>
      <c r="B30" s="8">
        <v>385.0</v>
      </c>
      <c r="C30" s="9">
        <v>6.8726108E7</v>
      </c>
      <c r="D30" s="9">
        <v>6.7324835E7</v>
      </c>
      <c r="E30" s="10">
        <f t="shared" si="1"/>
        <v>1401273</v>
      </c>
      <c r="F30" s="11" t="str">
        <f>IF(D30=0,"YES",IF((C30-D30)/(C30+D30)&gt;0.15, IF(C30+D30&gt;percent,"YES","NO"),"NO"))</f>
        <v>NO</v>
      </c>
      <c r="G30" s="12">
        <v>359300.0</v>
      </c>
      <c r="H30" s="13" t="str">
        <f t="shared" si="3"/>
        <v>NOT FUNDED</v>
      </c>
      <c r="I30" s="14">
        <f t="shared" si="4"/>
        <v>29314</v>
      </c>
      <c r="J30" s="15" t="str">
        <f t="shared" si="2"/>
        <v>Approval Threshold</v>
      </c>
    </row>
    <row r="31">
      <c r="A31" s="7" t="s">
        <v>755</v>
      </c>
      <c r="B31" s="8">
        <v>309.0</v>
      </c>
      <c r="C31" s="9">
        <v>1.19491379E8</v>
      </c>
      <c r="D31" s="9">
        <v>1.1902969E8</v>
      </c>
      <c r="E31" s="10">
        <f t="shared" si="1"/>
        <v>461689</v>
      </c>
      <c r="F31" s="11" t="str">
        <f>IF(D31=0,"YES",IF((C31-D31)/(C31+D31)&gt;0.15, IF(C31+D31&gt;percent,"YES","NO"),"NO"))</f>
        <v>NO</v>
      </c>
      <c r="G31" s="12">
        <v>142132.0</v>
      </c>
      <c r="H31" s="13" t="str">
        <f t="shared" si="3"/>
        <v>NOT FUNDED</v>
      </c>
      <c r="I31" s="14">
        <f t="shared" si="4"/>
        <v>29314</v>
      </c>
      <c r="J31" s="15" t="str">
        <f t="shared" si="2"/>
        <v>Approval Threshold</v>
      </c>
    </row>
    <row r="32">
      <c r="A32" s="7" t="s">
        <v>756</v>
      </c>
      <c r="B32" s="8">
        <v>276.0</v>
      </c>
      <c r="C32" s="9">
        <v>7.3684387E7</v>
      </c>
      <c r="D32" s="9">
        <v>7.6740308E7</v>
      </c>
      <c r="E32" s="10">
        <f t="shared" si="1"/>
        <v>-3055921</v>
      </c>
      <c r="F32" s="11" t="str">
        <f>IF(D32=0,"YES",IF((C32-D32)/(C32+D32)&gt;0.15, IF(C32+D32&gt;percent,"YES","NO"),"NO"))</f>
        <v>NO</v>
      </c>
      <c r="G32" s="12">
        <v>192876.0</v>
      </c>
      <c r="H32" s="13" t="str">
        <f t="shared" si="3"/>
        <v>NOT FUNDED</v>
      </c>
      <c r="I32" s="14">
        <f t="shared" si="4"/>
        <v>29314</v>
      </c>
      <c r="J32" s="15" t="str">
        <f t="shared" si="2"/>
        <v>Approval Threshold</v>
      </c>
    </row>
    <row r="33">
      <c r="A33" s="7" t="s">
        <v>757</v>
      </c>
      <c r="B33" s="8">
        <v>191.0</v>
      </c>
      <c r="C33" s="9">
        <v>2.735821E7</v>
      </c>
      <c r="D33" s="9">
        <v>3.6210541E7</v>
      </c>
      <c r="E33" s="10">
        <f t="shared" si="1"/>
        <v>-8852331</v>
      </c>
      <c r="F33" s="11" t="str">
        <f>IF(D33=0,"YES",IF((C33-D33)/(C33+D33)&gt;0.15, IF(C33+D33&gt;percent,"YES","NO"),"NO"))</f>
        <v>NO</v>
      </c>
      <c r="G33" s="12">
        <v>15000.0</v>
      </c>
      <c r="H33" s="13" t="str">
        <f t="shared" si="3"/>
        <v>NOT FUNDED</v>
      </c>
      <c r="I33" s="14">
        <f t="shared" si="4"/>
        <v>29314</v>
      </c>
      <c r="J33" s="15" t="str">
        <f t="shared" si="2"/>
        <v>Approval Threshold</v>
      </c>
    </row>
    <row r="34">
      <c r="A34" s="7" t="s">
        <v>758</v>
      </c>
      <c r="B34" s="8">
        <v>222.0</v>
      </c>
      <c r="C34" s="9">
        <v>5.1004347E7</v>
      </c>
      <c r="D34" s="9">
        <v>6.0223559E7</v>
      </c>
      <c r="E34" s="10">
        <f t="shared" si="1"/>
        <v>-9219212</v>
      </c>
      <c r="F34" s="11" t="str">
        <f>IF(D34=0,"YES",IF((C34-D34)/(C34+D34)&gt;0.15, IF(C34+D34&gt;percent,"YES","NO"),"NO"))</f>
        <v>NO</v>
      </c>
      <c r="G34" s="12">
        <v>120000.0</v>
      </c>
      <c r="H34" s="13" t="str">
        <f t="shared" si="3"/>
        <v>NOT FUNDED</v>
      </c>
      <c r="I34" s="14">
        <f t="shared" si="4"/>
        <v>29314</v>
      </c>
      <c r="J34" s="15" t="str">
        <f t="shared" si="2"/>
        <v>Approval Threshold</v>
      </c>
    </row>
    <row r="35">
      <c r="A35" s="7" t="s">
        <v>759</v>
      </c>
      <c r="B35" s="8">
        <v>225.0</v>
      </c>
      <c r="C35" s="9">
        <v>1.14777867E8</v>
      </c>
      <c r="D35" s="9">
        <v>1.28907456E8</v>
      </c>
      <c r="E35" s="10">
        <f t="shared" si="1"/>
        <v>-14129589</v>
      </c>
      <c r="F35" s="11" t="str">
        <f>IF(D35=0,"YES",IF((C35-D35)/(C35+D35)&gt;0.15, IF(C35+D35&gt;percent,"YES","NO"),"NO"))</f>
        <v>NO</v>
      </c>
      <c r="G35" s="12">
        <v>98000.0</v>
      </c>
      <c r="H35" s="13" t="str">
        <f t="shared" si="3"/>
        <v>NOT FUNDED</v>
      </c>
      <c r="I35" s="14">
        <f t="shared" si="4"/>
        <v>29314</v>
      </c>
      <c r="J35" s="15" t="str">
        <f t="shared" si="2"/>
        <v>Approval Threshold</v>
      </c>
    </row>
    <row r="36">
      <c r="A36" s="7" t="s">
        <v>760</v>
      </c>
      <c r="B36" s="8">
        <v>177.0</v>
      </c>
      <c r="C36" s="9">
        <v>8.2929656E7</v>
      </c>
      <c r="D36" s="9">
        <v>9.8496689E7</v>
      </c>
      <c r="E36" s="10">
        <f t="shared" si="1"/>
        <v>-15567033</v>
      </c>
      <c r="F36" s="11" t="str">
        <f>IF(D36=0,"YES",IF((C36-D36)/(C36+D36)&gt;0.15, IF(C36+D36&gt;percent,"YES","NO"),"NO"))</f>
        <v>NO</v>
      </c>
      <c r="G36" s="12">
        <v>45600.0</v>
      </c>
      <c r="H36" s="13" t="str">
        <f t="shared" si="3"/>
        <v>NOT FUNDED</v>
      </c>
      <c r="I36" s="14">
        <f t="shared" si="4"/>
        <v>29314</v>
      </c>
      <c r="J36" s="15" t="str">
        <f t="shared" si="2"/>
        <v>Approval Threshold</v>
      </c>
    </row>
    <row r="37">
      <c r="A37" s="7" t="s">
        <v>761</v>
      </c>
      <c r="B37" s="8">
        <v>332.0</v>
      </c>
      <c r="C37" s="9">
        <v>1.20795692E8</v>
      </c>
      <c r="D37" s="9">
        <v>1.40592879E8</v>
      </c>
      <c r="E37" s="10">
        <f t="shared" si="1"/>
        <v>-19797187</v>
      </c>
      <c r="F37" s="11" t="str">
        <f>IF(D37=0,"YES",IF((C37-D37)/(C37+D37)&gt;0.15, IF(C37+D37&gt;percent,"YES","NO"),"NO"))</f>
        <v>NO</v>
      </c>
      <c r="G37" s="12">
        <v>78960.0</v>
      </c>
      <c r="H37" s="13" t="str">
        <f t="shared" si="3"/>
        <v>NOT FUNDED</v>
      </c>
      <c r="I37" s="14">
        <f t="shared" si="4"/>
        <v>29314</v>
      </c>
      <c r="J37" s="15" t="str">
        <f t="shared" si="2"/>
        <v>Approval Threshold</v>
      </c>
    </row>
    <row r="38">
      <c r="A38" s="7" t="s">
        <v>762</v>
      </c>
      <c r="B38" s="8">
        <v>204.0</v>
      </c>
      <c r="C38" s="9">
        <v>2.1334443E7</v>
      </c>
      <c r="D38" s="9">
        <v>5.0571628E7</v>
      </c>
      <c r="E38" s="10">
        <f t="shared" si="1"/>
        <v>-29237185</v>
      </c>
      <c r="F38" s="11" t="str">
        <f>IF(D38=0,"YES",IF((C38-D38)/(C38+D38)&gt;0.15, IF(C38+D38&gt;percent,"YES","NO"),"NO"))</f>
        <v>NO</v>
      </c>
      <c r="G38" s="12">
        <v>25000.0</v>
      </c>
      <c r="H38" s="13" t="str">
        <f t="shared" si="3"/>
        <v>NOT FUNDED</v>
      </c>
      <c r="I38" s="14">
        <f t="shared" si="4"/>
        <v>29314</v>
      </c>
      <c r="J38" s="15" t="str">
        <f t="shared" si="2"/>
        <v>Approval Threshold</v>
      </c>
    </row>
    <row r="39">
      <c r="A39" s="7" t="s">
        <v>763</v>
      </c>
      <c r="B39" s="8">
        <v>164.0</v>
      </c>
      <c r="C39" s="9">
        <v>1.8240292E7</v>
      </c>
      <c r="D39" s="9">
        <v>5.3539872E7</v>
      </c>
      <c r="E39" s="10">
        <f t="shared" si="1"/>
        <v>-35299580</v>
      </c>
      <c r="F39" s="11" t="str">
        <f>IF(D39=0,"YES",IF((C39-D39)/(C39+D39)&gt;0.15, IF(C39+D39&gt;percent,"YES","NO"),"NO"))</f>
        <v>NO</v>
      </c>
      <c r="G39" s="12">
        <v>109617.0</v>
      </c>
      <c r="H39" s="13" t="str">
        <f t="shared" si="3"/>
        <v>NOT FUNDED</v>
      </c>
      <c r="I39" s="14">
        <f t="shared" si="4"/>
        <v>29314</v>
      </c>
      <c r="J39" s="15" t="str">
        <f t="shared" si="2"/>
        <v>Approval Threshold</v>
      </c>
    </row>
    <row r="40">
      <c r="A40" s="20" t="s">
        <v>764</v>
      </c>
      <c r="B40" s="8">
        <v>284.0</v>
      </c>
      <c r="C40" s="9">
        <v>9.072129E7</v>
      </c>
      <c r="D40" s="9">
        <v>1.27301554E8</v>
      </c>
      <c r="E40" s="10">
        <f t="shared" si="1"/>
        <v>-36580264</v>
      </c>
      <c r="F40" s="11" t="str">
        <f>IF(D40=0,"YES",IF((C40-D40)/(C40+D40)&gt;0.15, IF(C40+D40&gt;percent,"YES","NO"),"NO"))</f>
        <v>NO</v>
      </c>
      <c r="G40" s="12">
        <v>245112.0</v>
      </c>
      <c r="H40" s="13" t="str">
        <f t="shared" si="3"/>
        <v>NOT FUNDED</v>
      </c>
      <c r="I40" s="14">
        <f t="shared" si="4"/>
        <v>29314</v>
      </c>
      <c r="J40" s="15" t="str">
        <f t="shared" si="2"/>
        <v>Approval Threshold</v>
      </c>
    </row>
    <row r="41">
      <c r="A41" s="7" t="s">
        <v>765</v>
      </c>
      <c r="B41" s="8">
        <v>154.0</v>
      </c>
      <c r="C41" s="9">
        <v>1.1729959E7</v>
      </c>
      <c r="D41" s="9">
        <v>5.0832513E7</v>
      </c>
      <c r="E41" s="10">
        <f t="shared" si="1"/>
        <v>-39102554</v>
      </c>
      <c r="F41" s="11" t="str">
        <f>IF(D41=0,"YES",IF((C41-D41)/(C41+D41)&gt;0.15, IF(C41+D41&gt;percent,"YES","NO"),"NO"))</f>
        <v>NO</v>
      </c>
      <c r="G41" s="12">
        <v>100000.0</v>
      </c>
      <c r="H41" s="13" t="str">
        <f t="shared" si="3"/>
        <v>NOT FUNDED</v>
      </c>
      <c r="I41" s="14">
        <f t="shared" si="4"/>
        <v>29314</v>
      </c>
      <c r="J41" s="15" t="str">
        <f t="shared" si="2"/>
        <v>Approval Threshold</v>
      </c>
    </row>
    <row r="42">
      <c r="A42" s="7" t="s">
        <v>766</v>
      </c>
      <c r="B42" s="8">
        <v>164.0</v>
      </c>
      <c r="C42" s="9">
        <v>1.5108345E7</v>
      </c>
      <c r="D42" s="9">
        <v>5.5270216E7</v>
      </c>
      <c r="E42" s="10">
        <f t="shared" si="1"/>
        <v>-40161871</v>
      </c>
      <c r="F42" s="11" t="str">
        <f>IF(D42=0,"YES",IF((C42-D42)/(C42+D42)&gt;0.15, IF(C42+D42&gt;percent,"YES","NO"),"NO"))</f>
        <v>NO</v>
      </c>
      <c r="G42" s="12">
        <v>146100.0</v>
      </c>
      <c r="H42" s="13" t="str">
        <f t="shared" si="3"/>
        <v>NOT FUNDED</v>
      </c>
      <c r="I42" s="14">
        <f t="shared" si="4"/>
        <v>29314</v>
      </c>
      <c r="J42" s="15" t="str">
        <f t="shared" si="2"/>
        <v>Approval Threshold</v>
      </c>
    </row>
    <row r="43">
      <c r="A43" s="7" t="s">
        <v>767</v>
      </c>
      <c r="B43" s="8">
        <v>157.0</v>
      </c>
      <c r="C43" s="9">
        <v>1.4589592E7</v>
      </c>
      <c r="D43" s="9">
        <v>5.4773686E7</v>
      </c>
      <c r="E43" s="10">
        <f t="shared" si="1"/>
        <v>-40184094</v>
      </c>
      <c r="F43" s="11" t="str">
        <f>IF(D43=0,"YES",IF((C43-D43)/(C43+D43)&gt;0.15, IF(C43+D43&gt;percent,"YES","NO"),"NO"))</f>
        <v>NO</v>
      </c>
      <c r="G43" s="12">
        <v>25000.0</v>
      </c>
      <c r="H43" s="13" t="str">
        <f t="shared" si="3"/>
        <v>NOT FUNDED</v>
      </c>
      <c r="I43" s="14">
        <f t="shared" si="4"/>
        <v>29314</v>
      </c>
      <c r="J43" s="15" t="str">
        <f t="shared" si="2"/>
        <v>Approval Threshold</v>
      </c>
    </row>
    <row r="44">
      <c r="A44" s="7" t="s">
        <v>768</v>
      </c>
      <c r="B44" s="8">
        <v>245.0</v>
      </c>
      <c r="C44" s="9">
        <v>2.1975793E7</v>
      </c>
      <c r="D44" s="9">
        <v>6.5632342E7</v>
      </c>
      <c r="E44" s="10">
        <f t="shared" si="1"/>
        <v>-43656549</v>
      </c>
      <c r="F44" s="11" t="str">
        <f>IF(D44=0,"YES",IF((C44-D44)/(C44+D44)&gt;0.15, IF(C44+D44&gt;percent,"YES","NO"),"NO"))</f>
        <v>NO</v>
      </c>
      <c r="G44" s="12">
        <v>218333.0</v>
      </c>
      <c r="H44" s="13" t="str">
        <f t="shared" si="3"/>
        <v>NOT FUNDED</v>
      </c>
      <c r="I44" s="14">
        <f t="shared" si="4"/>
        <v>29314</v>
      </c>
      <c r="J44" s="15" t="str">
        <f t="shared" si="2"/>
        <v>Approval Threshold</v>
      </c>
    </row>
    <row r="45">
      <c r="A45" s="7" t="s">
        <v>769</v>
      </c>
      <c r="B45" s="18">
        <v>195.0</v>
      </c>
      <c r="C45" s="9">
        <v>1.7819796E7</v>
      </c>
      <c r="D45" s="9">
        <v>6.1730527E7</v>
      </c>
      <c r="E45" s="10">
        <f t="shared" si="1"/>
        <v>-43910731</v>
      </c>
      <c r="F45" s="11" t="str">
        <f>IF(D45=0,"YES",IF((C45-D45)/(C45+D45)&gt;0.15, IF(C45+D45&gt;percent,"YES","NO"),"NO"))</f>
        <v>NO</v>
      </c>
      <c r="G45" s="12">
        <v>152000.0</v>
      </c>
      <c r="H45" s="13" t="str">
        <f t="shared" si="3"/>
        <v>NOT FUNDED</v>
      </c>
      <c r="I45" s="14">
        <f t="shared" si="4"/>
        <v>29314</v>
      </c>
      <c r="J45" s="15" t="str">
        <f t="shared" si="2"/>
        <v>Approval Threshold</v>
      </c>
    </row>
    <row r="46">
      <c r="A46" s="20" t="s">
        <v>770</v>
      </c>
      <c r="B46" s="18">
        <v>176.0</v>
      </c>
      <c r="C46" s="9">
        <v>1.2913396E7</v>
      </c>
      <c r="D46" s="9">
        <v>5.90296E7</v>
      </c>
      <c r="E46" s="10">
        <f t="shared" si="1"/>
        <v>-46116204</v>
      </c>
      <c r="F46" s="11" t="str">
        <f>IF(D46=0,"YES",IF((C46-D46)/(C46+D46)&gt;0.15, IF(C46+D46&gt;percent,"YES","NO"),"NO"))</f>
        <v>NO</v>
      </c>
      <c r="G46" s="12">
        <v>112500.0</v>
      </c>
      <c r="H46" s="13" t="str">
        <f t="shared" si="3"/>
        <v>NOT FUNDED</v>
      </c>
      <c r="I46" s="14">
        <f t="shared" si="4"/>
        <v>29314</v>
      </c>
      <c r="J46" s="15" t="str">
        <f t="shared" si="2"/>
        <v>Approval Threshold</v>
      </c>
    </row>
    <row r="47">
      <c r="A47" s="7" t="s">
        <v>771</v>
      </c>
      <c r="B47" s="18">
        <v>148.0</v>
      </c>
      <c r="C47" s="9">
        <v>3455762.0</v>
      </c>
      <c r="D47" s="9">
        <v>5.1138557E7</v>
      </c>
      <c r="E47" s="10">
        <f t="shared" si="1"/>
        <v>-47682795</v>
      </c>
      <c r="F47" s="11" t="str">
        <f>IF(D47=0,"YES",IF((C47-D47)/(C47+D47)&gt;0.15, IF(C47+D47&gt;percent,"YES","NO"),"NO"))</f>
        <v>NO</v>
      </c>
      <c r="G47" s="12">
        <v>15000.0</v>
      </c>
      <c r="H47" s="13" t="str">
        <f t="shared" si="3"/>
        <v>NOT FUNDED</v>
      </c>
      <c r="I47" s="14">
        <f t="shared" si="4"/>
        <v>29314</v>
      </c>
      <c r="J47" s="15" t="str">
        <f t="shared" si="2"/>
        <v>Approval Threshold</v>
      </c>
    </row>
    <row r="48">
      <c r="A48" s="7" t="s">
        <v>772</v>
      </c>
      <c r="B48" s="18">
        <v>322.0</v>
      </c>
      <c r="C48" s="9">
        <v>7.3654533E7</v>
      </c>
      <c r="D48" s="9">
        <v>1.2213772E8</v>
      </c>
      <c r="E48" s="10">
        <f t="shared" si="1"/>
        <v>-48483187</v>
      </c>
      <c r="F48" s="11" t="str">
        <f>IF(D48=0,"YES",IF((C48-D48)/(C48+D48)&gt;0.15, IF(C48+D48&gt;percent,"YES","NO"),"NO"))</f>
        <v>NO</v>
      </c>
      <c r="G48" s="12">
        <v>210927.0</v>
      </c>
      <c r="H48" s="13" t="str">
        <f t="shared" si="3"/>
        <v>NOT FUNDED</v>
      </c>
      <c r="I48" s="14">
        <f t="shared" si="4"/>
        <v>29314</v>
      </c>
      <c r="J48" s="15" t="str">
        <f t="shared" si="2"/>
        <v>Approval Threshold</v>
      </c>
    </row>
    <row r="49">
      <c r="A49" s="7" t="s">
        <v>773</v>
      </c>
      <c r="B49" s="18">
        <v>154.0</v>
      </c>
      <c r="C49" s="9">
        <v>1.2273225E7</v>
      </c>
      <c r="D49" s="9">
        <v>6.0867769E7</v>
      </c>
      <c r="E49" s="10">
        <f t="shared" si="1"/>
        <v>-48594544</v>
      </c>
      <c r="F49" s="11" t="str">
        <f>IF(D49=0,"YES",IF((C49-D49)/(C49+D49)&gt;0.15, IF(C49+D49&gt;percent,"YES","NO"),"NO"))</f>
        <v>NO</v>
      </c>
      <c r="G49" s="12">
        <v>15000.0</v>
      </c>
      <c r="H49" s="13" t="str">
        <f t="shared" si="3"/>
        <v>NOT FUNDED</v>
      </c>
      <c r="I49" s="14">
        <f t="shared" si="4"/>
        <v>29314</v>
      </c>
      <c r="J49" s="15" t="str">
        <f t="shared" si="2"/>
        <v>Approval Threshold</v>
      </c>
    </row>
    <row r="50">
      <c r="A50" s="7" t="s">
        <v>774</v>
      </c>
      <c r="B50" s="18">
        <v>178.0</v>
      </c>
      <c r="C50" s="9">
        <v>1.6026693E7</v>
      </c>
      <c r="D50" s="9">
        <v>6.5186808E7</v>
      </c>
      <c r="E50" s="10">
        <f t="shared" si="1"/>
        <v>-49160115</v>
      </c>
      <c r="F50" s="11" t="str">
        <f>IF(D50=0,"YES",IF((C50-D50)/(C50+D50)&gt;0.15, IF(C50+D50&gt;percent,"YES","NO"),"NO"))</f>
        <v>NO</v>
      </c>
      <c r="G50" s="12">
        <v>120721.0</v>
      </c>
      <c r="H50" s="13" t="str">
        <f t="shared" si="3"/>
        <v>NOT FUNDED</v>
      </c>
      <c r="I50" s="14">
        <f t="shared" si="4"/>
        <v>29314</v>
      </c>
      <c r="J50" s="15" t="str">
        <f t="shared" si="2"/>
        <v>Approval Threshold</v>
      </c>
    </row>
    <row r="51">
      <c r="A51" s="7" t="s">
        <v>775</v>
      </c>
      <c r="B51" s="18">
        <v>189.0</v>
      </c>
      <c r="C51" s="9">
        <v>1.2939181E7</v>
      </c>
      <c r="D51" s="9">
        <v>6.542752E7</v>
      </c>
      <c r="E51" s="10">
        <f t="shared" si="1"/>
        <v>-52488339</v>
      </c>
      <c r="F51" s="11" t="str">
        <f>IF(D51=0,"YES",IF((C51-D51)/(C51+D51)&gt;0.15, IF(C51+D51&gt;percent,"YES","NO"),"NO"))</f>
        <v>NO</v>
      </c>
      <c r="G51" s="12">
        <v>209310.0</v>
      </c>
      <c r="H51" s="13" t="str">
        <f t="shared" si="3"/>
        <v>NOT FUNDED</v>
      </c>
      <c r="I51" s="14">
        <f t="shared" si="4"/>
        <v>29314</v>
      </c>
      <c r="J51" s="15" t="str">
        <f t="shared" si="2"/>
        <v>Approval Threshold</v>
      </c>
    </row>
    <row r="52">
      <c r="A52" s="7" t="s">
        <v>776</v>
      </c>
      <c r="B52" s="18">
        <v>393.0</v>
      </c>
      <c r="C52" s="9">
        <v>6.5406626E7</v>
      </c>
      <c r="D52" s="9">
        <v>1.18387785E8</v>
      </c>
      <c r="E52" s="10">
        <f t="shared" si="1"/>
        <v>-52981159</v>
      </c>
      <c r="F52" s="11" t="str">
        <f>IF(D52=0,"YES",IF((C52-D52)/(C52+D52)&gt;0.15, IF(C52+D52&gt;percent,"YES","NO"),"NO"))</f>
        <v>NO</v>
      </c>
      <c r="G52" s="12">
        <v>80000.0</v>
      </c>
      <c r="H52" s="13" t="str">
        <f t="shared" si="3"/>
        <v>NOT FUNDED</v>
      </c>
      <c r="I52" s="14">
        <f t="shared" si="4"/>
        <v>29314</v>
      </c>
      <c r="J52" s="15" t="str">
        <f t="shared" si="2"/>
        <v>Approval Threshold</v>
      </c>
    </row>
    <row r="53">
      <c r="A53" s="20" t="s">
        <v>777</v>
      </c>
      <c r="B53" s="18">
        <v>254.0</v>
      </c>
      <c r="C53" s="9">
        <v>8.2893835E7</v>
      </c>
      <c r="D53" s="9">
        <v>1.37352944E8</v>
      </c>
      <c r="E53" s="10">
        <f t="shared" si="1"/>
        <v>-54459109</v>
      </c>
      <c r="F53" s="11" t="str">
        <f>IF(D53=0,"YES",IF((C53-D53)/(C53+D53)&gt;0.15, IF(C53+D53&gt;percent,"YES","NO"),"NO"))</f>
        <v>NO</v>
      </c>
      <c r="G53" s="12">
        <v>442026.0</v>
      </c>
      <c r="H53" s="13" t="str">
        <f t="shared" si="3"/>
        <v>NOT FUNDED</v>
      </c>
      <c r="I53" s="14">
        <f t="shared" si="4"/>
        <v>29314</v>
      </c>
      <c r="J53" s="15" t="str">
        <f t="shared" si="2"/>
        <v>Approval Threshold</v>
      </c>
    </row>
    <row r="54">
      <c r="A54" s="7" t="s">
        <v>778</v>
      </c>
      <c r="B54" s="18">
        <v>239.0</v>
      </c>
      <c r="C54" s="9">
        <v>6.5532906E7</v>
      </c>
      <c r="D54" s="9">
        <v>1.31468247E8</v>
      </c>
      <c r="E54" s="10">
        <f t="shared" si="1"/>
        <v>-65935341</v>
      </c>
      <c r="F54" s="11" t="str">
        <f>IF(D54=0,"YES",IF((C54-D54)/(C54+D54)&gt;0.15, IF(C54+D54&gt;percent,"YES","NO"),"NO"))</f>
        <v>NO</v>
      </c>
      <c r="G54" s="12">
        <v>88497.0</v>
      </c>
      <c r="H54" s="13" t="str">
        <f t="shared" si="3"/>
        <v>NOT FUNDED</v>
      </c>
      <c r="I54" s="14">
        <f t="shared" si="4"/>
        <v>29314</v>
      </c>
      <c r="J54" s="15" t="str">
        <f t="shared" si="2"/>
        <v>Approval Threshold</v>
      </c>
    </row>
    <row r="55">
      <c r="A55" s="7" t="s">
        <v>779</v>
      </c>
      <c r="B55" s="18">
        <v>352.0</v>
      </c>
      <c r="C55" s="9">
        <v>5.7708976E7</v>
      </c>
      <c r="D55" s="9">
        <v>1.24741695E8</v>
      </c>
      <c r="E55" s="10">
        <f t="shared" si="1"/>
        <v>-67032719</v>
      </c>
      <c r="F55" s="11" t="str">
        <f>IF(D55=0,"YES",IF((C55-D55)/(C55+D55)&gt;0.15, IF(C55+D55&gt;percent,"YES","NO"),"NO"))</f>
        <v>NO</v>
      </c>
      <c r="G55" s="12">
        <v>218960.0</v>
      </c>
      <c r="H55" s="13" t="str">
        <f t="shared" si="3"/>
        <v>NOT FUNDED</v>
      </c>
      <c r="I55" s="14">
        <f t="shared" si="4"/>
        <v>29314</v>
      </c>
      <c r="J55" s="15" t="str">
        <f t="shared" si="2"/>
        <v>Approval Threshold</v>
      </c>
    </row>
    <row r="56">
      <c r="A56" s="7" t="s">
        <v>780</v>
      </c>
      <c r="B56" s="18">
        <v>213.0</v>
      </c>
      <c r="C56" s="9">
        <v>3.803016E7</v>
      </c>
      <c r="D56" s="9">
        <v>1.16788383E8</v>
      </c>
      <c r="E56" s="10">
        <f t="shared" si="1"/>
        <v>-78758223</v>
      </c>
      <c r="F56" s="11" t="str">
        <f>IF(D56=0,"YES",IF((C56-D56)/(C56+D56)&gt;0.15, IF(C56+D56&gt;percent,"YES","NO"),"NO"))</f>
        <v>NO</v>
      </c>
      <c r="G56" s="12">
        <v>170400.0</v>
      </c>
      <c r="H56" s="13" t="str">
        <f t="shared" si="3"/>
        <v>NOT FUNDED</v>
      </c>
      <c r="I56" s="14">
        <f t="shared" si="4"/>
        <v>29314</v>
      </c>
      <c r="J56" s="15" t="str">
        <f t="shared" si="2"/>
        <v>Approval Threshold</v>
      </c>
    </row>
    <row r="57">
      <c r="A57" s="7" t="s">
        <v>781</v>
      </c>
      <c r="B57" s="18">
        <v>295.0</v>
      </c>
      <c r="C57" s="9">
        <v>4.7792949E7</v>
      </c>
      <c r="D57" s="9">
        <v>1.28527763E8</v>
      </c>
      <c r="E57" s="10">
        <f t="shared" si="1"/>
        <v>-80734814</v>
      </c>
      <c r="F57" s="11" t="str">
        <f>IF(D57=0,"YES",IF((C57-D57)/(C57+D57)&gt;0.15, IF(C57+D57&gt;percent,"YES","NO"),"NO"))</f>
        <v>NO</v>
      </c>
      <c r="G57" s="12">
        <v>93330.0</v>
      </c>
      <c r="H57" s="13" t="str">
        <f t="shared" si="3"/>
        <v>NOT FUNDED</v>
      </c>
      <c r="I57" s="14">
        <f t="shared" si="4"/>
        <v>29314</v>
      </c>
      <c r="J57" s="15" t="str">
        <f t="shared" si="2"/>
        <v>Approval Threshold</v>
      </c>
    </row>
    <row r="58">
      <c r="A58" s="7" t="s">
        <v>782</v>
      </c>
      <c r="B58" s="18">
        <v>300.0</v>
      </c>
      <c r="C58" s="9">
        <v>5.5857625E7</v>
      </c>
      <c r="D58" s="9">
        <v>1.38716606E8</v>
      </c>
      <c r="E58" s="10">
        <f t="shared" si="1"/>
        <v>-82858981</v>
      </c>
      <c r="F58" s="11" t="str">
        <f>IF(D58=0,"YES",IF((C58-D58)/(C58+D58)&gt;0.15, IF(C58+D58&gt;percent,"YES","NO"),"NO"))</f>
        <v>NO</v>
      </c>
      <c r="G58" s="12">
        <v>128380.0</v>
      </c>
      <c r="H58" s="13" t="str">
        <f t="shared" si="3"/>
        <v>NOT FUNDED</v>
      </c>
      <c r="I58" s="14">
        <f t="shared" si="4"/>
        <v>29314</v>
      </c>
      <c r="J58" s="15" t="str">
        <f t="shared" si="2"/>
        <v>Approval Threshold</v>
      </c>
    </row>
    <row r="59">
      <c r="A59" s="7" t="s">
        <v>783</v>
      </c>
      <c r="B59" s="18">
        <v>301.0</v>
      </c>
      <c r="C59" s="9">
        <v>3.986675E7</v>
      </c>
      <c r="D59" s="9">
        <v>1.24102163E8</v>
      </c>
      <c r="E59" s="10">
        <f t="shared" si="1"/>
        <v>-84235413</v>
      </c>
      <c r="F59" s="11" t="str">
        <f>IF(D59=0,"YES",IF((C59-D59)/(C59+D59)&gt;0.15, IF(C59+D59&gt;percent,"YES","NO"),"NO"))</f>
        <v>NO</v>
      </c>
      <c r="G59" s="12">
        <v>50000.0</v>
      </c>
      <c r="H59" s="13" t="str">
        <f t="shared" si="3"/>
        <v>NOT FUNDED</v>
      </c>
      <c r="I59" s="14">
        <f t="shared" si="4"/>
        <v>29314</v>
      </c>
      <c r="J59" s="15" t="str">
        <f t="shared" si="2"/>
        <v>Approval Threshold</v>
      </c>
    </row>
    <row r="60">
      <c r="A60" s="7" t="s">
        <v>784</v>
      </c>
      <c r="B60" s="18">
        <v>188.0</v>
      </c>
      <c r="C60" s="9">
        <v>4.4437624E7</v>
      </c>
      <c r="D60" s="9">
        <v>1.30649862E8</v>
      </c>
      <c r="E60" s="10">
        <f t="shared" si="1"/>
        <v>-86212238</v>
      </c>
      <c r="F60" s="11" t="str">
        <f>IF(D60=0,"YES",IF((C60-D60)/(C60+D60)&gt;0.15, IF(C60+D60&gt;percent,"YES","NO"),"NO"))</f>
        <v>NO</v>
      </c>
      <c r="G60" s="12">
        <v>69000.0</v>
      </c>
      <c r="H60" s="13" t="str">
        <f t="shared" si="3"/>
        <v>NOT FUNDED</v>
      </c>
      <c r="I60" s="14">
        <f t="shared" si="4"/>
        <v>29314</v>
      </c>
      <c r="J60" s="15" t="str">
        <f t="shared" si="2"/>
        <v>Approval Threshold</v>
      </c>
    </row>
    <row r="61">
      <c r="A61" s="20" t="s">
        <v>785</v>
      </c>
      <c r="B61" s="18">
        <v>160.0</v>
      </c>
      <c r="C61" s="9">
        <v>2.0227953E7</v>
      </c>
      <c r="D61" s="9">
        <v>1.09883762E8</v>
      </c>
      <c r="E61" s="10">
        <f t="shared" si="1"/>
        <v>-89655809</v>
      </c>
      <c r="F61" s="11" t="str">
        <f>IF(D61=0,"YES",IF((C61-D61)/(C61+D61)&gt;0.15, IF(C61+D61&gt;percent,"YES","NO"),"NO"))</f>
        <v>NO</v>
      </c>
      <c r="G61" s="12">
        <v>75000.0</v>
      </c>
      <c r="H61" s="13" t="str">
        <f t="shared" si="3"/>
        <v>NOT FUNDED</v>
      </c>
      <c r="I61" s="14">
        <f t="shared" si="4"/>
        <v>29314</v>
      </c>
      <c r="J61" s="15" t="str">
        <f t="shared" si="2"/>
        <v>Approval Threshold</v>
      </c>
    </row>
    <row r="62">
      <c r="A62" s="7" t="s">
        <v>786</v>
      </c>
      <c r="B62" s="18">
        <v>172.0</v>
      </c>
      <c r="C62" s="9">
        <v>1.7917156E7</v>
      </c>
      <c r="D62" s="9">
        <v>1.1199446E8</v>
      </c>
      <c r="E62" s="10">
        <f t="shared" si="1"/>
        <v>-94077304</v>
      </c>
      <c r="F62" s="11" t="str">
        <f>IF(D62=0,"YES",IF((C62-D62)/(C62+D62)&gt;0.15, IF(C62+D62&gt;percent,"YES","NO"),"NO"))</f>
        <v>NO</v>
      </c>
      <c r="G62" s="12">
        <v>100000.0</v>
      </c>
      <c r="H62" s="13" t="str">
        <f t="shared" si="3"/>
        <v>NOT FUNDED</v>
      </c>
      <c r="I62" s="14">
        <f t="shared" si="4"/>
        <v>29314</v>
      </c>
      <c r="J62" s="15" t="str">
        <f t="shared" si="2"/>
        <v>Approval Threshold</v>
      </c>
    </row>
    <row r="63">
      <c r="A63" s="7" t="s">
        <v>787</v>
      </c>
      <c r="B63" s="18">
        <v>174.0</v>
      </c>
      <c r="C63" s="9">
        <v>3.3683584E7</v>
      </c>
      <c r="D63" s="9">
        <v>1.28289823E8</v>
      </c>
      <c r="E63" s="10">
        <f t="shared" si="1"/>
        <v>-94606239</v>
      </c>
      <c r="F63" s="11" t="str">
        <f>IF(D63=0,"YES",IF((C63-D63)/(C63+D63)&gt;0.15, IF(C63+D63&gt;percent,"YES","NO"),"NO"))</f>
        <v>NO</v>
      </c>
      <c r="G63" s="12">
        <v>114400.0</v>
      </c>
      <c r="H63" s="13" t="str">
        <f t="shared" si="3"/>
        <v>NOT FUNDED</v>
      </c>
      <c r="I63" s="14">
        <f t="shared" si="4"/>
        <v>29314</v>
      </c>
      <c r="J63" s="15" t="str">
        <f t="shared" si="2"/>
        <v>Approval Threshold</v>
      </c>
    </row>
    <row r="64">
      <c r="A64" s="7" t="s">
        <v>788</v>
      </c>
      <c r="B64" s="18">
        <v>209.0</v>
      </c>
      <c r="C64" s="9">
        <v>2.9897806E7</v>
      </c>
      <c r="D64" s="9">
        <v>1.29252728E8</v>
      </c>
      <c r="E64" s="10">
        <f t="shared" si="1"/>
        <v>-99354922</v>
      </c>
      <c r="F64" s="11" t="str">
        <f>IF(D64=0,"YES",IF((C64-D64)/(C64+D64)&gt;0.15, IF(C64+D64&gt;percent,"YES","NO"),"NO"))</f>
        <v>NO</v>
      </c>
      <c r="G64" s="12">
        <v>126800.0</v>
      </c>
      <c r="H64" s="13" t="str">
        <f t="shared" si="3"/>
        <v>NOT FUNDED</v>
      </c>
      <c r="I64" s="14">
        <f t="shared" si="4"/>
        <v>29314</v>
      </c>
      <c r="J64" s="15" t="str">
        <f t="shared" si="2"/>
        <v>Approval Threshold</v>
      </c>
    </row>
    <row r="65">
      <c r="A65" s="7" t="s">
        <v>789</v>
      </c>
      <c r="B65" s="18">
        <v>214.0</v>
      </c>
      <c r="C65" s="9">
        <v>2.9462503E7</v>
      </c>
      <c r="D65" s="9">
        <v>1.29210153E8</v>
      </c>
      <c r="E65" s="10">
        <f t="shared" si="1"/>
        <v>-99747650</v>
      </c>
      <c r="F65" s="11" t="str">
        <f>IF(D65=0,"YES",IF((C65-D65)/(C65+D65)&gt;0.15, IF(C65+D65&gt;percent,"YES","NO"),"NO"))</f>
        <v>NO</v>
      </c>
      <c r="G65" s="12">
        <v>110250.0</v>
      </c>
      <c r="H65" s="13" t="str">
        <f t="shared" si="3"/>
        <v>NOT FUNDED</v>
      </c>
      <c r="I65" s="14">
        <f t="shared" si="4"/>
        <v>29314</v>
      </c>
      <c r="J65" s="15" t="str">
        <f t="shared" si="2"/>
        <v>Approval Threshold</v>
      </c>
    </row>
    <row r="66">
      <c r="A66" s="7" t="s">
        <v>790</v>
      </c>
      <c r="B66" s="18">
        <v>180.0</v>
      </c>
      <c r="C66" s="9">
        <v>1.3617836E7</v>
      </c>
      <c r="D66" s="9">
        <v>1.13871539E8</v>
      </c>
      <c r="E66" s="10">
        <f t="shared" si="1"/>
        <v>-100253703</v>
      </c>
      <c r="F66" s="11" t="str">
        <f>IF(D66=0,"YES",IF((C66-D66)/(C66+D66)&gt;0.15, IF(C66+D66&gt;percent,"YES","NO"),"NO"))</f>
        <v>NO</v>
      </c>
      <c r="G66" s="12">
        <v>58633.0</v>
      </c>
      <c r="H66" s="13" t="str">
        <f t="shared" si="3"/>
        <v>NOT FUNDED</v>
      </c>
      <c r="I66" s="14">
        <f t="shared" si="4"/>
        <v>29314</v>
      </c>
      <c r="J66" s="15" t="str">
        <f t="shared" si="2"/>
        <v>Approval Threshold</v>
      </c>
    </row>
    <row r="67">
      <c r="A67" s="7" t="s">
        <v>791</v>
      </c>
      <c r="B67" s="18">
        <v>219.0</v>
      </c>
      <c r="C67" s="9">
        <v>3.4098227E7</v>
      </c>
      <c r="D67" s="9">
        <v>1.37080444E8</v>
      </c>
      <c r="E67" s="10">
        <f t="shared" si="1"/>
        <v>-102982217</v>
      </c>
      <c r="F67" s="11" t="str">
        <f>IF(D67=0,"YES",IF((C67-D67)/(C67+D67)&gt;0.15, IF(C67+D67&gt;percent,"YES","NO"),"NO"))</f>
        <v>NO</v>
      </c>
      <c r="G67" s="12">
        <v>420000.0</v>
      </c>
      <c r="H67" s="13" t="str">
        <f t="shared" si="3"/>
        <v>NOT FUNDED</v>
      </c>
      <c r="I67" s="14">
        <f t="shared" si="4"/>
        <v>29314</v>
      </c>
      <c r="J67" s="15" t="str">
        <f t="shared" si="2"/>
        <v>Approval Threshold</v>
      </c>
    </row>
    <row r="68">
      <c r="A68" s="7" t="s">
        <v>792</v>
      </c>
      <c r="B68" s="18">
        <v>209.0</v>
      </c>
      <c r="C68" s="9">
        <v>1.8494713E7</v>
      </c>
      <c r="D68" s="9">
        <v>1.22032317E8</v>
      </c>
      <c r="E68" s="10">
        <f t="shared" si="1"/>
        <v>-103537604</v>
      </c>
      <c r="F68" s="11" t="str">
        <f>IF(D68=0,"YES",IF((C68-D68)/(C68+D68)&gt;0.15, IF(C68+D68&gt;percent,"YES","NO"),"NO"))</f>
        <v>NO</v>
      </c>
      <c r="G68" s="12">
        <v>119500.0</v>
      </c>
      <c r="H68" s="13" t="str">
        <f t="shared" si="3"/>
        <v>NOT FUNDED</v>
      </c>
      <c r="I68" s="14">
        <f t="shared" si="4"/>
        <v>29314</v>
      </c>
      <c r="J68" s="15" t="str">
        <f t="shared" si="2"/>
        <v>Approval Threshold</v>
      </c>
    </row>
    <row r="69">
      <c r="A69" s="7" t="s">
        <v>793</v>
      </c>
      <c r="B69" s="18">
        <v>187.0</v>
      </c>
      <c r="C69" s="9">
        <v>2.3841295E7</v>
      </c>
      <c r="D69" s="9">
        <v>1.28070067E8</v>
      </c>
      <c r="E69" s="10">
        <f t="shared" si="1"/>
        <v>-104228772</v>
      </c>
      <c r="F69" s="11" t="str">
        <f>IF(D69=0,"YES",IF((C69-D69)/(C69+D69)&gt;0.15, IF(C69+D69&gt;percent,"YES","NO"),"NO"))</f>
        <v>NO</v>
      </c>
      <c r="G69" s="12">
        <v>175000.0</v>
      </c>
      <c r="H69" s="13" t="str">
        <f t="shared" si="3"/>
        <v>NOT FUNDED</v>
      </c>
      <c r="I69" s="14">
        <f t="shared" si="4"/>
        <v>29314</v>
      </c>
      <c r="J69" s="15" t="str">
        <f t="shared" si="2"/>
        <v>Approval Threshold</v>
      </c>
    </row>
    <row r="70">
      <c r="A70" s="7" t="s">
        <v>794</v>
      </c>
      <c r="B70" s="18">
        <v>239.0</v>
      </c>
      <c r="C70" s="9">
        <v>2.9409228E7</v>
      </c>
      <c r="D70" s="9">
        <v>1.34083896E8</v>
      </c>
      <c r="E70" s="10">
        <f t="shared" si="1"/>
        <v>-104674668</v>
      </c>
      <c r="F70" s="11" t="str">
        <f>IF(D70=0,"YES",IF((C70-D70)/(C70+D70)&gt;0.15, IF(C70+D70&gt;percent,"YES","NO"),"NO"))</f>
        <v>NO</v>
      </c>
      <c r="G70" s="12">
        <v>255000.0</v>
      </c>
      <c r="H70" s="13" t="str">
        <f t="shared" si="3"/>
        <v>NOT FUNDED</v>
      </c>
      <c r="I70" s="14">
        <f t="shared" si="4"/>
        <v>29314</v>
      </c>
      <c r="J70" s="15" t="str">
        <f t="shared" si="2"/>
        <v>Approval Threshold</v>
      </c>
    </row>
    <row r="71">
      <c r="A71" s="7" t="s">
        <v>795</v>
      </c>
      <c r="B71" s="18">
        <v>193.0</v>
      </c>
      <c r="C71" s="9">
        <v>2.7731657E7</v>
      </c>
      <c r="D71" s="9">
        <v>1.32692933E8</v>
      </c>
      <c r="E71" s="10">
        <f t="shared" si="1"/>
        <v>-104961276</v>
      </c>
      <c r="F71" s="11" t="str">
        <f>IF(D71=0,"YES",IF((C71-D71)/(C71+D71)&gt;0.15, IF(C71+D71&gt;percent,"YES","NO"),"NO"))</f>
        <v>NO</v>
      </c>
      <c r="G71" s="12">
        <v>206800.0</v>
      </c>
      <c r="H71" s="13" t="str">
        <f t="shared" si="3"/>
        <v>NOT FUNDED</v>
      </c>
      <c r="I71" s="14">
        <f t="shared" si="4"/>
        <v>29314</v>
      </c>
      <c r="J71" s="15" t="str">
        <f t="shared" si="2"/>
        <v>Approval Threshold</v>
      </c>
    </row>
    <row r="72">
      <c r="A72" s="7" t="s">
        <v>796</v>
      </c>
      <c r="B72" s="18">
        <v>240.0</v>
      </c>
      <c r="C72" s="9">
        <v>3.8975147E7</v>
      </c>
      <c r="D72" s="9">
        <v>1.44489042E8</v>
      </c>
      <c r="E72" s="10">
        <f t="shared" si="1"/>
        <v>-105513895</v>
      </c>
      <c r="F72" s="11" t="str">
        <f>IF(D72=0,"YES",IF((C72-D72)/(C72+D72)&gt;0.15, IF(C72+D72&gt;percent,"YES","NO"),"NO"))</f>
        <v>NO</v>
      </c>
      <c r="G72" s="12">
        <v>266666.0</v>
      </c>
      <c r="H72" s="13" t="str">
        <f t="shared" si="3"/>
        <v>NOT FUNDED</v>
      </c>
      <c r="I72" s="14">
        <f t="shared" si="4"/>
        <v>29314</v>
      </c>
      <c r="J72" s="15" t="str">
        <f t="shared" si="2"/>
        <v>Approval Threshold</v>
      </c>
    </row>
    <row r="73">
      <c r="A73" s="7" t="s">
        <v>797</v>
      </c>
      <c r="B73" s="18">
        <v>204.0</v>
      </c>
      <c r="C73" s="9">
        <v>2.1394486E7</v>
      </c>
      <c r="D73" s="9">
        <v>1.27496529E8</v>
      </c>
      <c r="E73" s="10">
        <f t="shared" si="1"/>
        <v>-106102043</v>
      </c>
      <c r="F73" s="11" t="str">
        <f>IF(D73=0,"YES",IF((C73-D73)/(C73+D73)&gt;0.15, IF(C73+D73&gt;percent,"YES","NO"),"NO"))</f>
        <v>NO</v>
      </c>
      <c r="G73" s="12">
        <v>68200.0</v>
      </c>
      <c r="H73" s="13" t="str">
        <f t="shared" si="3"/>
        <v>NOT FUNDED</v>
      </c>
      <c r="I73" s="14">
        <f t="shared" si="4"/>
        <v>29314</v>
      </c>
      <c r="J73" s="15" t="str">
        <f t="shared" si="2"/>
        <v>Approval Threshold</v>
      </c>
    </row>
    <row r="74">
      <c r="A74" s="7" t="s">
        <v>798</v>
      </c>
      <c r="B74" s="18">
        <v>184.0</v>
      </c>
      <c r="C74" s="9">
        <v>2.2324857E7</v>
      </c>
      <c r="D74" s="9">
        <v>1.2875481E8</v>
      </c>
      <c r="E74" s="10">
        <f t="shared" si="1"/>
        <v>-106429953</v>
      </c>
      <c r="F74" s="11" t="str">
        <f>IF(D74=0,"YES",IF((C74-D74)/(C74+D74)&gt;0.15, IF(C74+D74&gt;percent,"YES","NO"),"NO"))</f>
        <v>NO</v>
      </c>
      <c r="G74" s="12">
        <v>49500.0</v>
      </c>
      <c r="H74" s="13" t="str">
        <f t="shared" si="3"/>
        <v>NOT FUNDED</v>
      </c>
      <c r="I74" s="14">
        <f t="shared" si="4"/>
        <v>29314</v>
      </c>
      <c r="J74" s="15" t="str">
        <f t="shared" si="2"/>
        <v>Approval Threshold</v>
      </c>
    </row>
    <row r="75">
      <c r="A75" s="7" t="s">
        <v>799</v>
      </c>
      <c r="B75" s="18">
        <v>164.0</v>
      </c>
      <c r="C75" s="9">
        <v>2.3016467E7</v>
      </c>
      <c r="D75" s="9">
        <v>1.30202056E8</v>
      </c>
      <c r="E75" s="10">
        <f t="shared" si="1"/>
        <v>-107185589</v>
      </c>
      <c r="F75" s="11" t="str">
        <f>IF(D75=0,"YES",IF((C75-D75)/(C75+D75)&gt;0.15, IF(C75+D75&gt;percent,"YES","NO"),"NO"))</f>
        <v>NO</v>
      </c>
      <c r="G75" s="12">
        <v>72000.0</v>
      </c>
      <c r="H75" s="13" t="str">
        <f t="shared" si="3"/>
        <v>NOT FUNDED</v>
      </c>
      <c r="I75" s="14">
        <f t="shared" si="4"/>
        <v>29314</v>
      </c>
      <c r="J75" s="15" t="str">
        <f t="shared" si="2"/>
        <v>Approval Threshold</v>
      </c>
    </row>
    <row r="76">
      <c r="A76" s="20" t="s">
        <v>800</v>
      </c>
      <c r="B76" s="18">
        <v>218.0</v>
      </c>
      <c r="C76" s="9">
        <v>2.3564301E7</v>
      </c>
      <c r="D76" s="9">
        <v>1.31350736E8</v>
      </c>
      <c r="E76" s="10">
        <f t="shared" si="1"/>
        <v>-107786435</v>
      </c>
      <c r="F76" s="11" t="str">
        <f>IF(D76=0,"YES",IF((C76-D76)/(C76+D76)&gt;0.15, IF(C76+D76&gt;percent,"YES","NO"),"NO"))</f>
        <v>NO</v>
      </c>
      <c r="G76" s="12">
        <v>120000.0</v>
      </c>
      <c r="H76" s="13" t="str">
        <f t="shared" si="3"/>
        <v>NOT FUNDED</v>
      </c>
      <c r="I76" s="14">
        <f t="shared" si="4"/>
        <v>29314</v>
      </c>
      <c r="J76" s="15" t="str">
        <f t="shared" si="2"/>
        <v>Approval Threshold</v>
      </c>
    </row>
    <row r="77">
      <c r="A77" s="7" t="s">
        <v>801</v>
      </c>
      <c r="B77" s="18">
        <v>152.0</v>
      </c>
      <c r="C77" s="9">
        <v>1.7497703E7</v>
      </c>
      <c r="D77" s="9">
        <v>1.25375726E8</v>
      </c>
      <c r="E77" s="10">
        <f t="shared" si="1"/>
        <v>-107878023</v>
      </c>
      <c r="F77" s="11" t="str">
        <f>IF(D77=0,"YES",IF((C77-D77)/(C77+D77)&gt;0.15, IF(C77+D77&gt;percent,"YES","NO"),"NO"))</f>
        <v>NO</v>
      </c>
      <c r="G77" s="12">
        <v>61320.0</v>
      </c>
      <c r="H77" s="13" t="str">
        <f t="shared" si="3"/>
        <v>NOT FUNDED</v>
      </c>
      <c r="I77" s="14">
        <f t="shared" si="4"/>
        <v>29314</v>
      </c>
      <c r="J77" s="15" t="str">
        <f t="shared" si="2"/>
        <v>Approval Threshold</v>
      </c>
    </row>
    <row r="78">
      <c r="A78" s="7" t="s">
        <v>802</v>
      </c>
      <c r="B78" s="18">
        <v>157.0</v>
      </c>
      <c r="C78" s="9">
        <v>1.2552556E7</v>
      </c>
      <c r="D78" s="9">
        <v>1.20659839E8</v>
      </c>
      <c r="E78" s="10">
        <f t="shared" si="1"/>
        <v>-108107283</v>
      </c>
      <c r="F78" s="11" t="str">
        <f>IF(D78=0,"YES",IF((C78-D78)/(C78+D78)&gt;0.15, IF(C78+D78&gt;percent,"YES","NO"),"NO"))</f>
        <v>NO</v>
      </c>
      <c r="G78" s="12">
        <v>99310.0</v>
      </c>
      <c r="H78" s="13" t="str">
        <f t="shared" si="3"/>
        <v>NOT FUNDED</v>
      </c>
      <c r="I78" s="14">
        <f t="shared" si="4"/>
        <v>29314</v>
      </c>
      <c r="J78" s="15" t="str">
        <f t="shared" si="2"/>
        <v>Approval Threshold</v>
      </c>
    </row>
    <row r="79">
      <c r="A79" s="7" t="s">
        <v>803</v>
      </c>
      <c r="B79" s="18">
        <v>154.0</v>
      </c>
      <c r="C79" s="9">
        <v>1.3980514E7</v>
      </c>
      <c r="D79" s="9">
        <v>1.22903243E8</v>
      </c>
      <c r="E79" s="10">
        <f t="shared" si="1"/>
        <v>-108922729</v>
      </c>
      <c r="F79" s="11" t="str">
        <f>IF(D79=0,"YES",IF((C79-D79)/(C79+D79)&gt;0.15, IF(C79+D79&gt;percent,"YES","NO"),"NO"))</f>
        <v>NO</v>
      </c>
      <c r="G79" s="12">
        <v>84400.0</v>
      </c>
      <c r="H79" s="13" t="str">
        <f t="shared" si="3"/>
        <v>NOT FUNDED</v>
      </c>
      <c r="I79" s="14">
        <f t="shared" si="4"/>
        <v>29314</v>
      </c>
      <c r="J79" s="15" t="str">
        <f t="shared" si="2"/>
        <v>Approval Threshold</v>
      </c>
    </row>
    <row r="80">
      <c r="A80" s="7" t="s">
        <v>804</v>
      </c>
      <c r="B80" s="18">
        <v>170.0</v>
      </c>
      <c r="C80" s="9">
        <v>1.5620287E7</v>
      </c>
      <c r="D80" s="9">
        <v>1.25090351E8</v>
      </c>
      <c r="E80" s="10">
        <f t="shared" si="1"/>
        <v>-109470064</v>
      </c>
      <c r="F80" s="11" t="str">
        <f>IF(D80=0,"YES",IF((C80-D80)/(C80+D80)&gt;0.15, IF(C80+D80&gt;percent,"YES","NO"),"NO"))</f>
        <v>NO</v>
      </c>
      <c r="G80" s="12">
        <v>75000.0</v>
      </c>
      <c r="H80" s="13" t="str">
        <f t="shared" si="3"/>
        <v>NOT FUNDED</v>
      </c>
      <c r="I80" s="14">
        <f t="shared" si="4"/>
        <v>29314</v>
      </c>
      <c r="J80" s="15" t="str">
        <f t="shared" si="2"/>
        <v>Approval Threshold</v>
      </c>
    </row>
    <row r="81">
      <c r="A81" s="7" t="s">
        <v>805</v>
      </c>
      <c r="B81" s="18">
        <v>184.0</v>
      </c>
      <c r="C81" s="9">
        <v>1.4561345E7</v>
      </c>
      <c r="D81" s="9">
        <v>1.24417666E8</v>
      </c>
      <c r="E81" s="10">
        <f t="shared" si="1"/>
        <v>-109856321</v>
      </c>
      <c r="F81" s="11" t="str">
        <f>IF(D81=0,"YES",IF((C81-D81)/(C81+D81)&gt;0.15, IF(C81+D81&gt;percent,"YES","NO"),"NO"))</f>
        <v>NO</v>
      </c>
      <c r="G81" s="12">
        <v>95200.0</v>
      </c>
      <c r="H81" s="13" t="str">
        <f t="shared" si="3"/>
        <v>NOT FUNDED</v>
      </c>
      <c r="I81" s="14">
        <f t="shared" si="4"/>
        <v>29314</v>
      </c>
      <c r="J81" s="15" t="str">
        <f t="shared" si="2"/>
        <v>Approval Threshold</v>
      </c>
    </row>
    <row r="82">
      <c r="A82" s="7" t="s">
        <v>806</v>
      </c>
      <c r="B82" s="18">
        <v>149.0</v>
      </c>
      <c r="C82" s="9">
        <v>1.4841777E7</v>
      </c>
      <c r="D82" s="9">
        <v>1.24909812E8</v>
      </c>
      <c r="E82" s="10">
        <f t="shared" si="1"/>
        <v>-110068035</v>
      </c>
      <c r="F82" s="11" t="str">
        <f>IF(D82=0,"YES",IF((C82-D82)/(C82+D82)&gt;0.15, IF(C82+D82&gt;percent,"YES","NO"),"NO"))</f>
        <v>NO</v>
      </c>
      <c r="G82" s="12">
        <v>93104.0</v>
      </c>
      <c r="H82" s="13" t="str">
        <f t="shared" si="3"/>
        <v>NOT FUNDED</v>
      </c>
      <c r="I82" s="14">
        <f t="shared" si="4"/>
        <v>29314</v>
      </c>
      <c r="J82" s="15" t="str">
        <f t="shared" si="2"/>
        <v>Approval Threshold</v>
      </c>
    </row>
    <row r="83">
      <c r="A83" s="7" t="s">
        <v>807</v>
      </c>
      <c r="B83" s="18">
        <v>160.0</v>
      </c>
      <c r="C83" s="9">
        <v>3.1218205E7</v>
      </c>
      <c r="D83" s="9">
        <v>1.41803864E8</v>
      </c>
      <c r="E83" s="10">
        <f t="shared" si="1"/>
        <v>-110585659</v>
      </c>
      <c r="F83" s="11" t="str">
        <f>IF(D83=0,"YES",IF((C83-D83)/(C83+D83)&gt;0.15, IF(C83+D83&gt;percent,"YES","NO"),"NO"))</f>
        <v>NO</v>
      </c>
      <c r="G83" s="12">
        <v>90000.0</v>
      </c>
      <c r="H83" s="13" t="str">
        <f t="shared" si="3"/>
        <v>NOT FUNDED</v>
      </c>
      <c r="I83" s="14">
        <f t="shared" si="4"/>
        <v>29314</v>
      </c>
      <c r="J83" s="15" t="str">
        <f t="shared" si="2"/>
        <v>Approval Threshold</v>
      </c>
    </row>
    <row r="84">
      <c r="A84" s="7" t="s">
        <v>808</v>
      </c>
      <c r="B84" s="18">
        <v>156.0</v>
      </c>
      <c r="C84" s="9">
        <v>1.6990397E7</v>
      </c>
      <c r="D84" s="9">
        <v>1.28270626E8</v>
      </c>
      <c r="E84" s="10">
        <f t="shared" si="1"/>
        <v>-111280229</v>
      </c>
      <c r="F84" s="11" t="str">
        <f>IF(D84=0,"YES",IF((C84-D84)/(C84+D84)&gt;0.15, IF(C84+D84&gt;percent,"YES","NO"),"NO"))</f>
        <v>NO</v>
      </c>
      <c r="G84" s="12">
        <v>44280.0</v>
      </c>
      <c r="H84" s="13" t="str">
        <f t="shared" si="3"/>
        <v>NOT FUNDED</v>
      </c>
      <c r="I84" s="14">
        <f t="shared" si="4"/>
        <v>29314</v>
      </c>
      <c r="J84" s="15" t="str">
        <f t="shared" si="2"/>
        <v>Approval Threshold</v>
      </c>
    </row>
    <row r="85">
      <c r="A85" s="7" t="s">
        <v>809</v>
      </c>
      <c r="B85" s="18">
        <v>152.0</v>
      </c>
      <c r="C85" s="9">
        <v>9618309.0</v>
      </c>
      <c r="D85" s="9">
        <v>1.21513088E8</v>
      </c>
      <c r="E85" s="10">
        <f t="shared" si="1"/>
        <v>-111894779</v>
      </c>
      <c r="F85" s="11" t="str">
        <f>IF(D85=0,"YES",IF((C85-D85)/(C85+D85)&gt;0.15, IF(C85+D85&gt;percent,"YES","NO"),"NO"))</f>
        <v>NO</v>
      </c>
      <c r="G85" s="12">
        <v>35000.0</v>
      </c>
      <c r="H85" s="13" t="str">
        <f t="shared" si="3"/>
        <v>NOT FUNDED</v>
      </c>
      <c r="I85" s="14">
        <f t="shared" si="4"/>
        <v>29314</v>
      </c>
      <c r="J85" s="15" t="str">
        <f t="shared" si="2"/>
        <v>Approval Threshold</v>
      </c>
    </row>
    <row r="86">
      <c r="A86" s="19" t="s">
        <v>810</v>
      </c>
      <c r="B86" s="18">
        <v>199.0</v>
      </c>
      <c r="C86" s="9">
        <v>2.1364687E7</v>
      </c>
      <c r="D86" s="9">
        <v>1.33552672E8</v>
      </c>
      <c r="E86" s="10">
        <f t="shared" si="1"/>
        <v>-112187985</v>
      </c>
      <c r="F86" s="11" t="str">
        <f>IF(D86=0,"YES",IF((C86-D86)/(C86+D86)&gt;0.15, IF(C86+D86&gt;percent,"YES","NO"),"NO"))</f>
        <v>NO</v>
      </c>
      <c r="G86" s="12">
        <v>280000.0</v>
      </c>
      <c r="H86" s="13" t="str">
        <f t="shared" si="3"/>
        <v>NOT FUNDED</v>
      </c>
      <c r="I86" s="14">
        <f t="shared" si="4"/>
        <v>29314</v>
      </c>
      <c r="J86" s="15" t="str">
        <f t="shared" si="2"/>
        <v>Approval Threshold</v>
      </c>
    </row>
    <row r="87">
      <c r="A87" s="7" t="s">
        <v>811</v>
      </c>
      <c r="B87" s="18">
        <v>229.0</v>
      </c>
      <c r="C87" s="9">
        <v>3.1610359E7</v>
      </c>
      <c r="D87" s="9">
        <v>1.44515364E8</v>
      </c>
      <c r="E87" s="10">
        <f t="shared" si="1"/>
        <v>-112905005</v>
      </c>
      <c r="F87" s="11" t="str">
        <f>IF(D87=0,"YES",IF((C87-D87)/(C87+D87)&gt;0.15, IF(C87+D87&gt;percent,"YES","NO"),"NO"))</f>
        <v>NO</v>
      </c>
      <c r="G87" s="12">
        <v>400000.0</v>
      </c>
      <c r="H87" s="13" t="str">
        <f t="shared" si="3"/>
        <v>NOT FUNDED</v>
      </c>
      <c r="I87" s="14">
        <f t="shared" si="4"/>
        <v>29314</v>
      </c>
      <c r="J87" s="15" t="str">
        <f t="shared" si="2"/>
        <v>Approval Threshold</v>
      </c>
    </row>
    <row r="88">
      <c r="A88" s="7" t="s">
        <v>812</v>
      </c>
      <c r="B88" s="18">
        <v>182.0</v>
      </c>
      <c r="C88" s="9">
        <v>1.72058E7</v>
      </c>
      <c r="D88" s="9">
        <v>1.30820226E8</v>
      </c>
      <c r="E88" s="10">
        <f t="shared" si="1"/>
        <v>-113614426</v>
      </c>
      <c r="F88" s="11" t="str">
        <f>IF(D88=0,"YES",IF((C88-D88)/(C88+D88)&gt;0.15, IF(C88+D88&gt;percent,"YES","NO"),"NO"))</f>
        <v>NO</v>
      </c>
      <c r="G88" s="12">
        <v>199000.0</v>
      </c>
      <c r="H88" s="13" t="str">
        <f t="shared" si="3"/>
        <v>NOT FUNDED</v>
      </c>
      <c r="I88" s="14">
        <f t="shared" si="4"/>
        <v>29314</v>
      </c>
      <c r="J88" s="15" t="str">
        <f t="shared" si="2"/>
        <v>Approval Threshold</v>
      </c>
    </row>
    <row r="89">
      <c r="A89" s="7" t="s">
        <v>813</v>
      </c>
      <c r="B89" s="18">
        <v>243.0</v>
      </c>
      <c r="C89" s="9">
        <v>2.1882734E7</v>
      </c>
      <c r="D89" s="9">
        <v>1.3565067E8</v>
      </c>
      <c r="E89" s="10">
        <f t="shared" si="1"/>
        <v>-113767936</v>
      </c>
      <c r="F89" s="11" t="str">
        <f>IF(D89=0,"YES",IF((C89-D89)/(C89+D89)&gt;0.15, IF(C89+D89&gt;percent,"YES","NO"),"NO"))</f>
        <v>NO</v>
      </c>
      <c r="G89" s="12">
        <v>72200.0</v>
      </c>
      <c r="H89" s="13" t="str">
        <f t="shared" si="3"/>
        <v>NOT FUNDED</v>
      </c>
      <c r="I89" s="14">
        <f t="shared" si="4"/>
        <v>29314</v>
      </c>
      <c r="J89" s="15" t="str">
        <f t="shared" si="2"/>
        <v>Approval Threshold</v>
      </c>
    </row>
    <row r="90">
      <c r="A90" s="7" t="s">
        <v>814</v>
      </c>
      <c r="B90" s="18">
        <v>175.0</v>
      </c>
      <c r="C90" s="9">
        <v>1.7312916E7</v>
      </c>
      <c r="D90" s="9">
        <v>1.32225437E8</v>
      </c>
      <c r="E90" s="10">
        <f t="shared" si="1"/>
        <v>-114912521</v>
      </c>
      <c r="F90" s="11" t="str">
        <f>IF(D90=0,"YES",IF((C90-D90)/(C90+D90)&gt;0.15, IF(C90+D90&gt;percent,"YES","NO"),"NO"))</f>
        <v>NO</v>
      </c>
      <c r="G90" s="12">
        <v>150000.0</v>
      </c>
      <c r="H90" s="13" t="str">
        <f t="shared" si="3"/>
        <v>NOT FUNDED</v>
      </c>
      <c r="I90" s="14">
        <f t="shared" si="4"/>
        <v>29314</v>
      </c>
      <c r="J90" s="15" t="str">
        <f t="shared" si="2"/>
        <v>Approval Threshold</v>
      </c>
    </row>
    <row r="91">
      <c r="A91" s="7" t="s">
        <v>815</v>
      </c>
      <c r="B91" s="18">
        <v>158.0</v>
      </c>
      <c r="C91" s="9">
        <v>1.2808846E7</v>
      </c>
      <c r="D91" s="9">
        <v>1.27816805E8</v>
      </c>
      <c r="E91" s="10">
        <f t="shared" si="1"/>
        <v>-115007959</v>
      </c>
      <c r="F91" s="11" t="str">
        <f>IF(D91=0,"YES",IF((C91-D91)/(C91+D91)&gt;0.15, IF(C91+D91&gt;percent,"YES","NO"),"NO"))</f>
        <v>NO</v>
      </c>
      <c r="G91" s="12">
        <v>52500.0</v>
      </c>
      <c r="H91" s="13" t="str">
        <f t="shared" si="3"/>
        <v>NOT FUNDED</v>
      </c>
      <c r="I91" s="14">
        <f t="shared" si="4"/>
        <v>29314</v>
      </c>
      <c r="J91" s="15" t="str">
        <f t="shared" si="2"/>
        <v>Approval Threshold</v>
      </c>
    </row>
    <row r="92">
      <c r="A92" s="7" t="s">
        <v>816</v>
      </c>
      <c r="B92" s="18">
        <v>206.0</v>
      </c>
      <c r="C92" s="9">
        <v>2.4419059E7</v>
      </c>
      <c r="D92" s="9">
        <v>1.39983292E8</v>
      </c>
      <c r="E92" s="10">
        <f t="shared" si="1"/>
        <v>-115564233</v>
      </c>
      <c r="F92" s="11" t="str">
        <f>IF(D92=0,"YES",IF((C92-D92)/(C92+D92)&gt;0.15, IF(C92+D92&gt;percent,"YES","NO"),"NO"))</f>
        <v>NO</v>
      </c>
      <c r="G92" s="12">
        <v>199500.0</v>
      </c>
      <c r="H92" s="13" t="str">
        <f t="shared" si="3"/>
        <v>NOT FUNDED</v>
      </c>
      <c r="I92" s="14">
        <f t="shared" si="4"/>
        <v>29314</v>
      </c>
      <c r="J92" s="15" t="str">
        <f t="shared" si="2"/>
        <v>Approval Threshold</v>
      </c>
    </row>
    <row r="93">
      <c r="A93" s="7" t="s">
        <v>817</v>
      </c>
      <c r="B93" s="18">
        <v>145.0</v>
      </c>
      <c r="C93" s="9">
        <v>7536524.0</v>
      </c>
      <c r="D93" s="9">
        <v>1.23581095E8</v>
      </c>
      <c r="E93" s="10">
        <f t="shared" si="1"/>
        <v>-116044571</v>
      </c>
      <c r="F93" s="11" t="str">
        <f>IF(D93=0,"YES",IF((C93-D93)/(C93+D93)&gt;0.15, IF(C93+D93&gt;percent,"YES","NO"),"NO"))</f>
        <v>NO</v>
      </c>
      <c r="G93" s="12">
        <v>30000.0</v>
      </c>
      <c r="H93" s="13" t="str">
        <f t="shared" si="3"/>
        <v>NOT FUNDED</v>
      </c>
      <c r="I93" s="14">
        <f t="shared" si="4"/>
        <v>29314</v>
      </c>
      <c r="J93" s="15" t="str">
        <f t="shared" si="2"/>
        <v>Approval Threshold</v>
      </c>
    </row>
    <row r="94">
      <c r="A94" s="7" t="s">
        <v>818</v>
      </c>
      <c r="B94" s="18">
        <v>196.0</v>
      </c>
      <c r="C94" s="9">
        <v>1.6745922E7</v>
      </c>
      <c r="D94" s="9">
        <v>1.34591342E8</v>
      </c>
      <c r="E94" s="10">
        <f t="shared" si="1"/>
        <v>-117845420</v>
      </c>
      <c r="F94" s="11" t="str">
        <f>IF(D94=0,"YES",IF((C94-D94)/(C94+D94)&gt;0.15, IF(C94+D94&gt;percent,"YES","NO"),"NO"))</f>
        <v>NO</v>
      </c>
      <c r="G94" s="12">
        <v>217830.0</v>
      </c>
      <c r="H94" s="13" t="str">
        <f t="shared" si="3"/>
        <v>NOT FUNDED</v>
      </c>
      <c r="I94" s="14">
        <f t="shared" si="4"/>
        <v>29314</v>
      </c>
      <c r="J94" s="15" t="str">
        <f t="shared" si="2"/>
        <v>Approval Threshold</v>
      </c>
    </row>
    <row r="95">
      <c r="A95" s="7" t="s">
        <v>819</v>
      </c>
      <c r="B95" s="18">
        <v>191.0</v>
      </c>
      <c r="C95" s="9">
        <v>1.1391472E7</v>
      </c>
      <c r="D95" s="9">
        <v>1.29350008E8</v>
      </c>
      <c r="E95" s="10">
        <f t="shared" si="1"/>
        <v>-117958536</v>
      </c>
      <c r="F95" s="11" t="str">
        <f>IF(D95=0,"YES",IF((C95-D95)/(C95+D95)&gt;0.15, IF(C95+D95&gt;percent,"YES","NO"),"NO"))</f>
        <v>NO</v>
      </c>
      <c r="G95" s="12">
        <v>82200.0</v>
      </c>
      <c r="H95" s="13" t="str">
        <f t="shared" si="3"/>
        <v>NOT FUNDED</v>
      </c>
      <c r="I95" s="14">
        <f t="shared" si="4"/>
        <v>29314</v>
      </c>
      <c r="J95" s="15" t="str">
        <f t="shared" si="2"/>
        <v>Approval Threshold</v>
      </c>
    </row>
    <row r="96">
      <c r="A96" s="7" t="s">
        <v>820</v>
      </c>
      <c r="B96" s="18">
        <v>209.0</v>
      </c>
      <c r="C96" s="9">
        <v>2.2081199E7</v>
      </c>
      <c r="D96" s="9">
        <v>1.41231739E8</v>
      </c>
      <c r="E96" s="10">
        <f t="shared" si="1"/>
        <v>-119150540</v>
      </c>
      <c r="F96" s="11" t="str">
        <f>IF(D96=0,"YES",IF((C96-D96)/(C96+D96)&gt;0.15, IF(C96+D96&gt;percent,"YES","NO"),"NO"))</f>
        <v>NO</v>
      </c>
      <c r="G96" s="12">
        <v>225960.0</v>
      </c>
      <c r="H96" s="13" t="str">
        <f t="shared" si="3"/>
        <v>NOT FUNDED</v>
      </c>
      <c r="I96" s="14">
        <f t="shared" si="4"/>
        <v>29314</v>
      </c>
      <c r="J96" s="15" t="str">
        <f t="shared" si="2"/>
        <v>Approval Threshold</v>
      </c>
    </row>
    <row r="97">
      <c r="A97" s="7" t="s">
        <v>821</v>
      </c>
      <c r="B97" s="18">
        <v>161.0</v>
      </c>
      <c r="C97" s="9">
        <v>4404296.0</v>
      </c>
      <c r="D97" s="9">
        <v>1.24156525E8</v>
      </c>
      <c r="E97" s="10">
        <f t="shared" si="1"/>
        <v>-119752229</v>
      </c>
      <c r="F97" s="11" t="str">
        <f>IF(D97=0,"YES",IF((C97-D97)/(C97+D97)&gt;0.15, IF(C97+D97&gt;percent,"YES","NO"),"NO"))</f>
        <v>NO</v>
      </c>
      <c r="G97" s="12">
        <v>75000.0</v>
      </c>
      <c r="H97" s="13" t="str">
        <f t="shared" si="3"/>
        <v>NOT FUNDED</v>
      </c>
      <c r="I97" s="14">
        <f t="shared" si="4"/>
        <v>29314</v>
      </c>
      <c r="J97" s="15" t="str">
        <f t="shared" si="2"/>
        <v>Approval Threshold</v>
      </c>
    </row>
    <row r="98">
      <c r="A98" s="7" t="s">
        <v>822</v>
      </c>
      <c r="B98" s="18">
        <v>188.0</v>
      </c>
      <c r="C98" s="9">
        <v>1.6136866E7</v>
      </c>
      <c r="D98" s="9">
        <v>1.36614879E8</v>
      </c>
      <c r="E98" s="10">
        <f t="shared" si="1"/>
        <v>-120478013</v>
      </c>
      <c r="F98" s="11" t="str">
        <f>IF(D98=0,"YES",IF((C98-D98)/(C98+D98)&gt;0.15, IF(C98+D98&gt;percent,"YES","NO"),"NO"))</f>
        <v>NO</v>
      </c>
      <c r="G98" s="12">
        <v>169266.0</v>
      </c>
      <c r="H98" s="13" t="str">
        <f t="shared" si="3"/>
        <v>NOT FUNDED</v>
      </c>
      <c r="I98" s="14">
        <f t="shared" si="4"/>
        <v>29314</v>
      </c>
      <c r="J98" s="15" t="str">
        <f t="shared" si="2"/>
        <v>Approval Threshold</v>
      </c>
    </row>
    <row r="99">
      <c r="A99" s="7" t="s">
        <v>823</v>
      </c>
      <c r="B99" s="18">
        <v>179.0</v>
      </c>
      <c r="C99" s="9">
        <v>1.6901229E7</v>
      </c>
      <c r="D99" s="9">
        <v>1.37405274E8</v>
      </c>
      <c r="E99" s="10">
        <f t="shared" si="1"/>
        <v>-120504045</v>
      </c>
      <c r="F99" s="11" t="str">
        <f>IF(D99=0,"YES",IF((C99-D99)/(C99+D99)&gt;0.15, IF(C99+D99&gt;percent,"YES","NO"),"NO"))</f>
        <v>NO</v>
      </c>
      <c r="G99" s="12">
        <v>250000.0</v>
      </c>
      <c r="H99" s="13" t="str">
        <f t="shared" si="3"/>
        <v>NOT FUNDED</v>
      </c>
      <c r="I99" s="14">
        <f t="shared" si="4"/>
        <v>29314</v>
      </c>
      <c r="J99" s="15" t="str">
        <f t="shared" si="2"/>
        <v>Approval Threshold</v>
      </c>
    </row>
    <row r="100">
      <c r="A100" s="7" t="s">
        <v>824</v>
      </c>
      <c r="B100" s="18">
        <v>182.0</v>
      </c>
      <c r="C100" s="9">
        <v>2.0496486E7</v>
      </c>
      <c r="D100" s="9">
        <v>1.41074861E8</v>
      </c>
      <c r="E100" s="10">
        <f t="shared" si="1"/>
        <v>-120578375</v>
      </c>
      <c r="F100" s="11" t="str">
        <f>IF(D100=0,"YES",IF((C100-D100)/(C100+D100)&gt;0.15, IF(C100+D100&gt;percent,"YES","NO"),"NO"))</f>
        <v>NO</v>
      </c>
      <c r="G100" s="12">
        <v>300000.0</v>
      </c>
      <c r="H100" s="13" t="str">
        <f t="shared" si="3"/>
        <v>NOT FUNDED</v>
      </c>
      <c r="I100" s="14">
        <f t="shared" si="4"/>
        <v>29314</v>
      </c>
      <c r="J100" s="15" t="str">
        <f t="shared" si="2"/>
        <v>Approval Threshold</v>
      </c>
    </row>
    <row r="101">
      <c r="A101" s="7" t="s">
        <v>825</v>
      </c>
      <c r="B101" s="18">
        <v>163.0</v>
      </c>
      <c r="C101" s="9">
        <v>4917055.0</v>
      </c>
      <c r="D101" s="9">
        <v>1.25517887E8</v>
      </c>
      <c r="E101" s="10">
        <f t="shared" si="1"/>
        <v>-120600832</v>
      </c>
      <c r="F101" s="11" t="str">
        <f>IF(D101=0,"YES",IF((C101-D101)/(C101+D101)&gt;0.15, IF(C101+D101&gt;percent,"YES","NO"),"NO"))</f>
        <v>NO</v>
      </c>
      <c r="G101" s="12">
        <v>56800.0</v>
      </c>
      <c r="H101" s="13" t="str">
        <f t="shared" si="3"/>
        <v>NOT FUNDED</v>
      </c>
      <c r="I101" s="14">
        <f t="shared" si="4"/>
        <v>29314</v>
      </c>
      <c r="J101" s="15" t="str">
        <f t="shared" si="2"/>
        <v>Approval Threshold</v>
      </c>
    </row>
    <row r="102">
      <c r="A102" s="7" t="s">
        <v>826</v>
      </c>
      <c r="B102" s="18">
        <v>153.0</v>
      </c>
      <c r="C102" s="9">
        <v>4702236.0</v>
      </c>
      <c r="D102" s="9">
        <v>1.25430414E8</v>
      </c>
      <c r="E102" s="10">
        <f t="shared" si="1"/>
        <v>-120728178</v>
      </c>
      <c r="F102" s="11" t="str">
        <f>IF(D102=0,"YES",IF((C102-D102)/(C102+D102)&gt;0.15, IF(C102+D102&gt;percent,"YES","NO"),"NO"))</f>
        <v>NO</v>
      </c>
      <c r="G102" s="12">
        <v>72000.0</v>
      </c>
      <c r="H102" s="13" t="str">
        <f t="shared" si="3"/>
        <v>NOT FUNDED</v>
      </c>
      <c r="I102" s="14">
        <f t="shared" si="4"/>
        <v>29314</v>
      </c>
      <c r="J102" s="15" t="str">
        <f t="shared" si="2"/>
        <v>Approval Threshold</v>
      </c>
    </row>
    <row r="103">
      <c r="A103" s="7" t="s">
        <v>827</v>
      </c>
      <c r="B103" s="18">
        <v>169.0</v>
      </c>
      <c r="C103" s="9">
        <v>6960776.0</v>
      </c>
      <c r="D103" s="9">
        <v>1.28232255E8</v>
      </c>
      <c r="E103" s="10">
        <f t="shared" si="1"/>
        <v>-121271479</v>
      </c>
      <c r="F103" s="11" t="str">
        <f>IF(D103=0,"YES",IF((C103-D103)/(C103+D103)&gt;0.15, IF(C103+D103&gt;percent,"YES","NO"),"NO"))</f>
        <v>NO</v>
      </c>
      <c r="G103" s="12">
        <v>90000.0</v>
      </c>
      <c r="H103" s="13" t="str">
        <f t="shared" si="3"/>
        <v>NOT FUNDED</v>
      </c>
      <c r="I103" s="14">
        <f t="shared" si="4"/>
        <v>29314</v>
      </c>
      <c r="J103" s="15" t="str">
        <f t="shared" si="2"/>
        <v>Approval Threshold</v>
      </c>
    </row>
    <row r="104">
      <c r="A104" s="7" t="s">
        <v>828</v>
      </c>
      <c r="B104" s="18">
        <v>160.0</v>
      </c>
      <c r="C104" s="9">
        <v>1.1703626E7</v>
      </c>
      <c r="D104" s="9">
        <v>1.34093153E8</v>
      </c>
      <c r="E104" s="10">
        <f t="shared" si="1"/>
        <v>-122389527</v>
      </c>
      <c r="F104" s="11" t="str">
        <f>IF(D104=0,"YES",IF((C104-D104)/(C104+D104)&gt;0.15, IF(C104+D104&gt;percent,"YES","NO"),"NO"))</f>
        <v>NO</v>
      </c>
      <c r="G104" s="12">
        <v>73000.0</v>
      </c>
      <c r="H104" s="13" t="str">
        <f t="shared" si="3"/>
        <v>NOT FUNDED</v>
      </c>
      <c r="I104" s="14">
        <f t="shared" si="4"/>
        <v>29314</v>
      </c>
      <c r="J104" s="15" t="str">
        <f t="shared" si="2"/>
        <v>Approval Threshold</v>
      </c>
    </row>
    <row r="105">
      <c r="A105" s="7" t="s">
        <v>829</v>
      </c>
      <c r="B105" s="18">
        <v>170.0</v>
      </c>
      <c r="C105" s="9">
        <v>7807147.0</v>
      </c>
      <c r="D105" s="9">
        <v>1.30284757E8</v>
      </c>
      <c r="E105" s="10">
        <f t="shared" si="1"/>
        <v>-122477610</v>
      </c>
      <c r="F105" s="11" t="str">
        <f>IF(D105=0,"YES",IF((C105-D105)/(C105+D105)&gt;0.15, IF(C105+D105&gt;percent,"YES","NO"),"NO"))</f>
        <v>NO</v>
      </c>
      <c r="G105" s="12">
        <v>43656.0</v>
      </c>
      <c r="H105" s="13" t="str">
        <f t="shared" si="3"/>
        <v>NOT FUNDED</v>
      </c>
      <c r="I105" s="14">
        <f t="shared" si="4"/>
        <v>29314</v>
      </c>
      <c r="J105" s="15" t="str">
        <f t="shared" si="2"/>
        <v>Approval Threshold</v>
      </c>
    </row>
    <row r="106">
      <c r="A106" s="7" t="s">
        <v>830</v>
      </c>
      <c r="B106" s="18">
        <v>184.0</v>
      </c>
      <c r="C106" s="9">
        <v>1.5192381E7</v>
      </c>
      <c r="D106" s="9">
        <v>1.40135753E8</v>
      </c>
      <c r="E106" s="10">
        <f t="shared" si="1"/>
        <v>-124943372</v>
      </c>
      <c r="F106" s="11" t="str">
        <f>IF(D106=0,"YES",IF((C106-D106)/(C106+D106)&gt;0.15, IF(C106+D106&gt;percent,"YES","NO"),"NO"))</f>
        <v>NO</v>
      </c>
      <c r="G106" s="12">
        <v>285640.0</v>
      </c>
      <c r="H106" s="13" t="str">
        <f t="shared" si="3"/>
        <v>NOT FUNDED</v>
      </c>
      <c r="I106" s="14">
        <f t="shared" si="4"/>
        <v>29314</v>
      </c>
      <c r="J106" s="15" t="str">
        <f t="shared" si="2"/>
        <v>Approval Threshold</v>
      </c>
    </row>
    <row r="107">
      <c r="A107" s="7" t="s">
        <v>831</v>
      </c>
      <c r="B107" s="18">
        <v>184.0</v>
      </c>
      <c r="C107" s="9">
        <v>4980424.0</v>
      </c>
      <c r="D107" s="9">
        <v>1.30881537E8</v>
      </c>
      <c r="E107" s="10">
        <f t="shared" si="1"/>
        <v>-125901113</v>
      </c>
      <c r="F107" s="11" t="str">
        <f>IF(D107=0,"YES",IF((C107-D107)/(C107+D107)&gt;0.15, IF(C107+D107&gt;percent,"YES","NO"),"NO"))</f>
        <v>NO</v>
      </c>
      <c r="G107" s="12">
        <v>152324.0</v>
      </c>
      <c r="H107" s="13" t="str">
        <f t="shared" si="3"/>
        <v>NOT FUNDED</v>
      </c>
      <c r="I107" s="14">
        <f t="shared" si="4"/>
        <v>29314</v>
      </c>
      <c r="J107" s="15" t="str">
        <f t="shared" si="2"/>
        <v>Approval Threshold</v>
      </c>
    </row>
    <row r="108">
      <c r="A108" s="7" t="s">
        <v>832</v>
      </c>
      <c r="B108" s="18">
        <v>193.0</v>
      </c>
      <c r="C108" s="9">
        <v>1.0036766E7</v>
      </c>
      <c r="D108" s="9">
        <v>1.38069349E8</v>
      </c>
      <c r="E108" s="10">
        <f t="shared" si="1"/>
        <v>-128032583</v>
      </c>
      <c r="F108" s="11" t="str">
        <f>IF(D108=0,"YES",IF((C108-D108)/(C108+D108)&gt;0.15, IF(C108+D108&gt;percent,"YES","NO"),"NO"))</f>
        <v>NO</v>
      </c>
      <c r="G108" s="12">
        <v>175000.0</v>
      </c>
      <c r="H108" s="13" t="str">
        <f t="shared" si="3"/>
        <v>NOT FUNDED</v>
      </c>
      <c r="I108" s="14">
        <f t="shared" si="4"/>
        <v>29314</v>
      </c>
      <c r="J108" s="15" t="str">
        <f t="shared" si="2"/>
        <v>Approval Threshold</v>
      </c>
    </row>
    <row r="109">
      <c r="A109" s="7" t="s">
        <v>833</v>
      </c>
      <c r="B109" s="18">
        <v>207.0</v>
      </c>
      <c r="C109" s="9">
        <v>8530874.0</v>
      </c>
      <c r="D109" s="9">
        <v>1.3983305E8</v>
      </c>
      <c r="E109" s="10">
        <f t="shared" si="1"/>
        <v>-131302176</v>
      </c>
      <c r="F109" s="11" t="str">
        <f>IF(D109=0,"YES",IF((C109-D109)/(C109+D109)&gt;0.15, IF(C109+D109&gt;percent,"YES","NO"),"NO"))</f>
        <v>NO</v>
      </c>
      <c r="G109" s="12">
        <v>388000.0</v>
      </c>
      <c r="H109" s="13" t="str">
        <f t="shared" si="3"/>
        <v>NOT FUNDED</v>
      </c>
      <c r="I109" s="14">
        <f t="shared" si="4"/>
        <v>29314</v>
      </c>
      <c r="J109" s="15" t="str">
        <f t="shared" si="2"/>
        <v>Approval Threshold</v>
      </c>
    </row>
    <row r="110">
      <c r="A110" s="7" t="s">
        <v>834</v>
      </c>
      <c r="B110" s="18">
        <v>223.0</v>
      </c>
      <c r="C110" s="9">
        <v>1.6529382E7</v>
      </c>
      <c r="D110" s="9">
        <v>1.48364274E8</v>
      </c>
      <c r="E110" s="10">
        <f t="shared" si="1"/>
        <v>-131834892</v>
      </c>
      <c r="F110" s="11" t="str">
        <f>IF(D110=0,"YES",IF((C110-D110)/(C110+D110)&gt;0.15, IF(C110+D110&gt;percent,"YES","NO"),"NO"))</f>
        <v>NO</v>
      </c>
      <c r="G110" s="12">
        <v>295000.0</v>
      </c>
      <c r="H110" s="13" t="str">
        <f t="shared" si="3"/>
        <v>NOT FUNDED</v>
      </c>
      <c r="I110" s="14">
        <f t="shared" si="4"/>
        <v>29314</v>
      </c>
      <c r="J110" s="15" t="str">
        <f t="shared" si="2"/>
        <v>Approval Threshold</v>
      </c>
    </row>
    <row r="111">
      <c r="A111" s="7" t="s">
        <v>835</v>
      </c>
      <c r="B111" s="18">
        <v>194.0</v>
      </c>
      <c r="C111" s="9">
        <v>8085670.0</v>
      </c>
      <c r="D111" s="9">
        <v>1.40684987E8</v>
      </c>
      <c r="E111" s="10">
        <f t="shared" si="1"/>
        <v>-132599317</v>
      </c>
      <c r="F111" s="11" t="str">
        <f>IF(D111=0,"YES",IF((C111-D111)/(C111+D111)&gt;0.15, IF(C111+D111&gt;percent,"YES","NO"),"NO"))</f>
        <v>NO</v>
      </c>
      <c r="G111" s="12">
        <v>330000.0</v>
      </c>
      <c r="H111" s="13" t="str">
        <f t="shared" si="3"/>
        <v>NOT FUNDED</v>
      </c>
      <c r="I111" s="14">
        <f t="shared" si="4"/>
        <v>29314</v>
      </c>
      <c r="J111" s="15" t="str">
        <f t="shared" si="2"/>
        <v>Approval Threshold</v>
      </c>
    </row>
    <row r="112">
      <c r="A112" s="7" t="s">
        <v>836</v>
      </c>
      <c r="B112" s="18">
        <v>218.0</v>
      </c>
      <c r="C112" s="9">
        <v>1.9814731E7</v>
      </c>
      <c r="D112" s="9">
        <v>1.52892205E8</v>
      </c>
      <c r="E112" s="10">
        <f t="shared" si="1"/>
        <v>-133077474</v>
      </c>
      <c r="F112" s="11" t="str">
        <f>IF(D112=0,"YES",IF((C112-D112)/(C112+D112)&gt;0.15, IF(C112+D112&gt;percent,"YES","NO"),"NO"))</f>
        <v>NO</v>
      </c>
      <c r="G112" s="12">
        <v>420000.0</v>
      </c>
      <c r="H112" s="13" t="str">
        <f t="shared" si="3"/>
        <v>NOT FUNDED</v>
      </c>
      <c r="I112" s="14">
        <f t="shared" si="4"/>
        <v>29314</v>
      </c>
      <c r="J112" s="15" t="str">
        <f t="shared" si="2"/>
        <v>Approval Threshold</v>
      </c>
    </row>
    <row r="113">
      <c r="A113" s="7" t="s">
        <v>837</v>
      </c>
      <c r="B113" s="18">
        <v>224.0</v>
      </c>
      <c r="C113" s="9">
        <v>1.2811895E7</v>
      </c>
      <c r="D113" s="9">
        <v>1.49088813E8</v>
      </c>
      <c r="E113" s="10">
        <f t="shared" si="1"/>
        <v>-136276918</v>
      </c>
      <c r="F113" s="11" t="str">
        <f>IF(D113=0,"YES",IF((C113-D113)/(C113+D113)&gt;0.15, IF(C113+D113&gt;percent,"YES","NO"),"NO"))</f>
        <v>NO</v>
      </c>
      <c r="G113" s="12">
        <v>250000.0</v>
      </c>
      <c r="H113" s="13" t="str">
        <f t="shared" si="3"/>
        <v>NOT FUNDED</v>
      </c>
      <c r="I113" s="14">
        <f t="shared" si="4"/>
        <v>29314</v>
      </c>
      <c r="J113" s="15" t="str">
        <f t="shared" si="2"/>
        <v>Approval Threshold</v>
      </c>
    </row>
    <row r="114">
      <c r="A114" s="7" t="s">
        <v>838</v>
      </c>
      <c r="B114" s="18">
        <v>295.0</v>
      </c>
      <c r="C114" s="9">
        <v>2.461645E7</v>
      </c>
      <c r="D114" s="9">
        <v>1.64561386E8</v>
      </c>
      <c r="E114" s="10">
        <f t="shared" si="1"/>
        <v>-139944936</v>
      </c>
      <c r="F114" s="11" t="str">
        <f>IF(D114=0,"YES",IF((C114-D114)/(C114+D114)&gt;0.15, IF(C114+D114&gt;percent,"YES","NO"),"NO"))</f>
        <v>NO</v>
      </c>
      <c r="G114" s="12">
        <v>233600.0</v>
      </c>
      <c r="H114" s="13" t="str">
        <f t="shared" si="3"/>
        <v>NOT FUNDED</v>
      </c>
      <c r="I114" s="14">
        <f t="shared" si="4"/>
        <v>29314</v>
      </c>
      <c r="J114" s="15" t="str">
        <f t="shared" si="2"/>
        <v>Approval Threshold</v>
      </c>
    </row>
    <row r="115">
      <c r="A115" s="7" t="s">
        <v>839</v>
      </c>
      <c r="B115" s="18">
        <v>240.0</v>
      </c>
      <c r="C115" s="9">
        <v>2.0795216E7</v>
      </c>
      <c r="D115" s="9">
        <v>1.64668806E8</v>
      </c>
      <c r="E115" s="10">
        <f t="shared" si="1"/>
        <v>-143873590</v>
      </c>
      <c r="F115" s="11" t="str">
        <f>IF(D115=0,"YES",IF((C115-D115)/(C115+D115)&gt;0.15, IF(C115+D115&gt;percent,"YES","NO"),"NO"))</f>
        <v>NO</v>
      </c>
      <c r="G115" s="12">
        <v>630000.0</v>
      </c>
      <c r="H115" s="13" t="str">
        <f t="shared" si="3"/>
        <v>NOT FUNDED</v>
      </c>
      <c r="I115" s="14">
        <f t="shared" si="4"/>
        <v>29314</v>
      </c>
      <c r="J115" s="15" t="str">
        <f t="shared" si="2"/>
        <v>Approval Threshold</v>
      </c>
    </row>
    <row r="116">
      <c r="A116" s="7" t="s">
        <v>840</v>
      </c>
      <c r="B116" s="18">
        <v>283.0</v>
      </c>
      <c r="C116" s="9">
        <v>1.7077434E7</v>
      </c>
      <c r="D116" s="9">
        <v>1.61982902E8</v>
      </c>
      <c r="E116" s="10">
        <f t="shared" si="1"/>
        <v>-144905468</v>
      </c>
      <c r="F116" s="11" t="str">
        <f>IF(D116=0,"YES",IF((C116-D116)/(C116+D116)&gt;0.15, IF(C116+D116&gt;percent,"YES","NO"),"NO"))</f>
        <v>NO</v>
      </c>
      <c r="G116" s="12">
        <v>275000.0</v>
      </c>
      <c r="H116" s="13" t="str">
        <f t="shared" si="3"/>
        <v>NOT FUNDED</v>
      </c>
      <c r="I116" s="14">
        <f t="shared" si="4"/>
        <v>29314</v>
      </c>
      <c r="J116" s="15" t="str">
        <f t="shared" si="2"/>
        <v>Approval Threshold</v>
      </c>
    </row>
    <row r="117">
      <c r="A117" s="7" t="s">
        <v>841</v>
      </c>
      <c r="B117" s="18">
        <v>269.0</v>
      </c>
      <c r="C117" s="9">
        <v>1.4138286E7</v>
      </c>
      <c r="D117" s="9">
        <v>1.60852414E8</v>
      </c>
      <c r="E117" s="10">
        <f t="shared" si="1"/>
        <v>-146714128</v>
      </c>
      <c r="F117" s="11" t="str">
        <f>IF(D117=0,"YES",IF((C117-D117)/(C117+D117)&gt;0.15, IF(C117+D117&gt;percent,"YES","NO"),"NO"))</f>
        <v>NO</v>
      </c>
      <c r="G117" s="12">
        <v>221000.0</v>
      </c>
      <c r="H117" s="13" t="str">
        <f t="shared" si="3"/>
        <v>NOT FUNDED</v>
      </c>
      <c r="I117" s="14">
        <f t="shared" si="4"/>
        <v>29314</v>
      </c>
      <c r="J117" s="15" t="str">
        <f t="shared" si="2"/>
        <v>Approval Threshold</v>
      </c>
    </row>
    <row r="118">
      <c r="A118" s="7" t="s">
        <v>842</v>
      </c>
      <c r="B118" s="18">
        <v>683.0</v>
      </c>
      <c r="C118" s="9">
        <v>2.4669482E7</v>
      </c>
      <c r="D118" s="9">
        <v>2.56296004E8</v>
      </c>
      <c r="E118" s="10">
        <f t="shared" si="1"/>
        <v>-231626522</v>
      </c>
      <c r="F118" s="11" t="str">
        <f>IF(D118=0,"YES",IF((C118-D118)/(C118+D118)&gt;0.15, IF(C118+D118&gt;percent,"YES","NO"),"NO"))</f>
        <v>NO</v>
      </c>
      <c r="G118" s="12">
        <v>90000.0</v>
      </c>
      <c r="H118" s="13" t="str">
        <f t="shared" si="3"/>
        <v>NOT FUNDED</v>
      </c>
      <c r="I118" s="14">
        <f t="shared" si="4"/>
        <v>29314</v>
      </c>
      <c r="J118" s="15" t="str">
        <f t="shared" si="2"/>
        <v>Approval Threshold</v>
      </c>
    </row>
    <row r="119">
      <c r="A119" s="7" t="s">
        <v>843</v>
      </c>
      <c r="B119" s="18">
        <v>766.0</v>
      </c>
      <c r="C119" s="9">
        <v>1.5935031E7</v>
      </c>
      <c r="D119" s="9">
        <v>2.82661598E8</v>
      </c>
      <c r="E119" s="10">
        <f t="shared" si="1"/>
        <v>-266726567</v>
      </c>
      <c r="F119" s="11" t="str">
        <f>IF(D119=0,"YES",IF((C119-D119)/(C119+D119)&gt;0.15, IF(C119+D119&gt;percent,"YES","NO"),"NO"))</f>
        <v>NO</v>
      </c>
      <c r="G119" s="12">
        <v>800000.0</v>
      </c>
      <c r="H119" s="13" t="str">
        <f t="shared" si="3"/>
        <v>NOT FUNDED</v>
      </c>
      <c r="I119" s="14">
        <f t="shared" si="4"/>
        <v>29314</v>
      </c>
      <c r="J119" s="15" t="str">
        <f t="shared" si="2"/>
        <v>Approval Threshold</v>
      </c>
    </row>
  </sheetData>
  <autoFilter ref="$A$1:$G$119">
    <sortState ref="A1:G119">
      <sortCondition descending="1" ref="E1:E119"/>
      <sortCondition ref="A1:A119"/>
    </sortState>
  </autoFilter>
  <conditionalFormatting sqref="H2:H119">
    <cfRule type="cellIs" dxfId="0" priority="1" operator="equal">
      <formula>"FUNDED"</formula>
    </cfRule>
  </conditionalFormatting>
  <conditionalFormatting sqref="H2:H119">
    <cfRule type="cellIs" dxfId="1" priority="2" operator="equal">
      <formula>"NOT FUNDED"</formula>
    </cfRule>
  </conditionalFormatting>
  <conditionalFormatting sqref="J2:J119">
    <cfRule type="cellIs" dxfId="0" priority="3" operator="greaterThan">
      <formula>999</formula>
    </cfRule>
  </conditionalFormatting>
  <conditionalFormatting sqref="J2:J119">
    <cfRule type="cellIs" dxfId="0" priority="4" operator="greaterThan">
      <formula>999</formula>
    </cfRule>
  </conditionalFormatting>
  <conditionalFormatting sqref="J2:J119">
    <cfRule type="containsText" dxfId="1" priority="5" operator="containsText" text="NOT FUNDED">
      <formula>NOT(ISERROR(SEARCH(("NOT FUNDED"),(J2))))</formula>
    </cfRule>
  </conditionalFormatting>
  <conditionalFormatting sqref="J2:J119">
    <cfRule type="cellIs" dxfId="2" priority="6" operator="equal">
      <formula>"Over Budget"</formula>
    </cfRule>
  </conditionalFormatting>
  <conditionalFormatting sqref="J2:J119">
    <cfRule type="cellIs" dxfId="1" priority="7" operator="equal">
      <formula>"Approval Threshold"</formula>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s>
  <drawing r:id="rId1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5.13"/>
    <col customWidth="1" min="2" max="2" width="14.0"/>
    <col customWidth="1" min="3" max="4" width="17.88"/>
    <col customWidth="1" min="5" max="5" width="18.38"/>
    <col customWidth="1" min="6" max="6" width="11.88"/>
    <col customWidth="1" min="7" max="7" width="15.63"/>
    <col customWidth="1" min="8" max="8" width="12.25"/>
    <col customWidth="1" min="9" max="9" width="13.25"/>
    <col customWidth="1" min="10" max="10" width="26.88"/>
  </cols>
  <sheetData>
    <row r="1">
      <c r="A1" s="1" t="s">
        <v>0</v>
      </c>
      <c r="B1" s="2" t="s">
        <v>1</v>
      </c>
      <c r="C1" s="3" t="s">
        <v>2</v>
      </c>
      <c r="D1" s="3" t="s">
        <v>3</v>
      </c>
      <c r="E1" s="3" t="s">
        <v>4</v>
      </c>
      <c r="F1" s="3" t="s">
        <v>5</v>
      </c>
      <c r="G1" s="4" t="s">
        <v>6</v>
      </c>
      <c r="H1" s="5" t="s">
        <v>7</v>
      </c>
      <c r="I1" s="6" t="s">
        <v>8</v>
      </c>
      <c r="J1" s="6" t="s">
        <v>9</v>
      </c>
    </row>
    <row r="2">
      <c r="A2" s="7" t="s">
        <v>844</v>
      </c>
      <c r="B2" s="8">
        <v>502.0</v>
      </c>
      <c r="C2" s="9">
        <v>3.80289728E8</v>
      </c>
      <c r="D2" s="9">
        <v>5022544.0</v>
      </c>
      <c r="E2" s="10">
        <f t="shared" ref="E2:E88" si="1">C2-D2</f>
        <v>375267184</v>
      </c>
      <c r="F2" s="11" t="str">
        <f>IF(D2=0,"YES",IF((C2-D2)/(C2+D2)&gt;0.15, IF(C2+D2&gt;percent,"YES","NO"),"NO"))</f>
        <v>YES</v>
      </c>
      <c r="G2" s="12">
        <v>75000.0</v>
      </c>
      <c r="H2" s="13" t="str">
        <f>If(spo&gt;=G2,IF(F2="Yes","FUNDED","NOT FUNDED"),"NOT FUNDED")</f>
        <v>FUNDED</v>
      </c>
      <c r="I2" s="14">
        <f>If(spo&gt;=G2,spo-G2,spo)</f>
        <v>4662600</v>
      </c>
      <c r="J2" s="15" t="str">
        <f t="shared" ref="J2:J88" si="2">If(F2="YES",IF(H2="FUNDED","","Over Budget"),"Approval Threshold")</f>
        <v/>
      </c>
    </row>
    <row r="3">
      <c r="A3" s="7" t="s">
        <v>845</v>
      </c>
      <c r="B3" s="8">
        <v>821.0</v>
      </c>
      <c r="C3" s="9">
        <v>3.6967801E8</v>
      </c>
      <c r="D3" s="9">
        <v>1.118913E7</v>
      </c>
      <c r="E3" s="10">
        <f t="shared" si="1"/>
        <v>358488880</v>
      </c>
      <c r="F3" s="11" t="str">
        <f>IF(D3=0,"YES",IF((C3-D3)/(C3+D3)&gt;0.15, IF(C3+D3&gt;percent,"YES","NO"),"NO"))</f>
        <v>YES</v>
      </c>
      <c r="G3" s="12">
        <v>399700.0</v>
      </c>
      <c r="H3" s="13" t="str">
        <f t="shared" ref="H3:H88" si="3">If(I2&gt;=G3,IF(F3="Yes","FUNDED","NOT FUNDED"),"NOT FUNDED")</f>
        <v>FUNDED</v>
      </c>
      <c r="I3" s="14">
        <f t="shared" ref="I3:I88" si="4">If(H3="FUNDED",IF(I2&gt;=G3,(I2-G3),I2),I2)</f>
        <v>4262900</v>
      </c>
      <c r="J3" s="15" t="str">
        <f t="shared" si="2"/>
        <v/>
      </c>
    </row>
    <row r="4">
      <c r="A4" s="7" t="s">
        <v>846</v>
      </c>
      <c r="B4" s="8">
        <v>856.0</v>
      </c>
      <c r="C4" s="9">
        <v>4.90959059E8</v>
      </c>
      <c r="D4" s="9">
        <v>1.42479592E8</v>
      </c>
      <c r="E4" s="10">
        <f t="shared" si="1"/>
        <v>348479467</v>
      </c>
      <c r="F4" s="11" t="str">
        <f>IF(D4=0,"YES",IF((C4-D4)/(C4+D4)&gt;0.15, IF(C4+D4&gt;percent,"YES","NO"),"NO"))</f>
        <v>YES</v>
      </c>
      <c r="G4" s="12">
        <v>900000.0</v>
      </c>
      <c r="H4" s="13" t="str">
        <f t="shared" si="3"/>
        <v>FUNDED</v>
      </c>
      <c r="I4" s="14">
        <f t="shared" si="4"/>
        <v>3362900</v>
      </c>
      <c r="J4" s="15" t="str">
        <f t="shared" si="2"/>
        <v/>
      </c>
    </row>
    <row r="5">
      <c r="A5" s="7" t="s">
        <v>847</v>
      </c>
      <c r="B5" s="8">
        <v>630.0</v>
      </c>
      <c r="C5" s="9">
        <v>4.5395303E8</v>
      </c>
      <c r="D5" s="9">
        <v>1.23264131E8</v>
      </c>
      <c r="E5" s="10">
        <f t="shared" si="1"/>
        <v>330688899</v>
      </c>
      <c r="F5" s="11" t="str">
        <f>IF(D5=0,"YES",IF((C5-D5)/(C5+D5)&gt;0.15, IF(C5+D5&gt;percent,"YES","NO"),"NO"))</f>
        <v>YES</v>
      </c>
      <c r="G5" s="12">
        <v>253250.0</v>
      </c>
      <c r="H5" s="13" t="str">
        <f t="shared" si="3"/>
        <v>FUNDED</v>
      </c>
      <c r="I5" s="14">
        <f t="shared" si="4"/>
        <v>3109650</v>
      </c>
      <c r="J5" s="15" t="str">
        <f t="shared" si="2"/>
        <v/>
      </c>
    </row>
    <row r="6">
      <c r="A6" s="20" t="s">
        <v>848</v>
      </c>
      <c r="B6" s="8">
        <v>493.0</v>
      </c>
      <c r="C6" s="9">
        <v>3.43022672E8</v>
      </c>
      <c r="D6" s="9">
        <v>4.4386186E7</v>
      </c>
      <c r="E6" s="10">
        <f t="shared" si="1"/>
        <v>298636486</v>
      </c>
      <c r="F6" s="11" t="str">
        <f>IF(D6=0,"YES",IF((C6-D6)/(C6+D6)&gt;0.15, IF(C6+D6&gt;percent,"YES","NO"),"NO"))</f>
        <v>YES</v>
      </c>
      <c r="G6" s="12">
        <v>287260.0</v>
      </c>
      <c r="H6" s="13" t="str">
        <f t="shared" si="3"/>
        <v>FUNDED</v>
      </c>
      <c r="I6" s="14">
        <f t="shared" si="4"/>
        <v>2822390</v>
      </c>
      <c r="J6" s="15" t="str">
        <f t="shared" si="2"/>
        <v/>
      </c>
    </row>
    <row r="7">
      <c r="A7" s="7" t="s">
        <v>849</v>
      </c>
      <c r="B7" s="8">
        <v>508.0</v>
      </c>
      <c r="C7" s="9">
        <v>3.9177797E8</v>
      </c>
      <c r="D7" s="9">
        <v>1.08187325E8</v>
      </c>
      <c r="E7" s="10">
        <f t="shared" si="1"/>
        <v>283590645</v>
      </c>
      <c r="F7" s="11" t="str">
        <f>IF(D7=0,"YES",IF((C7-D7)/(C7+D7)&gt;0.15, IF(C7+D7&gt;percent,"YES","NO"),"NO"))</f>
        <v>YES</v>
      </c>
      <c r="G7" s="12">
        <v>80520.0</v>
      </c>
      <c r="H7" s="13" t="str">
        <f t="shared" si="3"/>
        <v>FUNDED</v>
      </c>
      <c r="I7" s="14">
        <f t="shared" si="4"/>
        <v>2741870</v>
      </c>
      <c r="J7" s="15" t="str">
        <f t="shared" si="2"/>
        <v/>
      </c>
    </row>
    <row r="8">
      <c r="A8" s="7" t="s">
        <v>850</v>
      </c>
      <c r="B8" s="8">
        <v>552.0</v>
      </c>
      <c r="C8" s="9">
        <v>4.06382979E8</v>
      </c>
      <c r="D8" s="9">
        <v>1.25138105E8</v>
      </c>
      <c r="E8" s="10">
        <f t="shared" si="1"/>
        <v>281244874</v>
      </c>
      <c r="F8" s="11" t="str">
        <f>IF(D8=0,"YES",IF((C8-D8)/(C8+D8)&gt;0.15, IF(C8+D8&gt;percent,"YES","NO"),"NO"))</f>
        <v>YES</v>
      </c>
      <c r="G8" s="12">
        <v>217500.0</v>
      </c>
      <c r="H8" s="13" t="str">
        <f t="shared" si="3"/>
        <v>FUNDED</v>
      </c>
      <c r="I8" s="14">
        <f t="shared" si="4"/>
        <v>2524370</v>
      </c>
      <c r="J8" s="15" t="str">
        <f t="shared" si="2"/>
        <v/>
      </c>
    </row>
    <row r="9">
      <c r="A9" s="7" t="s">
        <v>851</v>
      </c>
      <c r="B9" s="8">
        <v>495.0</v>
      </c>
      <c r="C9" s="9">
        <v>2.86053828E8</v>
      </c>
      <c r="D9" s="9">
        <v>1.172697E7</v>
      </c>
      <c r="E9" s="10">
        <f t="shared" si="1"/>
        <v>274326858</v>
      </c>
      <c r="F9" s="11" t="str">
        <f>IF(D9=0,"YES",IF((C9-D9)/(C9+D9)&gt;0.15, IF(C9+D9&gt;percent,"YES","NO"),"NO"))</f>
        <v>YES</v>
      </c>
      <c r="G9" s="12">
        <v>42000.0</v>
      </c>
      <c r="H9" s="13" t="str">
        <f t="shared" si="3"/>
        <v>FUNDED</v>
      </c>
      <c r="I9" s="14">
        <f t="shared" si="4"/>
        <v>2482370</v>
      </c>
      <c r="J9" s="15" t="str">
        <f t="shared" si="2"/>
        <v/>
      </c>
    </row>
    <row r="10">
      <c r="A10" s="7" t="s">
        <v>852</v>
      </c>
      <c r="B10" s="8">
        <v>487.0</v>
      </c>
      <c r="C10" s="9">
        <v>3.27066212E8</v>
      </c>
      <c r="D10" s="9">
        <v>8.9658319E7</v>
      </c>
      <c r="E10" s="10">
        <f t="shared" si="1"/>
        <v>237407893</v>
      </c>
      <c r="F10" s="11" t="str">
        <f>IF(D10=0,"YES",IF((C10-D10)/(C10+D10)&gt;0.15, IF(C10+D10&gt;percent,"YES","NO"),"NO"))</f>
        <v>YES</v>
      </c>
      <c r="G10" s="12">
        <v>60000.0</v>
      </c>
      <c r="H10" s="13" t="str">
        <f t="shared" si="3"/>
        <v>FUNDED</v>
      </c>
      <c r="I10" s="14">
        <f t="shared" si="4"/>
        <v>2422370</v>
      </c>
      <c r="J10" s="15" t="str">
        <f t="shared" si="2"/>
        <v/>
      </c>
    </row>
    <row r="11">
      <c r="A11" s="7" t="s">
        <v>853</v>
      </c>
      <c r="B11" s="8">
        <v>561.0</v>
      </c>
      <c r="C11" s="9">
        <v>3.13181602E8</v>
      </c>
      <c r="D11" s="9">
        <v>1.02371708E8</v>
      </c>
      <c r="E11" s="10">
        <f t="shared" si="1"/>
        <v>210809894</v>
      </c>
      <c r="F11" s="11" t="str">
        <f>IF(D11=0,"YES",IF((C11-D11)/(C11+D11)&gt;0.15, IF(C11+D11&gt;percent,"YES","NO"),"NO"))</f>
        <v>YES</v>
      </c>
      <c r="G11" s="12">
        <v>407857.0</v>
      </c>
      <c r="H11" s="13" t="str">
        <f t="shared" si="3"/>
        <v>FUNDED</v>
      </c>
      <c r="I11" s="14">
        <f t="shared" si="4"/>
        <v>2014513</v>
      </c>
      <c r="J11" s="15" t="str">
        <f t="shared" si="2"/>
        <v/>
      </c>
    </row>
    <row r="12">
      <c r="A12" s="7" t="s">
        <v>854</v>
      </c>
      <c r="B12" s="8">
        <v>635.0</v>
      </c>
      <c r="C12" s="9">
        <v>3.05542482E8</v>
      </c>
      <c r="D12" s="9">
        <v>1.37772542E8</v>
      </c>
      <c r="E12" s="10">
        <f t="shared" si="1"/>
        <v>167769940</v>
      </c>
      <c r="F12" s="11" t="str">
        <f>IF(D12=0,"YES",IF((C12-D12)/(C12+D12)&gt;0.15, IF(C12+D12&gt;percent,"YES","NO"),"NO"))</f>
        <v>YES</v>
      </c>
      <c r="G12" s="12">
        <v>850000.0</v>
      </c>
      <c r="H12" s="13" t="str">
        <f t="shared" si="3"/>
        <v>FUNDED</v>
      </c>
      <c r="I12" s="14">
        <f t="shared" si="4"/>
        <v>1164513</v>
      </c>
      <c r="J12" s="15" t="str">
        <f t="shared" si="2"/>
        <v/>
      </c>
    </row>
    <row r="13">
      <c r="A13" s="7" t="s">
        <v>855</v>
      </c>
      <c r="B13" s="8">
        <v>293.0</v>
      </c>
      <c r="C13" s="9">
        <v>1.46066285E8</v>
      </c>
      <c r="D13" s="9">
        <v>3.3154415E7</v>
      </c>
      <c r="E13" s="10">
        <f t="shared" si="1"/>
        <v>112911870</v>
      </c>
      <c r="F13" s="11" t="str">
        <f>IF(D13=0,"YES",IF((C13-D13)/(C13+D13)&gt;0.15, IF(C13+D13&gt;percent,"YES","NO"),"NO"))</f>
        <v>YES</v>
      </c>
      <c r="G13" s="12">
        <v>300000.0</v>
      </c>
      <c r="H13" s="13" t="str">
        <f t="shared" si="3"/>
        <v>FUNDED</v>
      </c>
      <c r="I13" s="14">
        <f t="shared" si="4"/>
        <v>864513</v>
      </c>
      <c r="J13" s="15" t="str">
        <f t="shared" si="2"/>
        <v/>
      </c>
    </row>
    <row r="14">
      <c r="A14" s="7" t="s">
        <v>856</v>
      </c>
      <c r="B14" s="8">
        <v>295.0</v>
      </c>
      <c r="C14" s="9">
        <v>1.22598524E8</v>
      </c>
      <c r="D14" s="9">
        <v>3.8244912E7</v>
      </c>
      <c r="E14" s="10">
        <f t="shared" si="1"/>
        <v>84353612</v>
      </c>
      <c r="F14" s="11" t="str">
        <f>IF(D14=0,"YES",IF((C14-D14)/(C14+D14)&gt;0.15, IF(C14+D14&gt;percent,"YES","NO"),"NO"))</f>
        <v>YES</v>
      </c>
      <c r="G14" s="12">
        <v>49000.0</v>
      </c>
      <c r="H14" s="13" t="str">
        <f t="shared" si="3"/>
        <v>FUNDED</v>
      </c>
      <c r="I14" s="14">
        <f t="shared" si="4"/>
        <v>815513</v>
      </c>
      <c r="J14" s="15" t="str">
        <f t="shared" si="2"/>
        <v/>
      </c>
    </row>
    <row r="15">
      <c r="A15" s="7" t="s">
        <v>857</v>
      </c>
      <c r="B15" s="8">
        <v>322.0</v>
      </c>
      <c r="C15" s="9">
        <v>1.64253826E8</v>
      </c>
      <c r="D15" s="9">
        <v>9.5336635E7</v>
      </c>
      <c r="E15" s="10">
        <f t="shared" si="1"/>
        <v>68917191</v>
      </c>
      <c r="F15" s="11" t="str">
        <f>IF(D15=0,"YES",IF((C15-D15)/(C15+D15)&gt;0.15, IF(C15+D15&gt;percent,"YES","NO"),"NO"))</f>
        <v>YES</v>
      </c>
      <c r="G15" s="12">
        <v>198600.0</v>
      </c>
      <c r="H15" s="13" t="str">
        <f t="shared" si="3"/>
        <v>FUNDED</v>
      </c>
      <c r="I15" s="14">
        <f t="shared" si="4"/>
        <v>616913</v>
      </c>
      <c r="J15" s="15" t="str">
        <f t="shared" si="2"/>
        <v/>
      </c>
    </row>
    <row r="16">
      <c r="A16" s="7" t="s">
        <v>858</v>
      </c>
      <c r="B16" s="8">
        <v>216.0</v>
      </c>
      <c r="C16" s="9">
        <v>1.08084966E8</v>
      </c>
      <c r="D16" s="9">
        <v>4.1437681E7</v>
      </c>
      <c r="E16" s="10">
        <f t="shared" si="1"/>
        <v>66647285</v>
      </c>
      <c r="F16" s="11" t="str">
        <f>IF(D16=0,"YES",IF((C16-D16)/(C16+D16)&gt;0.15, IF(C16+D16&gt;percent,"YES","NO"),"NO"))</f>
        <v>YES</v>
      </c>
      <c r="G16" s="12">
        <v>49000.0</v>
      </c>
      <c r="H16" s="13" t="str">
        <f t="shared" si="3"/>
        <v>FUNDED</v>
      </c>
      <c r="I16" s="14">
        <f t="shared" si="4"/>
        <v>567913</v>
      </c>
      <c r="J16" s="15" t="str">
        <f t="shared" si="2"/>
        <v/>
      </c>
    </row>
    <row r="17">
      <c r="A17" s="7" t="s">
        <v>859</v>
      </c>
      <c r="B17" s="8">
        <v>330.0</v>
      </c>
      <c r="C17" s="9">
        <v>1.55766657E8</v>
      </c>
      <c r="D17" s="9">
        <v>1.02200009E8</v>
      </c>
      <c r="E17" s="10">
        <f t="shared" si="1"/>
        <v>53566648</v>
      </c>
      <c r="F17" s="11" t="str">
        <f>IF(D17=0,"YES",IF((C17-D17)/(C17+D17)&gt;0.15, IF(C17+D17&gt;percent,"YES","NO"),"NO"))</f>
        <v>YES</v>
      </c>
      <c r="G17" s="12">
        <v>100000.0</v>
      </c>
      <c r="H17" s="13" t="str">
        <f t="shared" si="3"/>
        <v>FUNDED</v>
      </c>
      <c r="I17" s="14">
        <f t="shared" si="4"/>
        <v>467913</v>
      </c>
      <c r="J17" s="15" t="str">
        <f t="shared" si="2"/>
        <v/>
      </c>
    </row>
    <row r="18">
      <c r="A18" s="7" t="s">
        <v>860</v>
      </c>
      <c r="B18" s="8">
        <v>264.0</v>
      </c>
      <c r="C18" s="9">
        <v>1.27695404E8</v>
      </c>
      <c r="D18" s="9">
        <v>9.7173053E7</v>
      </c>
      <c r="E18" s="10">
        <f t="shared" si="1"/>
        <v>30522351</v>
      </c>
      <c r="F18" s="11" t="str">
        <f>IF(D18=0,"YES",IF((C18-D18)/(C18+D18)&gt;0.15, IF(C18+D18&gt;percent,"YES","NO"),"NO"))</f>
        <v>NO</v>
      </c>
      <c r="G18" s="12">
        <v>192000.0</v>
      </c>
      <c r="H18" s="13" t="str">
        <f t="shared" si="3"/>
        <v>NOT FUNDED</v>
      </c>
      <c r="I18" s="14">
        <f t="shared" si="4"/>
        <v>467913</v>
      </c>
      <c r="J18" s="15" t="str">
        <f t="shared" si="2"/>
        <v>Approval Threshold</v>
      </c>
    </row>
    <row r="19">
      <c r="A19" s="7" t="s">
        <v>861</v>
      </c>
      <c r="B19" s="8">
        <v>307.0</v>
      </c>
      <c r="C19" s="9">
        <v>1.41636446E8</v>
      </c>
      <c r="D19" s="9">
        <v>1.15484503E8</v>
      </c>
      <c r="E19" s="10">
        <f t="shared" si="1"/>
        <v>26151943</v>
      </c>
      <c r="F19" s="11" t="str">
        <f>IF(D19=0,"YES",IF((C19-D19)/(C19+D19)&gt;0.15, IF(C19+D19&gt;percent,"YES","NO"),"NO"))</f>
        <v>NO</v>
      </c>
      <c r="G19" s="12">
        <v>148500.0</v>
      </c>
      <c r="H19" s="13" t="str">
        <f t="shared" si="3"/>
        <v>NOT FUNDED</v>
      </c>
      <c r="I19" s="14">
        <f t="shared" si="4"/>
        <v>467913</v>
      </c>
      <c r="J19" s="15" t="str">
        <f t="shared" si="2"/>
        <v>Approval Threshold</v>
      </c>
    </row>
    <row r="20">
      <c r="A20" s="7" t="s">
        <v>862</v>
      </c>
      <c r="B20" s="8">
        <v>281.0</v>
      </c>
      <c r="C20" s="9">
        <v>1.31869532E8</v>
      </c>
      <c r="D20" s="9">
        <v>1.11734336E8</v>
      </c>
      <c r="E20" s="10">
        <f t="shared" si="1"/>
        <v>20135196</v>
      </c>
      <c r="F20" s="11" t="str">
        <f>IF(D20=0,"YES",IF((C20-D20)/(C20+D20)&gt;0.15, IF(C20+D20&gt;percent,"YES","NO"),"NO"))</f>
        <v>NO</v>
      </c>
      <c r="G20" s="12">
        <v>200000.0</v>
      </c>
      <c r="H20" s="13" t="str">
        <f t="shared" si="3"/>
        <v>NOT FUNDED</v>
      </c>
      <c r="I20" s="14">
        <f t="shared" si="4"/>
        <v>467913</v>
      </c>
      <c r="J20" s="15" t="str">
        <f t="shared" si="2"/>
        <v>Approval Threshold</v>
      </c>
    </row>
    <row r="21">
      <c r="A21" s="7" t="s">
        <v>863</v>
      </c>
      <c r="B21" s="8">
        <v>210.0</v>
      </c>
      <c r="C21" s="9">
        <v>3.7866782E7</v>
      </c>
      <c r="D21" s="9">
        <v>2.7946712E7</v>
      </c>
      <c r="E21" s="10">
        <f t="shared" si="1"/>
        <v>9920070</v>
      </c>
      <c r="F21" s="11" t="str">
        <f>IF(D21=0,"YES",IF((C21-D21)/(C21+D21)&gt;0.15, IF(C21+D21&gt;percent,"YES","NO"),"NO"))</f>
        <v>YES</v>
      </c>
      <c r="G21" s="12">
        <v>30000.0</v>
      </c>
      <c r="H21" s="13" t="str">
        <f t="shared" si="3"/>
        <v>FUNDED</v>
      </c>
      <c r="I21" s="14">
        <f t="shared" si="4"/>
        <v>437913</v>
      </c>
      <c r="J21" s="15" t="str">
        <f t="shared" si="2"/>
        <v/>
      </c>
    </row>
    <row r="22">
      <c r="A22" s="7" t="s">
        <v>864</v>
      </c>
      <c r="B22" s="8">
        <v>236.0</v>
      </c>
      <c r="C22" s="9">
        <v>1.05711475E8</v>
      </c>
      <c r="D22" s="9">
        <v>1.19308622E8</v>
      </c>
      <c r="E22" s="10">
        <f t="shared" si="1"/>
        <v>-13597147</v>
      </c>
      <c r="F22" s="11" t="str">
        <f>IF(D22=0,"YES",IF((C22-D22)/(C22+D22)&gt;0.15, IF(C22+D22&gt;percent,"YES","NO"),"NO"))</f>
        <v>NO</v>
      </c>
      <c r="G22" s="12">
        <v>127286.0</v>
      </c>
      <c r="H22" s="13" t="str">
        <f t="shared" si="3"/>
        <v>NOT FUNDED</v>
      </c>
      <c r="I22" s="14">
        <f t="shared" si="4"/>
        <v>437913</v>
      </c>
      <c r="J22" s="15" t="str">
        <f t="shared" si="2"/>
        <v>Approval Threshold</v>
      </c>
    </row>
    <row r="23">
      <c r="A23" s="7" t="s">
        <v>865</v>
      </c>
      <c r="B23" s="8">
        <v>201.0</v>
      </c>
      <c r="C23" s="9">
        <v>2.3864559E7</v>
      </c>
      <c r="D23" s="9">
        <v>5.0724535E7</v>
      </c>
      <c r="E23" s="10">
        <f t="shared" si="1"/>
        <v>-26859976</v>
      </c>
      <c r="F23" s="11" t="str">
        <f>IF(D23=0,"YES",IF((C23-D23)/(C23+D23)&gt;0.15, IF(C23+D23&gt;percent,"YES","NO"),"NO"))</f>
        <v>NO</v>
      </c>
      <c r="G23" s="12">
        <v>19500.0</v>
      </c>
      <c r="H23" s="13" t="str">
        <f t="shared" si="3"/>
        <v>NOT FUNDED</v>
      </c>
      <c r="I23" s="14">
        <f t="shared" si="4"/>
        <v>437913</v>
      </c>
      <c r="J23" s="15" t="str">
        <f t="shared" si="2"/>
        <v>Approval Threshold</v>
      </c>
    </row>
    <row r="24">
      <c r="A24" s="7" t="s">
        <v>866</v>
      </c>
      <c r="B24" s="8">
        <v>169.0</v>
      </c>
      <c r="C24" s="9">
        <v>1.2845734E7</v>
      </c>
      <c r="D24" s="9">
        <v>4.3056228E7</v>
      </c>
      <c r="E24" s="10">
        <f t="shared" si="1"/>
        <v>-30210494</v>
      </c>
      <c r="F24" s="11" t="str">
        <f>IF(D24=0,"YES",IF((C24-D24)/(C24+D24)&gt;0.15, IF(C24+D24&gt;percent,"YES","NO"),"NO"))</f>
        <v>NO</v>
      </c>
      <c r="G24" s="12">
        <v>15400.0</v>
      </c>
      <c r="H24" s="13" t="str">
        <f t="shared" si="3"/>
        <v>NOT FUNDED</v>
      </c>
      <c r="I24" s="14">
        <f t="shared" si="4"/>
        <v>437913</v>
      </c>
      <c r="J24" s="15" t="str">
        <f t="shared" si="2"/>
        <v>Approval Threshold</v>
      </c>
    </row>
    <row r="25">
      <c r="A25" s="7" t="s">
        <v>867</v>
      </c>
      <c r="B25" s="8">
        <v>171.0</v>
      </c>
      <c r="C25" s="9">
        <v>1.2928365E7</v>
      </c>
      <c r="D25" s="9">
        <v>4.3615478E7</v>
      </c>
      <c r="E25" s="10">
        <f t="shared" si="1"/>
        <v>-30687113</v>
      </c>
      <c r="F25" s="11" t="str">
        <f>IF(D25=0,"YES",IF((C25-D25)/(C25+D25)&gt;0.15, IF(C25+D25&gt;percent,"YES","NO"),"NO"))</f>
        <v>NO</v>
      </c>
      <c r="G25" s="12">
        <v>24600.0</v>
      </c>
      <c r="H25" s="13" t="str">
        <f t="shared" si="3"/>
        <v>NOT FUNDED</v>
      </c>
      <c r="I25" s="14">
        <f t="shared" si="4"/>
        <v>437913</v>
      </c>
      <c r="J25" s="15" t="str">
        <f t="shared" si="2"/>
        <v>Approval Threshold</v>
      </c>
    </row>
    <row r="26">
      <c r="A26" s="17" t="s">
        <v>868</v>
      </c>
      <c r="B26" s="8">
        <v>153.0</v>
      </c>
      <c r="C26" s="9">
        <v>1.3707799E7</v>
      </c>
      <c r="D26" s="9">
        <v>4.4801632E7</v>
      </c>
      <c r="E26" s="10">
        <f t="shared" si="1"/>
        <v>-31093833</v>
      </c>
      <c r="F26" s="11" t="str">
        <f>IF(D26=0,"YES",IF((C26-D26)/(C26+D26)&gt;0.15, IF(C26+D26&gt;percent,"YES","NO"),"NO"))</f>
        <v>NO</v>
      </c>
      <c r="G26" s="12">
        <v>35000.0</v>
      </c>
      <c r="H26" s="13" t="str">
        <f t="shared" si="3"/>
        <v>NOT FUNDED</v>
      </c>
      <c r="I26" s="14">
        <f t="shared" si="4"/>
        <v>437913</v>
      </c>
      <c r="J26" s="15" t="str">
        <f t="shared" si="2"/>
        <v>Approval Threshold</v>
      </c>
    </row>
    <row r="27">
      <c r="A27" s="7" t="s">
        <v>869</v>
      </c>
      <c r="B27" s="8">
        <v>170.0</v>
      </c>
      <c r="C27" s="9">
        <v>1.6514571E7</v>
      </c>
      <c r="D27" s="9">
        <v>5.077905E7</v>
      </c>
      <c r="E27" s="10">
        <f t="shared" si="1"/>
        <v>-34264479</v>
      </c>
      <c r="F27" s="11" t="str">
        <f>IF(D27=0,"YES",IF((C27-D27)/(C27+D27)&gt;0.15, IF(C27+D27&gt;percent,"YES","NO"),"NO"))</f>
        <v>NO</v>
      </c>
      <c r="G27" s="12">
        <v>27000.0</v>
      </c>
      <c r="H27" s="13" t="str">
        <f t="shared" si="3"/>
        <v>NOT FUNDED</v>
      </c>
      <c r="I27" s="14">
        <f t="shared" si="4"/>
        <v>437913</v>
      </c>
      <c r="J27" s="15" t="str">
        <f t="shared" si="2"/>
        <v>Approval Threshold</v>
      </c>
    </row>
    <row r="28">
      <c r="A28" s="7" t="s">
        <v>870</v>
      </c>
      <c r="B28" s="8">
        <v>143.0</v>
      </c>
      <c r="C28" s="9">
        <v>1.3953643E7</v>
      </c>
      <c r="D28" s="9">
        <v>4.8714454E7</v>
      </c>
      <c r="E28" s="10">
        <f t="shared" si="1"/>
        <v>-34760811</v>
      </c>
      <c r="F28" s="11" t="str">
        <f>IF(D28=0,"YES",IF((C28-D28)/(C28+D28)&gt;0.15, IF(C28+D28&gt;percent,"YES","NO"),"NO"))</f>
        <v>NO</v>
      </c>
      <c r="G28" s="12">
        <v>18000.0</v>
      </c>
      <c r="H28" s="13" t="str">
        <f t="shared" si="3"/>
        <v>NOT FUNDED</v>
      </c>
      <c r="I28" s="14">
        <f t="shared" si="4"/>
        <v>437913</v>
      </c>
      <c r="J28" s="15" t="str">
        <f t="shared" si="2"/>
        <v>Approval Threshold</v>
      </c>
    </row>
    <row r="29">
      <c r="A29" s="7" t="s">
        <v>871</v>
      </c>
      <c r="B29" s="8">
        <v>153.0</v>
      </c>
      <c r="C29" s="9">
        <v>6079739.0</v>
      </c>
      <c r="D29" s="9">
        <v>4.1322525E7</v>
      </c>
      <c r="E29" s="10">
        <f t="shared" si="1"/>
        <v>-35242786</v>
      </c>
      <c r="F29" s="11" t="str">
        <f>IF(D29=0,"YES",IF((C29-D29)/(C29+D29)&gt;0.15, IF(C29+D29&gt;percent,"YES","NO"),"NO"))</f>
        <v>NO</v>
      </c>
      <c r="G29" s="12">
        <v>30000.0</v>
      </c>
      <c r="H29" s="13" t="str">
        <f t="shared" si="3"/>
        <v>NOT FUNDED</v>
      </c>
      <c r="I29" s="14">
        <f t="shared" si="4"/>
        <v>437913</v>
      </c>
      <c r="J29" s="15" t="str">
        <f t="shared" si="2"/>
        <v>Approval Threshold</v>
      </c>
    </row>
    <row r="30">
      <c r="A30" s="7" t="s">
        <v>872</v>
      </c>
      <c r="B30" s="8">
        <v>238.0</v>
      </c>
      <c r="C30" s="9">
        <v>6.5766912E7</v>
      </c>
      <c r="D30" s="9">
        <v>1.0186436E8</v>
      </c>
      <c r="E30" s="10">
        <f t="shared" si="1"/>
        <v>-36097448</v>
      </c>
      <c r="F30" s="11" t="str">
        <f>IF(D30=0,"YES",IF((C30-D30)/(C30+D30)&gt;0.15, IF(C30+D30&gt;percent,"YES","NO"),"NO"))</f>
        <v>NO</v>
      </c>
      <c r="G30" s="12">
        <v>36520.0</v>
      </c>
      <c r="H30" s="13" t="str">
        <f t="shared" si="3"/>
        <v>NOT FUNDED</v>
      </c>
      <c r="I30" s="14">
        <f t="shared" si="4"/>
        <v>437913</v>
      </c>
      <c r="J30" s="15" t="str">
        <f t="shared" si="2"/>
        <v>Approval Threshold</v>
      </c>
    </row>
    <row r="31">
      <c r="A31" s="7" t="s">
        <v>873</v>
      </c>
      <c r="B31" s="8">
        <v>150.0</v>
      </c>
      <c r="C31" s="9">
        <v>1.0598178E7</v>
      </c>
      <c r="D31" s="9">
        <v>5.1517767E7</v>
      </c>
      <c r="E31" s="10">
        <f t="shared" si="1"/>
        <v>-40919589</v>
      </c>
      <c r="F31" s="11" t="str">
        <f>IF(D31=0,"YES",IF((C31-D31)/(C31+D31)&gt;0.15, IF(C31+D31&gt;percent,"YES","NO"),"NO"))</f>
        <v>NO</v>
      </c>
      <c r="G31" s="12">
        <v>24000.0</v>
      </c>
      <c r="H31" s="13" t="str">
        <f t="shared" si="3"/>
        <v>NOT FUNDED</v>
      </c>
      <c r="I31" s="14">
        <f t="shared" si="4"/>
        <v>437913</v>
      </c>
      <c r="J31" s="15" t="str">
        <f t="shared" si="2"/>
        <v>Approval Threshold</v>
      </c>
    </row>
    <row r="32">
      <c r="A32" s="16" t="s">
        <v>874</v>
      </c>
      <c r="B32" s="8">
        <v>175.0</v>
      </c>
      <c r="C32" s="9">
        <v>3542650.0</v>
      </c>
      <c r="D32" s="9">
        <v>4.7298583E7</v>
      </c>
      <c r="E32" s="10">
        <f t="shared" si="1"/>
        <v>-43755933</v>
      </c>
      <c r="F32" s="11" t="str">
        <f>IF(D32=0,"YES",IF((C32-D32)/(C32+D32)&gt;0.15, IF(C32+D32&gt;percent,"YES","NO"),"NO"))</f>
        <v>NO</v>
      </c>
      <c r="G32" s="12">
        <v>24600.0</v>
      </c>
      <c r="H32" s="13" t="str">
        <f t="shared" si="3"/>
        <v>NOT FUNDED</v>
      </c>
      <c r="I32" s="14">
        <f t="shared" si="4"/>
        <v>437913</v>
      </c>
      <c r="J32" s="15" t="str">
        <f t="shared" si="2"/>
        <v>Approval Threshold</v>
      </c>
    </row>
    <row r="33">
      <c r="A33" s="7" t="s">
        <v>875</v>
      </c>
      <c r="B33" s="8">
        <v>174.0</v>
      </c>
      <c r="C33" s="9">
        <v>6.1934775E7</v>
      </c>
      <c r="D33" s="9">
        <v>1.06447009E8</v>
      </c>
      <c r="E33" s="10">
        <f t="shared" si="1"/>
        <v>-44512234</v>
      </c>
      <c r="F33" s="11" t="str">
        <f>IF(D33=0,"YES",IF((C33-D33)/(C33+D33)&gt;0.15, IF(C33+D33&gt;percent,"YES","NO"),"NO"))</f>
        <v>NO</v>
      </c>
      <c r="G33" s="12">
        <v>110000.0</v>
      </c>
      <c r="H33" s="13" t="str">
        <f t="shared" si="3"/>
        <v>NOT FUNDED</v>
      </c>
      <c r="I33" s="14">
        <f t="shared" si="4"/>
        <v>437913</v>
      </c>
      <c r="J33" s="15" t="str">
        <f t="shared" si="2"/>
        <v>Approval Threshold</v>
      </c>
    </row>
    <row r="34">
      <c r="A34" s="7" t="s">
        <v>876</v>
      </c>
      <c r="B34" s="8">
        <v>169.0</v>
      </c>
      <c r="C34" s="9">
        <v>5618332.0</v>
      </c>
      <c r="D34" s="9">
        <v>5.4475195E7</v>
      </c>
      <c r="E34" s="10">
        <f t="shared" si="1"/>
        <v>-48856863</v>
      </c>
      <c r="F34" s="11" t="str">
        <f>IF(D34=0,"YES",IF((C34-D34)/(C34+D34)&gt;0.15, IF(C34+D34&gt;percent,"YES","NO"),"NO"))</f>
        <v>NO</v>
      </c>
      <c r="G34" s="12">
        <v>37500.0</v>
      </c>
      <c r="H34" s="13" t="str">
        <f t="shared" si="3"/>
        <v>NOT FUNDED</v>
      </c>
      <c r="I34" s="14">
        <f t="shared" si="4"/>
        <v>437913</v>
      </c>
      <c r="J34" s="15" t="str">
        <f t="shared" si="2"/>
        <v>Approval Threshold</v>
      </c>
    </row>
    <row r="35">
      <c r="A35" s="7" t="s">
        <v>877</v>
      </c>
      <c r="B35" s="8">
        <v>249.0</v>
      </c>
      <c r="C35" s="9">
        <v>6.6207924E7</v>
      </c>
      <c r="D35" s="9">
        <v>1.1996434E8</v>
      </c>
      <c r="E35" s="10">
        <f t="shared" si="1"/>
        <v>-53756416</v>
      </c>
      <c r="F35" s="11" t="str">
        <f>IF(D35=0,"YES",IF((C35-D35)/(C35+D35)&gt;0.15, IF(C35+D35&gt;percent,"YES","NO"),"NO"))</f>
        <v>NO</v>
      </c>
      <c r="G35" s="12">
        <v>82341.0</v>
      </c>
      <c r="H35" s="13" t="str">
        <f t="shared" si="3"/>
        <v>NOT FUNDED</v>
      </c>
      <c r="I35" s="14">
        <f t="shared" si="4"/>
        <v>437913</v>
      </c>
      <c r="J35" s="15" t="str">
        <f t="shared" si="2"/>
        <v>Approval Threshold</v>
      </c>
    </row>
    <row r="36">
      <c r="A36" s="7" t="s">
        <v>878</v>
      </c>
      <c r="B36" s="8">
        <v>249.0</v>
      </c>
      <c r="C36" s="9">
        <v>6.4754311E7</v>
      </c>
      <c r="D36" s="9">
        <v>1.2063672E8</v>
      </c>
      <c r="E36" s="10">
        <f t="shared" si="1"/>
        <v>-55882409</v>
      </c>
      <c r="F36" s="11" t="str">
        <f>IF(D36=0,"YES",IF((C36-D36)/(C36+D36)&gt;0.15, IF(C36+D36&gt;percent,"YES","NO"),"NO"))</f>
        <v>NO</v>
      </c>
      <c r="G36" s="12">
        <v>141000.0</v>
      </c>
      <c r="H36" s="13" t="str">
        <f t="shared" si="3"/>
        <v>NOT FUNDED</v>
      </c>
      <c r="I36" s="14">
        <f t="shared" si="4"/>
        <v>437913</v>
      </c>
      <c r="J36" s="15" t="str">
        <f t="shared" si="2"/>
        <v>Approval Threshold</v>
      </c>
    </row>
    <row r="37">
      <c r="A37" s="7" t="s">
        <v>879</v>
      </c>
      <c r="B37" s="8">
        <v>279.0</v>
      </c>
      <c r="C37" s="9">
        <v>5.2387727E7</v>
      </c>
      <c r="D37" s="9">
        <v>1.08494043E8</v>
      </c>
      <c r="E37" s="10">
        <f t="shared" si="1"/>
        <v>-56106316</v>
      </c>
      <c r="F37" s="11" t="str">
        <f>IF(D37=0,"YES",IF((C37-D37)/(C37+D37)&gt;0.15, IF(C37+D37&gt;percent,"YES","NO"),"NO"))</f>
        <v>NO</v>
      </c>
      <c r="G37" s="12">
        <v>249000.0</v>
      </c>
      <c r="H37" s="13" t="str">
        <f t="shared" si="3"/>
        <v>NOT FUNDED</v>
      </c>
      <c r="I37" s="14">
        <f t="shared" si="4"/>
        <v>437913</v>
      </c>
      <c r="J37" s="15" t="str">
        <f t="shared" si="2"/>
        <v>Approval Threshold</v>
      </c>
    </row>
    <row r="38">
      <c r="A38" s="7" t="s">
        <v>880</v>
      </c>
      <c r="B38" s="8">
        <v>251.0</v>
      </c>
      <c r="C38" s="9">
        <v>3.1615432E7</v>
      </c>
      <c r="D38" s="9">
        <v>8.9541507E7</v>
      </c>
      <c r="E38" s="10">
        <f t="shared" si="1"/>
        <v>-57926075</v>
      </c>
      <c r="F38" s="11" t="str">
        <f>IF(D38=0,"YES",IF((C38-D38)/(C38+D38)&gt;0.15, IF(C38+D38&gt;percent,"YES","NO"),"NO"))</f>
        <v>NO</v>
      </c>
      <c r="G38" s="12">
        <v>875000.0</v>
      </c>
      <c r="H38" s="13" t="str">
        <f t="shared" si="3"/>
        <v>NOT FUNDED</v>
      </c>
      <c r="I38" s="14">
        <f t="shared" si="4"/>
        <v>437913</v>
      </c>
      <c r="J38" s="15" t="str">
        <f t="shared" si="2"/>
        <v>Approval Threshold</v>
      </c>
    </row>
    <row r="39">
      <c r="A39" s="7" t="s">
        <v>881</v>
      </c>
      <c r="B39" s="8">
        <v>181.0</v>
      </c>
      <c r="C39" s="9">
        <v>4.0517652E7</v>
      </c>
      <c r="D39" s="9">
        <v>1.0249656E8</v>
      </c>
      <c r="E39" s="10">
        <f t="shared" si="1"/>
        <v>-61978908</v>
      </c>
      <c r="F39" s="11" t="str">
        <f>IF(D39=0,"YES",IF((C39-D39)/(C39+D39)&gt;0.15, IF(C39+D39&gt;percent,"YES","NO"),"NO"))</f>
        <v>NO</v>
      </c>
      <c r="G39" s="12">
        <v>149600.0</v>
      </c>
      <c r="H39" s="13" t="str">
        <f t="shared" si="3"/>
        <v>NOT FUNDED</v>
      </c>
      <c r="I39" s="14">
        <f t="shared" si="4"/>
        <v>437913</v>
      </c>
      <c r="J39" s="15" t="str">
        <f t="shared" si="2"/>
        <v>Approval Threshold</v>
      </c>
    </row>
    <row r="40">
      <c r="A40" s="7" t="s">
        <v>882</v>
      </c>
      <c r="B40" s="8">
        <v>204.0</v>
      </c>
      <c r="C40" s="9">
        <v>4.8965172E7</v>
      </c>
      <c r="D40" s="9">
        <v>1.15384641E8</v>
      </c>
      <c r="E40" s="10">
        <f t="shared" si="1"/>
        <v>-66419469</v>
      </c>
      <c r="F40" s="11" t="str">
        <f>IF(D40=0,"YES",IF((C40-D40)/(C40+D40)&gt;0.15, IF(C40+D40&gt;percent,"YES","NO"),"NO"))</f>
        <v>NO</v>
      </c>
      <c r="G40" s="12">
        <v>155000.0</v>
      </c>
      <c r="H40" s="13" t="str">
        <f t="shared" si="3"/>
        <v>NOT FUNDED</v>
      </c>
      <c r="I40" s="14">
        <f t="shared" si="4"/>
        <v>437913</v>
      </c>
      <c r="J40" s="15" t="str">
        <f t="shared" si="2"/>
        <v>Approval Threshold</v>
      </c>
    </row>
    <row r="41">
      <c r="A41" s="7" t="s">
        <v>883</v>
      </c>
      <c r="B41" s="8">
        <v>213.0</v>
      </c>
      <c r="C41" s="9">
        <v>3.8709139E7</v>
      </c>
      <c r="D41" s="9">
        <v>1.08704052E8</v>
      </c>
      <c r="E41" s="10">
        <f t="shared" si="1"/>
        <v>-69994913</v>
      </c>
      <c r="F41" s="11" t="str">
        <f>IF(D41=0,"YES",IF((C41-D41)/(C41+D41)&gt;0.15, IF(C41+D41&gt;percent,"YES","NO"),"NO"))</f>
        <v>NO</v>
      </c>
      <c r="G41" s="12">
        <v>186789.0</v>
      </c>
      <c r="H41" s="13" t="str">
        <f t="shared" si="3"/>
        <v>NOT FUNDED</v>
      </c>
      <c r="I41" s="14">
        <f t="shared" si="4"/>
        <v>437913</v>
      </c>
      <c r="J41" s="15" t="str">
        <f t="shared" si="2"/>
        <v>Approval Threshold</v>
      </c>
    </row>
    <row r="42">
      <c r="A42" s="7" t="s">
        <v>884</v>
      </c>
      <c r="B42" s="8">
        <v>252.0</v>
      </c>
      <c r="C42" s="9">
        <v>5.7510922E7</v>
      </c>
      <c r="D42" s="9">
        <v>1.27687726E8</v>
      </c>
      <c r="E42" s="10">
        <f t="shared" si="1"/>
        <v>-70176804</v>
      </c>
      <c r="F42" s="11" t="str">
        <f>IF(D42=0,"YES",IF((C42-D42)/(C42+D42)&gt;0.15, IF(C42+D42&gt;percent,"YES","NO"),"NO"))</f>
        <v>NO</v>
      </c>
      <c r="G42" s="12">
        <v>97468.0</v>
      </c>
      <c r="H42" s="13" t="str">
        <f t="shared" si="3"/>
        <v>NOT FUNDED</v>
      </c>
      <c r="I42" s="14">
        <f t="shared" si="4"/>
        <v>437913</v>
      </c>
      <c r="J42" s="15" t="str">
        <f t="shared" si="2"/>
        <v>Approval Threshold</v>
      </c>
    </row>
    <row r="43">
      <c r="A43" s="7" t="s">
        <v>885</v>
      </c>
      <c r="B43" s="8">
        <v>180.0</v>
      </c>
      <c r="C43" s="9">
        <v>3.9270614E7</v>
      </c>
      <c r="D43" s="9">
        <v>1.10907906E8</v>
      </c>
      <c r="E43" s="10">
        <f t="shared" si="1"/>
        <v>-71637292</v>
      </c>
      <c r="F43" s="11" t="str">
        <f>IF(D43=0,"YES",IF((C43-D43)/(C43+D43)&gt;0.15, IF(C43+D43&gt;percent,"YES","NO"),"NO"))</f>
        <v>NO</v>
      </c>
      <c r="G43" s="12">
        <v>51300.0</v>
      </c>
      <c r="H43" s="13" t="str">
        <f t="shared" si="3"/>
        <v>NOT FUNDED</v>
      </c>
      <c r="I43" s="14">
        <f t="shared" si="4"/>
        <v>437913</v>
      </c>
      <c r="J43" s="15" t="str">
        <f t="shared" si="2"/>
        <v>Approval Threshold</v>
      </c>
    </row>
    <row r="44">
      <c r="A44" s="7" t="s">
        <v>886</v>
      </c>
      <c r="B44" s="8">
        <v>194.0</v>
      </c>
      <c r="C44" s="9">
        <v>4.448483E7</v>
      </c>
      <c r="D44" s="9">
        <v>1.1672591E8</v>
      </c>
      <c r="E44" s="10">
        <f t="shared" si="1"/>
        <v>-72241080</v>
      </c>
      <c r="F44" s="11" t="str">
        <f>IF(D44=0,"YES",IF((C44-D44)/(C44+D44)&gt;0.15, IF(C44+D44&gt;percent,"YES","NO"),"NO"))</f>
        <v>NO</v>
      </c>
      <c r="G44" s="12">
        <v>97000.0</v>
      </c>
      <c r="H44" s="13" t="str">
        <f t="shared" si="3"/>
        <v>NOT FUNDED</v>
      </c>
      <c r="I44" s="14">
        <f t="shared" si="4"/>
        <v>437913</v>
      </c>
      <c r="J44" s="15" t="str">
        <f t="shared" si="2"/>
        <v>Approval Threshold</v>
      </c>
    </row>
    <row r="45">
      <c r="A45" s="7" t="s">
        <v>887</v>
      </c>
      <c r="B45" s="18">
        <v>215.0</v>
      </c>
      <c r="C45" s="9">
        <v>4.2505912E7</v>
      </c>
      <c r="D45" s="9">
        <v>1.24705411E8</v>
      </c>
      <c r="E45" s="10">
        <f t="shared" si="1"/>
        <v>-82199499</v>
      </c>
      <c r="F45" s="11" t="str">
        <f>IF(D45=0,"YES",IF((C45-D45)/(C45+D45)&gt;0.15, IF(C45+D45&gt;percent,"YES","NO"),"NO"))</f>
        <v>NO</v>
      </c>
      <c r="G45" s="12">
        <v>113000.0</v>
      </c>
      <c r="H45" s="13" t="str">
        <f t="shared" si="3"/>
        <v>NOT FUNDED</v>
      </c>
      <c r="I45" s="14">
        <f t="shared" si="4"/>
        <v>437913</v>
      </c>
      <c r="J45" s="15" t="str">
        <f t="shared" si="2"/>
        <v>Approval Threshold</v>
      </c>
    </row>
    <row r="46">
      <c r="A46" s="7" t="s">
        <v>888</v>
      </c>
      <c r="B46" s="18">
        <v>168.0</v>
      </c>
      <c r="C46" s="9">
        <v>2.5916217E7</v>
      </c>
      <c r="D46" s="9">
        <v>1.09115096E8</v>
      </c>
      <c r="E46" s="10">
        <f t="shared" si="1"/>
        <v>-83198879</v>
      </c>
      <c r="F46" s="11" t="str">
        <f>IF(D46=0,"YES",IF((C46-D46)/(C46+D46)&gt;0.15, IF(C46+D46&gt;percent,"YES","NO"),"NO"))</f>
        <v>NO</v>
      </c>
      <c r="G46" s="12">
        <v>44522.0</v>
      </c>
      <c r="H46" s="13" t="str">
        <f t="shared" si="3"/>
        <v>NOT FUNDED</v>
      </c>
      <c r="I46" s="14">
        <f t="shared" si="4"/>
        <v>437913</v>
      </c>
      <c r="J46" s="15" t="str">
        <f t="shared" si="2"/>
        <v>Approval Threshold</v>
      </c>
    </row>
    <row r="47">
      <c r="A47" s="7" t="s">
        <v>889</v>
      </c>
      <c r="B47" s="18">
        <v>185.0</v>
      </c>
      <c r="C47" s="9">
        <v>2.8700463E7</v>
      </c>
      <c r="D47" s="9">
        <v>1.1191122E8</v>
      </c>
      <c r="E47" s="10">
        <f t="shared" si="1"/>
        <v>-83210757</v>
      </c>
      <c r="F47" s="11" t="str">
        <f>IF(D47=0,"YES",IF((C47-D47)/(C47+D47)&gt;0.15, IF(C47+D47&gt;percent,"YES","NO"),"NO"))</f>
        <v>NO</v>
      </c>
      <c r="G47" s="12">
        <v>116000.0</v>
      </c>
      <c r="H47" s="13" t="str">
        <f t="shared" si="3"/>
        <v>NOT FUNDED</v>
      </c>
      <c r="I47" s="14">
        <f t="shared" si="4"/>
        <v>437913</v>
      </c>
      <c r="J47" s="15" t="str">
        <f t="shared" si="2"/>
        <v>Approval Threshold</v>
      </c>
    </row>
    <row r="48">
      <c r="A48" s="7" t="s">
        <v>890</v>
      </c>
      <c r="B48" s="18">
        <v>188.0</v>
      </c>
      <c r="C48" s="9">
        <v>3.9470964E7</v>
      </c>
      <c r="D48" s="9">
        <v>1.22703724E8</v>
      </c>
      <c r="E48" s="10">
        <f t="shared" si="1"/>
        <v>-83232760</v>
      </c>
      <c r="F48" s="11" t="str">
        <f>IF(D48=0,"YES",IF((C48-D48)/(C48+D48)&gt;0.15, IF(C48+D48&gt;percent,"YES","NO"),"NO"))</f>
        <v>NO</v>
      </c>
      <c r="G48" s="12">
        <v>144800.0</v>
      </c>
      <c r="H48" s="13" t="str">
        <f t="shared" si="3"/>
        <v>NOT FUNDED</v>
      </c>
      <c r="I48" s="14">
        <f t="shared" si="4"/>
        <v>437913</v>
      </c>
      <c r="J48" s="15" t="str">
        <f t="shared" si="2"/>
        <v>Approval Threshold</v>
      </c>
    </row>
    <row r="49">
      <c r="A49" s="7" t="s">
        <v>891</v>
      </c>
      <c r="B49" s="18">
        <v>150.0</v>
      </c>
      <c r="C49" s="9">
        <v>1.7024176E7</v>
      </c>
      <c r="D49" s="9">
        <v>1.03167602E8</v>
      </c>
      <c r="E49" s="10">
        <f t="shared" si="1"/>
        <v>-86143426</v>
      </c>
      <c r="F49" s="11" t="str">
        <f>IF(D49=0,"YES",IF((C49-D49)/(C49+D49)&gt;0.15, IF(C49+D49&gt;percent,"YES","NO"),"NO"))</f>
        <v>NO</v>
      </c>
      <c r="G49" s="12">
        <v>54120.0</v>
      </c>
      <c r="H49" s="13" t="str">
        <f t="shared" si="3"/>
        <v>NOT FUNDED</v>
      </c>
      <c r="I49" s="14">
        <f t="shared" si="4"/>
        <v>437913</v>
      </c>
      <c r="J49" s="15" t="str">
        <f t="shared" si="2"/>
        <v>Approval Threshold</v>
      </c>
    </row>
    <row r="50">
      <c r="A50" s="7" t="s">
        <v>892</v>
      </c>
      <c r="B50" s="18">
        <v>156.0</v>
      </c>
      <c r="C50" s="9">
        <v>3.5488661E7</v>
      </c>
      <c r="D50" s="9">
        <v>1.2165964E8</v>
      </c>
      <c r="E50" s="10">
        <f t="shared" si="1"/>
        <v>-86170979</v>
      </c>
      <c r="F50" s="11" t="str">
        <f>IF(D50=0,"YES",IF((C50-D50)/(C50+D50)&gt;0.15, IF(C50+D50&gt;percent,"YES","NO"),"NO"))</f>
        <v>NO</v>
      </c>
      <c r="G50" s="12">
        <v>75000.0</v>
      </c>
      <c r="H50" s="13" t="str">
        <f t="shared" si="3"/>
        <v>NOT FUNDED</v>
      </c>
      <c r="I50" s="14">
        <f t="shared" si="4"/>
        <v>437913</v>
      </c>
      <c r="J50" s="15" t="str">
        <f t="shared" si="2"/>
        <v>Approval Threshold</v>
      </c>
    </row>
    <row r="51">
      <c r="A51" s="7" t="s">
        <v>893</v>
      </c>
      <c r="B51" s="18">
        <v>219.0</v>
      </c>
      <c r="C51" s="9">
        <v>3.1881299E7</v>
      </c>
      <c r="D51" s="9">
        <v>1.18437755E8</v>
      </c>
      <c r="E51" s="10">
        <f t="shared" si="1"/>
        <v>-86556456</v>
      </c>
      <c r="F51" s="11" t="str">
        <f>IF(D51=0,"YES",IF((C51-D51)/(C51+D51)&gt;0.15, IF(C51+D51&gt;percent,"YES","NO"),"NO"))</f>
        <v>NO</v>
      </c>
      <c r="G51" s="12">
        <v>260000.0</v>
      </c>
      <c r="H51" s="13" t="str">
        <f t="shared" si="3"/>
        <v>NOT FUNDED</v>
      </c>
      <c r="I51" s="14">
        <f t="shared" si="4"/>
        <v>437913</v>
      </c>
      <c r="J51" s="15" t="str">
        <f t="shared" si="2"/>
        <v>Approval Threshold</v>
      </c>
    </row>
    <row r="52">
      <c r="A52" s="7" t="s">
        <v>894</v>
      </c>
      <c r="B52" s="18">
        <v>173.0</v>
      </c>
      <c r="C52" s="9">
        <v>3.044277E7</v>
      </c>
      <c r="D52" s="9">
        <v>1.19218126E8</v>
      </c>
      <c r="E52" s="10">
        <f t="shared" si="1"/>
        <v>-88775356</v>
      </c>
      <c r="F52" s="11" t="str">
        <f>IF(D52=0,"YES",IF((C52-D52)/(C52+D52)&gt;0.15, IF(C52+D52&gt;percent,"YES","NO"),"NO"))</f>
        <v>NO</v>
      </c>
      <c r="G52" s="12">
        <v>68207.0</v>
      </c>
      <c r="H52" s="13" t="str">
        <f t="shared" si="3"/>
        <v>NOT FUNDED</v>
      </c>
      <c r="I52" s="14">
        <f t="shared" si="4"/>
        <v>437913</v>
      </c>
      <c r="J52" s="15" t="str">
        <f t="shared" si="2"/>
        <v>Approval Threshold</v>
      </c>
    </row>
    <row r="53">
      <c r="A53" s="7" t="s">
        <v>895</v>
      </c>
      <c r="B53" s="18">
        <v>172.0</v>
      </c>
      <c r="C53" s="9">
        <v>3.3861901E7</v>
      </c>
      <c r="D53" s="9">
        <v>1.2278889E8</v>
      </c>
      <c r="E53" s="10">
        <f t="shared" si="1"/>
        <v>-88926989</v>
      </c>
      <c r="F53" s="11" t="str">
        <f>IF(D53=0,"YES",IF((C53-D53)/(C53+D53)&gt;0.15, IF(C53+D53&gt;percent,"YES","NO"),"NO"))</f>
        <v>NO</v>
      </c>
      <c r="G53" s="12">
        <v>330000.0</v>
      </c>
      <c r="H53" s="13" t="str">
        <f t="shared" si="3"/>
        <v>NOT FUNDED</v>
      </c>
      <c r="I53" s="14">
        <f t="shared" si="4"/>
        <v>437913</v>
      </c>
      <c r="J53" s="15" t="str">
        <f t="shared" si="2"/>
        <v>Approval Threshold</v>
      </c>
    </row>
    <row r="54">
      <c r="A54" s="7" t="s">
        <v>896</v>
      </c>
      <c r="B54" s="18">
        <v>221.0</v>
      </c>
      <c r="C54" s="9">
        <v>3.354855E7</v>
      </c>
      <c r="D54" s="9">
        <v>1.24131704E8</v>
      </c>
      <c r="E54" s="10">
        <f t="shared" si="1"/>
        <v>-90583154</v>
      </c>
      <c r="F54" s="11" t="str">
        <f>IF(D54=0,"YES",IF((C54-D54)/(C54+D54)&gt;0.15, IF(C54+D54&gt;percent,"YES","NO"),"NO"))</f>
        <v>NO</v>
      </c>
      <c r="G54" s="12">
        <v>279586.0</v>
      </c>
      <c r="H54" s="13" t="str">
        <f t="shared" si="3"/>
        <v>NOT FUNDED</v>
      </c>
      <c r="I54" s="14">
        <f t="shared" si="4"/>
        <v>437913</v>
      </c>
      <c r="J54" s="15" t="str">
        <f t="shared" si="2"/>
        <v>Approval Threshold</v>
      </c>
    </row>
    <row r="55">
      <c r="A55" s="7" t="s">
        <v>897</v>
      </c>
      <c r="B55" s="18">
        <v>233.0</v>
      </c>
      <c r="C55" s="9">
        <v>2.9624284E7</v>
      </c>
      <c r="D55" s="9">
        <v>1.20374952E8</v>
      </c>
      <c r="E55" s="10">
        <f t="shared" si="1"/>
        <v>-90750668</v>
      </c>
      <c r="F55" s="11" t="str">
        <f>IF(D55=0,"YES",IF((C55-D55)/(C55+D55)&gt;0.15, IF(C55+D55&gt;percent,"YES","NO"),"NO"))</f>
        <v>NO</v>
      </c>
      <c r="G55" s="12">
        <v>100000.0</v>
      </c>
      <c r="H55" s="13" t="str">
        <f t="shared" si="3"/>
        <v>NOT FUNDED</v>
      </c>
      <c r="I55" s="14">
        <f t="shared" si="4"/>
        <v>437913</v>
      </c>
      <c r="J55" s="15" t="str">
        <f t="shared" si="2"/>
        <v>Approval Threshold</v>
      </c>
    </row>
    <row r="56">
      <c r="A56" s="7" t="s">
        <v>898</v>
      </c>
      <c r="B56" s="18">
        <v>334.0</v>
      </c>
      <c r="C56" s="9">
        <v>4.3627831E7</v>
      </c>
      <c r="D56" s="9">
        <v>1.36460992E8</v>
      </c>
      <c r="E56" s="10">
        <f t="shared" si="1"/>
        <v>-92833161</v>
      </c>
      <c r="F56" s="11" t="str">
        <f>IF(D56=0,"YES",IF((C56-D56)/(C56+D56)&gt;0.15, IF(C56+D56&gt;percent,"YES","NO"),"NO"))</f>
        <v>NO</v>
      </c>
      <c r="G56" s="12">
        <v>333333.0</v>
      </c>
      <c r="H56" s="13" t="str">
        <f t="shared" si="3"/>
        <v>NOT FUNDED</v>
      </c>
      <c r="I56" s="14">
        <f t="shared" si="4"/>
        <v>437913</v>
      </c>
      <c r="J56" s="15" t="str">
        <f t="shared" si="2"/>
        <v>Approval Threshold</v>
      </c>
    </row>
    <row r="57">
      <c r="A57" s="7" t="s">
        <v>899</v>
      </c>
      <c r="B57" s="18">
        <v>186.0</v>
      </c>
      <c r="C57" s="9">
        <v>2.0177547E7</v>
      </c>
      <c r="D57" s="9">
        <v>1.13416286E8</v>
      </c>
      <c r="E57" s="10">
        <f t="shared" si="1"/>
        <v>-93238739</v>
      </c>
      <c r="F57" s="11" t="str">
        <f>IF(D57=0,"YES",IF((C57-D57)/(C57+D57)&gt;0.15, IF(C57+D57&gt;percent,"YES","NO"),"NO"))</f>
        <v>NO</v>
      </c>
      <c r="G57" s="12">
        <v>63020.0</v>
      </c>
      <c r="H57" s="13" t="str">
        <f t="shared" si="3"/>
        <v>NOT FUNDED</v>
      </c>
      <c r="I57" s="14">
        <f t="shared" si="4"/>
        <v>437913</v>
      </c>
      <c r="J57" s="15" t="str">
        <f t="shared" si="2"/>
        <v>Approval Threshold</v>
      </c>
    </row>
    <row r="58">
      <c r="A58" s="19" t="s">
        <v>900</v>
      </c>
      <c r="B58" s="18">
        <v>181.0</v>
      </c>
      <c r="C58" s="9">
        <v>2.292275E7</v>
      </c>
      <c r="D58" s="9">
        <v>1.17060704E8</v>
      </c>
      <c r="E58" s="10">
        <f t="shared" si="1"/>
        <v>-94137954</v>
      </c>
      <c r="F58" s="11" t="str">
        <f>IF(D58=0,"YES",IF((C58-D58)/(C58+D58)&gt;0.15, IF(C58+D58&gt;percent,"YES","NO"),"NO"))</f>
        <v>NO</v>
      </c>
      <c r="G58" s="12">
        <v>150000.0</v>
      </c>
      <c r="H58" s="13" t="str">
        <f t="shared" si="3"/>
        <v>NOT FUNDED</v>
      </c>
      <c r="I58" s="14">
        <f t="shared" si="4"/>
        <v>437913</v>
      </c>
      <c r="J58" s="15" t="str">
        <f t="shared" si="2"/>
        <v>Approval Threshold</v>
      </c>
    </row>
    <row r="59">
      <c r="A59" s="7" t="s">
        <v>901</v>
      </c>
      <c r="B59" s="18">
        <v>180.0</v>
      </c>
      <c r="C59" s="9">
        <v>2.4825921E7</v>
      </c>
      <c r="D59" s="9">
        <v>1.19115853E8</v>
      </c>
      <c r="E59" s="10">
        <f t="shared" si="1"/>
        <v>-94289932</v>
      </c>
      <c r="F59" s="11" t="str">
        <f>IF(D59=0,"YES",IF((C59-D59)/(C59+D59)&gt;0.15, IF(C59+D59&gt;percent,"YES","NO"),"NO"))</f>
        <v>NO</v>
      </c>
      <c r="G59" s="12">
        <v>242500.0</v>
      </c>
      <c r="H59" s="13" t="str">
        <f t="shared" si="3"/>
        <v>NOT FUNDED</v>
      </c>
      <c r="I59" s="14">
        <f t="shared" si="4"/>
        <v>437913</v>
      </c>
      <c r="J59" s="15" t="str">
        <f t="shared" si="2"/>
        <v>Approval Threshold</v>
      </c>
    </row>
    <row r="60">
      <c r="A60" s="7" t="s">
        <v>902</v>
      </c>
      <c r="B60" s="18">
        <v>250.0</v>
      </c>
      <c r="C60" s="9">
        <v>4.401033E7</v>
      </c>
      <c r="D60" s="9">
        <v>1.39352505E8</v>
      </c>
      <c r="E60" s="10">
        <f t="shared" si="1"/>
        <v>-95342175</v>
      </c>
      <c r="F60" s="11" t="str">
        <f>IF(D60=0,"YES",IF((C60-D60)/(C60+D60)&gt;0.15, IF(C60+D60&gt;percent,"YES","NO"),"NO"))</f>
        <v>NO</v>
      </c>
      <c r="G60" s="12">
        <v>278682.0</v>
      </c>
      <c r="H60" s="13" t="str">
        <f t="shared" si="3"/>
        <v>NOT FUNDED</v>
      </c>
      <c r="I60" s="14">
        <f t="shared" si="4"/>
        <v>437913</v>
      </c>
      <c r="J60" s="15" t="str">
        <f t="shared" si="2"/>
        <v>Approval Threshold</v>
      </c>
    </row>
    <row r="61">
      <c r="A61" s="7" t="s">
        <v>903</v>
      </c>
      <c r="B61" s="18">
        <v>189.0</v>
      </c>
      <c r="C61" s="9">
        <v>1.8909459E7</v>
      </c>
      <c r="D61" s="9">
        <v>1.17147962E8</v>
      </c>
      <c r="E61" s="10">
        <f t="shared" si="1"/>
        <v>-98238503</v>
      </c>
      <c r="F61" s="11" t="str">
        <f>IF(D61=0,"YES",IF((C61-D61)/(C61+D61)&gt;0.15, IF(C61+D61&gt;percent,"YES","NO"),"NO"))</f>
        <v>NO</v>
      </c>
      <c r="G61" s="12">
        <v>50820.0</v>
      </c>
      <c r="H61" s="13" t="str">
        <f t="shared" si="3"/>
        <v>NOT FUNDED</v>
      </c>
      <c r="I61" s="14">
        <f t="shared" si="4"/>
        <v>437913</v>
      </c>
      <c r="J61" s="15" t="str">
        <f t="shared" si="2"/>
        <v>Approval Threshold</v>
      </c>
    </row>
    <row r="62">
      <c r="A62" s="7" t="s">
        <v>904</v>
      </c>
      <c r="B62" s="18">
        <v>163.0</v>
      </c>
      <c r="C62" s="9">
        <v>1.8340141E7</v>
      </c>
      <c r="D62" s="9">
        <v>1.1752595E8</v>
      </c>
      <c r="E62" s="10">
        <f t="shared" si="1"/>
        <v>-99185809</v>
      </c>
      <c r="F62" s="11" t="str">
        <f>IF(D62=0,"YES",IF((C62-D62)/(C62+D62)&gt;0.15, IF(C62+D62&gt;percent,"YES","NO"),"NO"))</f>
        <v>NO</v>
      </c>
      <c r="G62" s="12">
        <v>62896.0</v>
      </c>
      <c r="H62" s="13" t="str">
        <f t="shared" si="3"/>
        <v>NOT FUNDED</v>
      </c>
      <c r="I62" s="14">
        <f t="shared" si="4"/>
        <v>437913</v>
      </c>
      <c r="J62" s="15" t="str">
        <f t="shared" si="2"/>
        <v>Approval Threshold</v>
      </c>
    </row>
    <row r="63">
      <c r="A63" s="7" t="s">
        <v>905</v>
      </c>
      <c r="B63" s="18">
        <v>257.0</v>
      </c>
      <c r="C63" s="9">
        <v>3.8012463E7</v>
      </c>
      <c r="D63" s="9">
        <v>1.37431499E8</v>
      </c>
      <c r="E63" s="10">
        <f t="shared" si="1"/>
        <v>-99419036</v>
      </c>
      <c r="F63" s="11" t="str">
        <f>IF(D63=0,"YES",IF((C63-D63)/(C63+D63)&gt;0.15, IF(C63+D63&gt;percent,"YES","NO"),"NO"))</f>
        <v>NO</v>
      </c>
      <c r="G63" s="12">
        <v>240000.0</v>
      </c>
      <c r="H63" s="13" t="str">
        <f t="shared" si="3"/>
        <v>NOT FUNDED</v>
      </c>
      <c r="I63" s="14">
        <f t="shared" si="4"/>
        <v>437913</v>
      </c>
      <c r="J63" s="15" t="str">
        <f t="shared" si="2"/>
        <v>Approval Threshold</v>
      </c>
    </row>
    <row r="64">
      <c r="A64" s="7" t="s">
        <v>906</v>
      </c>
      <c r="B64" s="18">
        <v>209.0</v>
      </c>
      <c r="C64" s="9">
        <v>2.6973187E7</v>
      </c>
      <c r="D64" s="9">
        <v>1.26470033E8</v>
      </c>
      <c r="E64" s="10">
        <f t="shared" si="1"/>
        <v>-99496846</v>
      </c>
      <c r="F64" s="11" t="str">
        <f>IF(D64=0,"YES",IF((C64-D64)/(C64+D64)&gt;0.15, IF(C64+D64&gt;percent,"YES","NO"),"NO"))</f>
        <v>NO</v>
      </c>
      <c r="G64" s="12">
        <v>210000.0</v>
      </c>
      <c r="H64" s="13" t="str">
        <f t="shared" si="3"/>
        <v>NOT FUNDED</v>
      </c>
      <c r="I64" s="14">
        <f t="shared" si="4"/>
        <v>437913</v>
      </c>
      <c r="J64" s="15" t="str">
        <f t="shared" si="2"/>
        <v>Approval Threshold</v>
      </c>
    </row>
    <row r="65">
      <c r="A65" s="7" t="s">
        <v>907</v>
      </c>
      <c r="B65" s="18">
        <v>153.0</v>
      </c>
      <c r="C65" s="9">
        <v>1.7076779E7</v>
      </c>
      <c r="D65" s="9">
        <v>1.16979269E8</v>
      </c>
      <c r="E65" s="10">
        <f t="shared" si="1"/>
        <v>-99902490</v>
      </c>
      <c r="F65" s="11" t="str">
        <f>IF(D65=0,"YES",IF((C65-D65)/(C65+D65)&gt;0.15, IF(C65+D65&gt;percent,"YES","NO"),"NO"))</f>
        <v>NO</v>
      </c>
      <c r="G65" s="12">
        <v>147667.0</v>
      </c>
      <c r="H65" s="13" t="str">
        <f t="shared" si="3"/>
        <v>NOT FUNDED</v>
      </c>
      <c r="I65" s="14">
        <f t="shared" si="4"/>
        <v>437913</v>
      </c>
      <c r="J65" s="15" t="str">
        <f t="shared" si="2"/>
        <v>Approval Threshold</v>
      </c>
    </row>
    <row r="66">
      <c r="A66" s="7" t="s">
        <v>908</v>
      </c>
      <c r="B66" s="18">
        <v>169.0</v>
      </c>
      <c r="C66" s="9">
        <v>1.5820471E7</v>
      </c>
      <c r="D66" s="9">
        <v>1.1684309E8</v>
      </c>
      <c r="E66" s="10">
        <f t="shared" si="1"/>
        <v>-101022619</v>
      </c>
      <c r="F66" s="11" t="str">
        <f>IF(D66=0,"YES",IF((C66-D66)/(C66+D66)&gt;0.15, IF(C66+D66&gt;percent,"YES","NO"),"NO"))</f>
        <v>NO</v>
      </c>
      <c r="G66" s="12">
        <v>50000.0</v>
      </c>
      <c r="H66" s="13" t="str">
        <f t="shared" si="3"/>
        <v>NOT FUNDED</v>
      </c>
      <c r="I66" s="14">
        <f t="shared" si="4"/>
        <v>437913</v>
      </c>
      <c r="J66" s="15" t="str">
        <f t="shared" si="2"/>
        <v>Approval Threshold</v>
      </c>
    </row>
    <row r="67">
      <c r="A67" s="7" t="s">
        <v>909</v>
      </c>
      <c r="B67" s="18">
        <v>170.0</v>
      </c>
      <c r="C67" s="9">
        <v>1.4233116E7</v>
      </c>
      <c r="D67" s="9">
        <v>1.15486769E8</v>
      </c>
      <c r="E67" s="10">
        <f t="shared" si="1"/>
        <v>-101253653</v>
      </c>
      <c r="F67" s="11" t="str">
        <f>IF(D67=0,"YES",IF((C67-D67)/(C67+D67)&gt;0.15, IF(C67+D67&gt;percent,"YES","NO"),"NO"))</f>
        <v>NO</v>
      </c>
      <c r="G67" s="12">
        <v>75000.0</v>
      </c>
      <c r="H67" s="13" t="str">
        <f t="shared" si="3"/>
        <v>NOT FUNDED</v>
      </c>
      <c r="I67" s="14">
        <f t="shared" si="4"/>
        <v>437913</v>
      </c>
      <c r="J67" s="15" t="str">
        <f t="shared" si="2"/>
        <v>Approval Threshold</v>
      </c>
    </row>
    <row r="68">
      <c r="A68" s="7" t="s">
        <v>910</v>
      </c>
      <c r="B68" s="18">
        <v>167.0</v>
      </c>
      <c r="C68" s="9">
        <v>1.5058851E7</v>
      </c>
      <c r="D68" s="9">
        <v>1.16639881E8</v>
      </c>
      <c r="E68" s="10">
        <f t="shared" si="1"/>
        <v>-101581030</v>
      </c>
      <c r="F68" s="11" t="str">
        <f>IF(D68=0,"YES",IF((C68-D68)/(C68+D68)&gt;0.15, IF(C68+D68&gt;percent,"YES","NO"),"NO"))</f>
        <v>NO</v>
      </c>
      <c r="G68" s="12">
        <v>84000.0</v>
      </c>
      <c r="H68" s="13" t="str">
        <f t="shared" si="3"/>
        <v>NOT FUNDED</v>
      </c>
      <c r="I68" s="14">
        <f t="shared" si="4"/>
        <v>437913</v>
      </c>
      <c r="J68" s="15" t="str">
        <f t="shared" si="2"/>
        <v>Approval Threshold</v>
      </c>
    </row>
    <row r="69">
      <c r="A69" s="7" t="s">
        <v>911</v>
      </c>
      <c r="B69" s="18">
        <v>152.0</v>
      </c>
      <c r="C69" s="9">
        <v>7334120.0</v>
      </c>
      <c r="D69" s="9">
        <v>1.08938081E8</v>
      </c>
      <c r="E69" s="10">
        <f t="shared" si="1"/>
        <v>-101603961</v>
      </c>
      <c r="F69" s="11" t="str">
        <f>IF(D69=0,"YES",IF((C69-D69)/(C69+D69)&gt;0.15, IF(C69+D69&gt;percent,"YES","NO"),"NO"))</f>
        <v>NO</v>
      </c>
      <c r="G69" s="12">
        <v>73000.0</v>
      </c>
      <c r="H69" s="13" t="str">
        <f t="shared" si="3"/>
        <v>NOT FUNDED</v>
      </c>
      <c r="I69" s="14">
        <f t="shared" si="4"/>
        <v>437913</v>
      </c>
      <c r="J69" s="15" t="str">
        <f t="shared" si="2"/>
        <v>Approval Threshold</v>
      </c>
    </row>
    <row r="70">
      <c r="A70" s="7" t="s">
        <v>912</v>
      </c>
      <c r="B70" s="18">
        <v>172.0</v>
      </c>
      <c r="C70" s="9">
        <v>1.5648162E7</v>
      </c>
      <c r="D70" s="9">
        <v>1.18379463E8</v>
      </c>
      <c r="E70" s="10">
        <f t="shared" si="1"/>
        <v>-102731301</v>
      </c>
      <c r="F70" s="11" t="str">
        <f>IF(D70=0,"YES",IF((C70-D70)/(C70+D70)&gt;0.15, IF(C70+D70&gt;percent,"YES","NO"),"NO"))</f>
        <v>NO</v>
      </c>
      <c r="G70" s="12">
        <v>140000.0</v>
      </c>
      <c r="H70" s="13" t="str">
        <f t="shared" si="3"/>
        <v>NOT FUNDED</v>
      </c>
      <c r="I70" s="14">
        <f t="shared" si="4"/>
        <v>437913</v>
      </c>
      <c r="J70" s="15" t="str">
        <f t="shared" si="2"/>
        <v>Approval Threshold</v>
      </c>
    </row>
    <row r="71">
      <c r="A71" s="7" t="s">
        <v>913</v>
      </c>
      <c r="B71" s="18">
        <v>202.0</v>
      </c>
      <c r="C71" s="9">
        <v>2.3671572E7</v>
      </c>
      <c r="D71" s="9">
        <v>1.26753035E8</v>
      </c>
      <c r="E71" s="10">
        <f t="shared" si="1"/>
        <v>-103081463</v>
      </c>
      <c r="F71" s="11" t="str">
        <f>IF(D71=0,"YES",IF((C71-D71)/(C71+D71)&gt;0.15, IF(C71+D71&gt;percent,"YES","NO"),"NO"))</f>
        <v>NO</v>
      </c>
      <c r="G71" s="12">
        <v>50000.0</v>
      </c>
      <c r="H71" s="13" t="str">
        <f t="shared" si="3"/>
        <v>NOT FUNDED</v>
      </c>
      <c r="I71" s="14">
        <f t="shared" si="4"/>
        <v>437913</v>
      </c>
      <c r="J71" s="15" t="str">
        <f t="shared" si="2"/>
        <v>Approval Threshold</v>
      </c>
    </row>
    <row r="72">
      <c r="A72" s="7" t="s">
        <v>914</v>
      </c>
      <c r="B72" s="18">
        <v>152.0</v>
      </c>
      <c r="C72" s="9">
        <v>1.1827309E7</v>
      </c>
      <c r="D72" s="9">
        <v>1.15547226E8</v>
      </c>
      <c r="E72" s="10">
        <f t="shared" si="1"/>
        <v>-103719917</v>
      </c>
      <c r="F72" s="11" t="str">
        <f>IF(D72=0,"YES",IF((C72-D72)/(C72+D72)&gt;0.15, IF(C72+D72&gt;percent,"YES","NO"),"NO"))</f>
        <v>NO</v>
      </c>
      <c r="G72" s="12">
        <v>60000.0</v>
      </c>
      <c r="H72" s="13" t="str">
        <f t="shared" si="3"/>
        <v>NOT FUNDED</v>
      </c>
      <c r="I72" s="14">
        <f t="shared" si="4"/>
        <v>437913</v>
      </c>
      <c r="J72" s="15" t="str">
        <f t="shared" si="2"/>
        <v>Approval Threshold</v>
      </c>
    </row>
    <row r="73">
      <c r="A73" s="7" t="s">
        <v>915</v>
      </c>
      <c r="B73" s="18">
        <v>186.0</v>
      </c>
      <c r="C73" s="9">
        <v>2.038763E7</v>
      </c>
      <c r="D73" s="9">
        <v>1.2473513E8</v>
      </c>
      <c r="E73" s="10">
        <f t="shared" si="1"/>
        <v>-104347500</v>
      </c>
      <c r="F73" s="11" t="str">
        <f>IF(D73=0,"YES",IF((C73-D73)/(C73+D73)&gt;0.15, IF(C73+D73&gt;percent,"YES","NO"),"NO"))</f>
        <v>NO</v>
      </c>
      <c r="G73" s="12">
        <v>290000.0</v>
      </c>
      <c r="H73" s="13" t="str">
        <f t="shared" si="3"/>
        <v>NOT FUNDED</v>
      </c>
      <c r="I73" s="14">
        <f t="shared" si="4"/>
        <v>437913</v>
      </c>
      <c r="J73" s="15" t="str">
        <f t="shared" si="2"/>
        <v>Approval Threshold</v>
      </c>
    </row>
    <row r="74">
      <c r="A74" s="7" t="s">
        <v>916</v>
      </c>
      <c r="B74" s="18">
        <v>157.0</v>
      </c>
      <c r="C74" s="9">
        <v>1.4736716E7</v>
      </c>
      <c r="D74" s="9">
        <v>1.19381372E8</v>
      </c>
      <c r="E74" s="10">
        <f t="shared" si="1"/>
        <v>-104644656</v>
      </c>
      <c r="F74" s="11" t="str">
        <f>IF(D74=0,"YES",IF((C74-D74)/(C74+D74)&gt;0.15, IF(C74+D74&gt;percent,"YES","NO"),"NO"))</f>
        <v>NO</v>
      </c>
      <c r="G74" s="12">
        <v>75000.0</v>
      </c>
      <c r="H74" s="13" t="str">
        <f t="shared" si="3"/>
        <v>NOT FUNDED</v>
      </c>
      <c r="I74" s="14">
        <f t="shared" si="4"/>
        <v>437913</v>
      </c>
      <c r="J74" s="15" t="str">
        <f t="shared" si="2"/>
        <v>Approval Threshold</v>
      </c>
    </row>
    <row r="75">
      <c r="A75" s="7" t="s">
        <v>917</v>
      </c>
      <c r="B75" s="18">
        <v>277.0</v>
      </c>
      <c r="C75" s="9">
        <v>4.3676258E7</v>
      </c>
      <c r="D75" s="9">
        <v>1.49181812E8</v>
      </c>
      <c r="E75" s="10">
        <f t="shared" si="1"/>
        <v>-105505554</v>
      </c>
      <c r="F75" s="11" t="str">
        <f>IF(D75=0,"YES",IF((C75-D75)/(C75+D75)&gt;0.15, IF(C75+D75&gt;percent,"YES","NO"),"NO"))</f>
        <v>NO</v>
      </c>
      <c r="G75" s="12">
        <v>676250.0</v>
      </c>
      <c r="H75" s="13" t="str">
        <f t="shared" si="3"/>
        <v>NOT FUNDED</v>
      </c>
      <c r="I75" s="14">
        <f t="shared" si="4"/>
        <v>437913</v>
      </c>
      <c r="J75" s="15" t="str">
        <f t="shared" si="2"/>
        <v>Approval Threshold</v>
      </c>
    </row>
    <row r="76">
      <c r="A76" s="7" t="s">
        <v>918</v>
      </c>
      <c r="B76" s="18">
        <v>237.0</v>
      </c>
      <c r="C76" s="9">
        <v>5.2711574E7</v>
      </c>
      <c r="D76" s="9">
        <v>1.58541961E8</v>
      </c>
      <c r="E76" s="10">
        <f t="shared" si="1"/>
        <v>-105830387</v>
      </c>
      <c r="F76" s="11" t="str">
        <f>IF(D76=0,"YES",IF((C76-D76)/(C76+D76)&gt;0.15, IF(C76+D76&gt;percent,"YES","NO"),"NO"))</f>
        <v>NO</v>
      </c>
      <c r="G76" s="12">
        <v>990000.0</v>
      </c>
      <c r="H76" s="13" t="str">
        <f t="shared" si="3"/>
        <v>NOT FUNDED</v>
      </c>
      <c r="I76" s="14">
        <f t="shared" si="4"/>
        <v>437913</v>
      </c>
      <c r="J76" s="15" t="str">
        <f t="shared" si="2"/>
        <v>Approval Threshold</v>
      </c>
    </row>
    <row r="77">
      <c r="A77" s="7" t="s">
        <v>919</v>
      </c>
      <c r="B77" s="18">
        <v>154.0</v>
      </c>
      <c r="C77" s="9">
        <v>1.4271536E7</v>
      </c>
      <c r="D77" s="9">
        <v>1.20995811E8</v>
      </c>
      <c r="E77" s="10">
        <f t="shared" si="1"/>
        <v>-106724275</v>
      </c>
      <c r="F77" s="11" t="str">
        <f>IF(D77=0,"YES",IF((C77-D77)/(C77+D77)&gt;0.15, IF(C77+D77&gt;percent,"YES","NO"),"NO"))</f>
        <v>NO</v>
      </c>
      <c r="G77" s="12">
        <v>75000.0</v>
      </c>
      <c r="H77" s="13" t="str">
        <f t="shared" si="3"/>
        <v>NOT FUNDED</v>
      </c>
      <c r="I77" s="14">
        <f t="shared" si="4"/>
        <v>437913</v>
      </c>
      <c r="J77" s="15" t="str">
        <f t="shared" si="2"/>
        <v>Approval Threshold</v>
      </c>
    </row>
    <row r="78">
      <c r="A78" s="7" t="s">
        <v>920</v>
      </c>
      <c r="B78" s="18">
        <v>268.0</v>
      </c>
      <c r="C78" s="9">
        <v>1.6552032E7</v>
      </c>
      <c r="D78" s="9">
        <v>1.26826253E8</v>
      </c>
      <c r="E78" s="10">
        <f t="shared" si="1"/>
        <v>-110274221</v>
      </c>
      <c r="F78" s="11" t="str">
        <f>IF(D78=0,"YES",IF((C78-D78)/(C78+D78)&gt;0.15, IF(C78+D78&gt;percent,"YES","NO"),"NO"))</f>
        <v>NO</v>
      </c>
      <c r="G78" s="12">
        <v>397607.0</v>
      </c>
      <c r="H78" s="13" t="str">
        <f t="shared" si="3"/>
        <v>NOT FUNDED</v>
      </c>
      <c r="I78" s="14">
        <f t="shared" si="4"/>
        <v>437913</v>
      </c>
      <c r="J78" s="15" t="str">
        <f t="shared" si="2"/>
        <v>Approval Threshold</v>
      </c>
    </row>
    <row r="79">
      <c r="A79" s="7" t="s">
        <v>921</v>
      </c>
      <c r="B79" s="18">
        <v>196.0</v>
      </c>
      <c r="C79" s="9">
        <v>1.3651461E7</v>
      </c>
      <c r="D79" s="9">
        <v>1.24213548E8</v>
      </c>
      <c r="E79" s="10">
        <f t="shared" si="1"/>
        <v>-110562087</v>
      </c>
      <c r="F79" s="11" t="str">
        <f>IF(D79=0,"YES",IF((C79-D79)/(C79+D79)&gt;0.15, IF(C79+D79&gt;percent,"YES","NO"),"NO"))</f>
        <v>NO</v>
      </c>
      <c r="G79" s="12">
        <v>350000.0</v>
      </c>
      <c r="H79" s="13" t="str">
        <f t="shared" si="3"/>
        <v>NOT FUNDED</v>
      </c>
      <c r="I79" s="14">
        <f t="shared" si="4"/>
        <v>437913</v>
      </c>
      <c r="J79" s="15" t="str">
        <f t="shared" si="2"/>
        <v>Approval Threshold</v>
      </c>
    </row>
    <row r="80">
      <c r="A80" s="7" t="s">
        <v>922</v>
      </c>
      <c r="B80" s="18">
        <v>177.0</v>
      </c>
      <c r="C80" s="9">
        <v>1.3838998E7</v>
      </c>
      <c r="D80" s="9">
        <v>1.25034417E8</v>
      </c>
      <c r="E80" s="10">
        <f t="shared" si="1"/>
        <v>-111195419</v>
      </c>
      <c r="F80" s="11" t="str">
        <f>IF(D80=0,"YES",IF((C80-D80)/(C80+D80)&gt;0.15, IF(C80+D80&gt;percent,"YES","NO"),"NO"))</f>
        <v>NO</v>
      </c>
      <c r="G80" s="12">
        <v>236417.0</v>
      </c>
      <c r="H80" s="13" t="str">
        <f t="shared" si="3"/>
        <v>NOT FUNDED</v>
      </c>
      <c r="I80" s="14">
        <f t="shared" si="4"/>
        <v>437913</v>
      </c>
      <c r="J80" s="15" t="str">
        <f t="shared" si="2"/>
        <v>Approval Threshold</v>
      </c>
    </row>
    <row r="81">
      <c r="A81" s="20" t="s">
        <v>923</v>
      </c>
      <c r="B81" s="18">
        <v>172.0</v>
      </c>
      <c r="C81" s="9">
        <v>1.2433572E7</v>
      </c>
      <c r="D81" s="9">
        <v>1.27669602E8</v>
      </c>
      <c r="E81" s="10">
        <f t="shared" si="1"/>
        <v>-115236030</v>
      </c>
      <c r="F81" s="11" t="str">
        <f>IF(D81=0,"YES",IF((C81-D81)/(C81+D81)&gt;0.15, IF(C81+D81&gt;percent,"YES","NO"),"NO"))</f>
        <v>NO</v>
      </c>
      <c r="G81" s="12">
        <v>213495.0</v>
      </c>
      <c r="H81" s="13" t="str">
        <f t="shared" si="3"/>
        <v>NOT FUNDED</v>
      </c>
      <c r="I81" s="14">
        <f t="shared" si="4"/>
        <v>437913</v>
      </c>
      <c r="J81" s="15" t="str">
        <f t="shared" si="2"/>
        <v>Approval Threshold</v>
      </c>
    </row>
    <row r="82">
      <c r="A82" s="7" t="s">
        <v>924</v>
      </c>
      <c r="B82" s="18">
        <v>258.0</v>
      </c>
      <c r="C82" s="9">
        <v>3.5079054E7</v>
      </c>
      <c r="D82" s="9">
        <v>1.50333816E8</v>
      </c>
      <c r="E82" s="10">
        <f t="shared" si="1"/>
        <v>-115254762</v>
      </c>
      <c r="F82" s="11" t="str">
        <f>IF(D82=0,"YES",IF((C82-D82)/(C82+D82)&gt;0.15, IF(C82+D82&gt;percent,"YES","NO"),"NO"))</f>
        <v>NO</v>
      </c>
      <c r="G82" s="12">
        <v>400000.0</v>
      </c>
      <c r="H82" s="13" t="str">
        <f t="shared" si="3"/>
        <v>NOT FUNDED</v>
      </c>
      <c r="I82" s="14">
        <f t="shared" si="4"/>
        <v>437913</v>
      </c>
      <c r="J82" s="15" t="str">
        <f t="shared" si="2"/>
        <v>Approval Threshold</v>
      </c>
    </row>
    <row r="83">
      <c r="A83" s="7" t="s">
        <v>925</v>
      </c>
      <c r="B83" s="18">
        <v>221.0</v>
      </c>
      <c r="C83" s="9">
        <v>2.099125E7</v>
      </c>
      <c r="D83" s="9">
        <v>1.39685451E8</v>
      </c>
      <c r="E83" s="10">
        <f t="shared" si="1"/>
        <v>-118694201</v>
      </c>
      <c r="F83" s="11" t="str">
        <f>IF(D83=0,"YES",IF((C83-D83)/(C83+D83)&gt;0.15, IF(C83+D83&gt;percent,"YES","NO"),"NO"))</f>
        <v>NO</v>
      </c>
      <c r="G83" s="12">
        <v>116000.0</v>
      </c>
      <c r="H83" s="13" t="str">
        <f t="shared" si="3"/>
        <v>NOT FUNDED</v>
      </c>
      <c r="I83" s="14">
        <f t="shared" si="4"/>
        <v>437913</v>
      </c>
      <c r="J83" s="15" t="str">
        <f t="shared" si="2"/>
        <v>Approval Threshold</v>
      </c>
    </row>
    <row r="84">
      <c r="A84" s="7" t="s">
        <v>926</v>
      </c>
      <c r="B84" s="18">
        <v>163.0</v>
      </c>
      <c r="C84" s="9">
        <v>9082271.0</v>
      </c>
      <c r="D84" s="9">
        <v>1.36667459E8</v>
      </c>
      <c r="E84" s="10">
        <f t="shared" si="1"/>
        <v>-127585188</v>
      </c>
      <c r="F84" s="11" t="str">
        <f>IF(D84=0,"YES",IF((C84-D84)/(C84+D84)&gt;0.15, IF(C84+D84&gt;percent,"YES","NO"),"NO"))</f>
        <v>NO</v>
      </c>
      <c r="G84" s="12">
        <v>245000.0</v>
      </c>
      <c r="H84" s="13" t="str">
        <f t="shared" si="3"/>
        <v>NOT FUNDED</v>
      </c>
      <c r="I84" s="14">
        <f t="shared" si="4"/>
        <v>437913</v>
      </c>
      <c r="J84" s="15" t="str">
        <f t="shared" si="2"/>
        <v>Approval Threshold</v>
      </c>
    </row>
    <row r="85">
      <c r="A85" s="19" t="s">
        <v>927</v>
      </c>
      <c r="B85" s="18">
        <v>171.0</v>
      </c>
      <c r="C85" s="9">
        <v>1.5721453E7</v>
      </c>
      <c r="D85" s="9">
        <v>1.44776778E8</v>
      </c>
      <c r="E85" s="10">
        <f t="shared" si="1"/>
        <v>-129055325</v>
      </c>
      <c r="F85" s="11" t="str">
        <f>IF(D85=0,"YES",IF((C85-D85)/(C85+D85)&gt;0.15, IF(C85+D85&gt;percent,"YES","NO"),"NO"))</f>
        <v>NO</v>
      </c>
      <c r="G85" s="12">
        <v>48000.0</v>
      </c>
      <c r="H85" s="13" t="str">
        <f t="shared" si="3"/>
        <v>NOT FUNDED</v>
      </c>
      <c r="I85" s="14">
        <f t="shared" si="4"/>
        <v>437913</v>
      </c>
      <c r="J85" s="15" t="str">
        <f t="shared" si="2"/>
        <v>Approval Threshold</v>
      </c>
    </row>
    <row r="86">
      <c r="A86" s="7" t="s">
        <v>928</v>
      </c>
      <c r="B86" s="18">
        <v>166.0</v>
      </c>
      <c r="C86" s="9">
        <v>1.0149108E7</v>
      </c>
      <c r="D86" s="9">
        <v>1.40578069E8</v>
      </c>
      <c r="E86" s="10">
        <f t="shared" si="1"/>
        <v>-130428961</v>
      </c>
      <c r="F86" s="11" t="str">
        <f>IF(D86=0,"YES",IF((C86-D86)/(C86+D86)&gt;0.15, IF(C86+D86&gt;percent,"YES","NO"),"NO"))</f>
        <v>NO</v>
      </c>
      <c r="G86" s="12">
        <v>175000.0</v>
      </c>
      <c r="H86" s="13" t="str">
        <f t="shared" si="3"/>
        <v>NOT FUNDED</v>
      </c>
      <c r="I86" s="14">
        <f t="shared" si="4"/>
        <v>437913</v>
      </c>
      <c r="J86" s="15" t="str">
        <f t="shared" si="2"/>
        <v>Approval Threshold</v>
      </c>
    </row>
    <row r="87">
      <c r="A87" s="7" t="s">
        <v>929</v>
      </c>
      <c r="B87" s="18">
        <v>297.0</v>
      </c>
      <c r="C87" s="9">
        <v>3.1432766E7</v>
      </c>
      <c r="D87" s="9">
        <v>1.79432645E8</v>
      </c>
      <c r="E87" s="10">
        <f t="shared" si="1"/>
        <v>-147999879</v>
      </c>
      <c r="F87" s="11" t="str">
        <f>IF(D87=0,"YES",IF((C87-D87)/(C87+D87)&gt;0.15, IF(C87+D87&gt;percent,"YES","NO"),"NO"))</f>
        <v>NO</v>
      </c>
      <c r="G87" s="12">
        <v>1045454.0</v>
      </c>
      <c r="H87" s="13" t="str">
        <f t="shared" si="3"/>
        <v>NOT FUNDED</v>
      </c>
      <c r="I87" s="14">
        <f t="shared" si="4"/>
        <v>437913</v>
      </c>
      <c r="J87" s="15" t="str">
        <f t="shared" si="2"/>
        <v>Approval Threshold</v>
      </c>
    </row>
    <row r="88">
      <c r="A88" s="21" t="s">
        <v>930</v>
      </c>
      <c r="B88" s="18">
        <v>211.0</v>
      </c>
      <c r="C88" s="9">
        <v>1.3119954E7</v>
      </c>
      <c r="D88" s="9">
        <v>1.64208149E8</v>
      </c>
      <c r="E88" s="10">
        <f t="shared" si="1"/>
        <v>-151088195</v>
      </c>
      <c r="F88" s="11" t="str">
        <f>IF(D88=0,"YES",IF((C88-D88)/(C88+D88)&gt;0.15, IF(C88+D88&gt;percent,"YES","NO"),"NO"))</f>
        <v>NO</v>
      </c>
      <c r="G88" s="12">
        <v>500000.0</v>
      </c>
      <c r="H88" s="13" t="str">
        <f t="shared" si="3"/>
        <v>NOT FUNDED</v>
      </c>
      <c r="I88" s="14">
        <f t="shared" si="4"/>
        <v>437913</v>
      </c>
      <c r="J88" s="15" t="str">
        <f t="shared" si="2"/>
        <v>Approval Threshold</v>
      </c>
    </row>
  </sheetData>
  <conditionalFormatting sqref="H2:H88">
    <cfRule type="cellIs" dxfId="0" priority="1" operator="equal">
      <formula>"FUNDED"</formula>
    </cfRule>
  </conditionalFormatting>
  <conditionalFormatting sqref="H2:H88">
    <cfRule type="cellIs" dxfId="1" priority="2" operator="equal">
      <formula>"NOT FUNDED"</formula>
    </cfRule>
  </conditionalFormatting>
  <conditionalFormatting sqref="J2:J88">
    <cfRule type="cellIs" dxfId="0" priority="3" operator="greaterThan">
      <formula>999</formula>
    </cfRule>
  </conditionalFormatting>
  <conditionalFormatting sqref="J2:J88">
    <cfRule type="cellIs" dxfId="0" priority="4" operator="greaterThan">
      <formula>999</formula>
    </cfRule>
  </conditionalFormatting>
  <conditionalFormatting sqref="J2:J88">
    <cfRule type="containsText" dxfId="1" priority="5" operator="containsText" text="NOT FUNDED">
      <formula>NOT(ISERROR(SEARCH(("NOT FUNDED"),(J2))))</formula>
    </cfRule>
  </conditionalFormatting>
  <conditionalFormatting sqref="J2:J88">
    <cfRule type="cellIs" dxfId="2" priority="6" operator="equal">
      <formula>"Over Budget"</formula>
    </cfRule>
  </conditionalFormatting>
  <conditionalFormatting sqref="J2:J88">
    <cfRule type="cellIs" dxfId="1" priority="7" operator="equal">
      <formula>"Approval Threshold"</formula>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s>
  <drawing r:id="rId8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5.13"/>
    <col customWidth="1" min="2" max="2" width="14.0"/>
    <col customWidth="1" min="3" max="4" width="17.88"/>
    <col customWidth="1" min="5" max="5" width="18.38"/>
    <col customWidth="1" min="6" max="6" width="11.88"/>
    <col customWidth="1" min="7" max="7" width="15.63"/>
    <col customWidth="1" min="8" max="8" width="12.25"/>
    <col customWidth="1" min="9" max="9" width="13.25"/>
    <col customWidth="1" min="10" max="10" width="26.88"/>
  </cols>
  <sheetData>
    <row r="1">
      <c r="A1" s="1" t="s">
        <v>0</v>
      </c>
      <c r="B1" s="2" t="s">
        <v>1</v>
      </c>
      <c r="C1" s="3" t="s">
        <v>2</v>
      </c>
      <c r="D1" s="3" t="s">
        <v>3</v>
      </c>
      <c r="E1" s="3" t="s">
        <v>4</v>
      </c>
      <c r="F1" s="3" t="s">
        <v>5</v>
      </c>
      <c r="G1" s="4" t="s">
        <v>6</v>
      </c>
      <c r="H1" s="5" t="s">
        <v>7</v>
      </c>
      <c r="I1" s="6" t="s">
        <v>8</v>
      </c>
      <c r="J1" s="6" t="s">
        <v>9</v>
      </c>
    </row>
    <row r="2">
      <c r="A2" s="7" t="s">
        <v>931</v>
      </c>
      <c r="B2" s="8">
        <v>770.0</v>
      </c>
      <c r="C2" s="9">
        <v>4.90867175E8</v>
      </c>
      <c r="D2" s="9">
        <v>1.23057958E8</v>
      </c>
      <c r="E2" s="10">
        <f t="shared" ref="E2:E146" si="1">C2-D2</f>
        <v>367809217</v>
      </c>
      <c r="F2" s="11" t="str">
        <f>IF(D2=0,"YES",IF((C2-D2)/(C2+D2)&gt;0.15, IF(C2+D2&gt;percent,"YES","NO"),"NO"))</f>
        <v>YES</v>
      </c>
      <c r="G2" s="12">
        <v>450000.0</v>
      </c>
      <c r="H2" s="13" t="str">
        <f>If(deveco&gt;=G2,IF(F2="Yes","FUNDED","NOT FUNDED"),"NOT FUNDED")</f>
        <v>FUNDED</v>
      </c>
      <c r="I2" s="14">
        <f>If(deveco&gt;=G2,deveco-G2,deveco)</f>
        <v>5866800</v>
      </c>
      <c r="J2" s="15" t="str">
        <f t="shared" ref="J2:J146" si="2">If(F2="YES",IF(H2="FUNDED","","Over Budget"),"Approval Threshold")</f>
        <v/>
      </c>
    </row>
    <row r="3">
      <c r="A3" s="7" t="s">
        <v>932</v>
      </c>
      <c r="B3" s="8">
        <v>470.0</v>
      </c>
      <c r="C3" s="9">
        <v>4.00791352E8</v>
      </c>
      <c r="D3" s="9">
        <v>3.4358984E7</v>
      </c>
      <c r="E3" s="10">
        <f t="shared" si="1"/>
        <v>366432368</v>
      </c>
      <c r="F3" s="11" t="str">
        <f>IF(D3=0,"YES",IF((C3-D3)/(C3+D3)&gt;0.15, IF(C3+D3&gt;percent,"YES","NO"),"NO"))</f>
        <v>YES</v>
      </c>
      <c r="G3" s="12">
        <v>226190.0</v>
      </c>
      <c r="H3" s="13" t="str">
        <f t="shared" ref="H3:H146" si="3">If(I2&gt;=G3,IF(F3="Yes","FUNDED","NOT FUNDED"),"NOT FUNDED")</f>
        <v>FUNDED</v>
      </c>
      <c r="I3" s="14">
        <f t="shared" ref="I3:I146" si="4">If(H3="FUNDED",IF(I2&gt;=G3,(I2-G3),I2),I2)</f>
        <v>5640610</v>
      </c>
      <c r="J3" s="15" t="str">
        <f t="shared" si="2"/>
        <v/>
      </c>
    </row>
    <row r="4">
      <c r="A4" s="7" t="s">
        <v>933</v>
      </c>
      <c r="B4" s="8">
        <v>447.0</v>
      </c>
      <c r="C4" s="9">
        <v>4.04067155E8</v>
      </c>
      <c r="D4" s="9">
        <v>4.2300919E7</v>
      </c>
      <c r="E4" s="10">
        <f t="shared" si="1"/>
        <v>361766236</v>
      </c>
      <c r="F4" s="11" t="str">
        <f>IF(D4=0,"YES",IF((C4-D4)/(C4+D4)&gt;0.15, IF(C4+D4&gt;percent,"YES","NO"),"NO"))</f>
        <v>YES</v>
      </c>
      <c r="G4" s="12">
        <v>271430.0</v>
      </c>
      <c r="H4" s="13" t="str">
        <f t="shared" si="3"/>
        <v>FUNDED</v>
      </c>
      <c r="I4" s="14">
        <f t="shared" si="4"/>
        <v>5369180</v>
      </c>
      <c r="J4" s="15" t="str">
        <f t="shared" si="2"/>
        <v/>
      </c>
    </row>
    <row r="5">
      <c r="A5" s="7" t="s">
        <v>934</v>
      </c>
      <c r="B5" s="8">
        <v>411.0</v>
      </c>
      <c r="C5" s="9">
        <v>3.69210816E8</v>
      </c>
      <c r="D5" s="9">
        <v>1.4205691E7</v>
      </c>
      <c r="E5" s="10">
        <f t="shared" si="1"/>
        <v>355005125</v>
      </c>
      <c r="F5" s="11" t="str">
        <f>IF(D5=0,"YES",IF((C5-D5)/(C5+D5)&gt;0.15, IF(C5+D5&gt;percent,"YES","NO"),"NO"))</f>
        <v>YES</v>
      </c>
      <c r="G5" s="12">
        <v>260571.0</v>
      </c>
      <c r="H5" s="13" t="str">
        <f t="shared" si="3"/>
        <v>FUNDED</v>
      </c>
      <c r="I5" s="14">
        <f t="shared" si="4"/>
        <v>5108609</v>
      </c>
      <c r="J5" s="15" t="str">
        <f t="shared" si="2"/>
        <v/>
      </c>
    </row>
    <row r="6">
      <c r="A6" s="7" t="s">
        <v>935</v>
      </c>
      <c r="B6" s="8">
        <v>380.0</v>
      </c>
      <c r="C6" s="9">
        <v>3.36002052E8</v>
      </c>
      <c r="D6" s="9">
        <v>2.8714072E7</v>
      </c>
      <c r="E6" s="10">
        <f t="shared" si="1"/>
        <v>307287980</v>
      </c>
      <c r="F6" s="11" t="str">
        <f>IF(D6=0,"YES",IF((C6-D6)/(C6+D6)&gt;0.15, IF(C6+D6&gt;percent,"YES","NO"),"NO"))</f>
        <v>YES</v>
      </c>
      <c r="G6" s="12">
        <v>251070.0</v>
      </c>
      <c r="H6" s="13" t="str">
        <f t="shared" si="3"/>
        <v>FUNDED</v>
      </c>
      <c r="I6" s="14">
        <f t="shared" si="4"/>
        <v>4857539</v>
      </c>
      <c r="J6" s="15" t="str">
        <f t="shared" si="2"/>
        <v/>
      </c>
    </row>
    <row r="7">
      <c r="A7" s="20" t="s">
        <v>936</v>
      </c>
      <c r="B7" s="8">
        <v>439.0</v>
      </c>
      <c r="C7" s="9">
        <v>3.50790306E8</v>
      </c>
      <c r="D7" s="9">
        <v>5.4029377E7</v>
      </c>
      <c r="E7" s="10">
        <f t="shared" si="1"/>
        <v>296760929</v>
      </c>
      <c r="F7" s="11" t="str">
        <f>IF(D7=0,"YES",IF((C7-D7)/(C7+D7)&gt;0.15, IF(C7+D7&gt;percent,"YES","NO"),"NO"))</f>
        <v>YES</v>
      </c>
      <c r="G7" s="12">
        <v>547380.0</v>
      </c>
      <c r="H7" s="13" t="str">
        <f t="shared" si="3"/>
        <v>FUNDED</v>
      </c>
      <c r="I7" s="14">
        <f t="shared" si="4"/>
        <v>4310159</v>
      </c>
      <c r="J7" s="15" t="str">
        <f t="shared" si="2"/>
        <v/>
      </c>
    </row>
    <row r="8">
      <c r="A8" s="7" t="s">
        <v>937</v>
      </c>
      <c r="B8" s="8">
        <v>452.0</v>
      </c>
      <c r="C8" s="9">
        <v>2.39860607E8</v>
      </c>
      <c r="D8" s="9">
        <v>8329911.0</v>
      </c>
      <c r="E8" s="10">
        <f t="shared" si="1"/>
        <v>231530696</v>
      </c>
      <c r="F8" s="11" t="str">
        <f>IF(D8=0,"YES",IF((C8-D8)/(C8+D8)&gt;0.15, IF(C8+D8&gt;percent,"YES","NO"),"NO"))</f>
        <v>YES</v>
      </c>
      <c r="G8" s="12">
        <v>207857.0</v>
      </c>
      <c r="H8" s="13" t="str">
        <f t="shared" si="3"/>
        <v>FUNDED</v>
      </c>
      <c r="I8" s="14">
        <f t="shared" si="4"/>
        <v>4102302</v>
      </c>
      <c r="J8" s="15" t="str">
        <f t="shared" si="2"/>
        <v/>
      </c>
    </row>
    <row r="9">
      <c r="A9" s="7" t="s">
        <v>938</v>
      </c>
      <c r="B9" s="8">
        <v>670.0</v>
      </c>
      <c r="C9" s="9">
        <v>4.37061473E8</v>
      </c>
      <c r="D9" s="9">
        <v>2.13078345E8</v>
      </c>
      <c r="E9" s="10">
        <f t="shared" si="1"/>
        <v>223983128</v>
      </c>
      <c r="F9" s="11" t="str">
        <f>IF(D9=0,"YES",IF((C9-D9)/(C9+D9)&gt;0.15, IF(C9+D9&gt;percent,"YES","NO"),"NO"))</f>
        <v>YES</v>
      </c>
      <c r="G9" s="12">
        <v>250000.0</v>
      </c>
      <c r="H9" s="13" t="str">
        <f t="shared" si="3"/>
        <v>FUNDED</v>
      </c>
      <c r="I9" s="14">
        <f t="shared" si="4"/>
        <v>3852302</v>
      </c>
      <c r="J9" s="15" t="str">
        <f t="shared" si="2"/>
        <v/>
      </c>
    </row>
    <row r="10">
      <c r="A10" s="19" t="s">
        <v>939</v>
      </c>
      <c r="B10" s="8">
        <v>487.0</v>
      </c>
      <c r="C10" s="9">
        <v>3.3550518E8</v>
      </c>
      <c r="D10" s="9">
        <v>1.12944002E8</v>
      </c>
      <c r="E10" s="10">
        <f t="shared" si="1"/>
        <v>222561178</v>
      </c>
      <c r="F10" s="11" t="str">
        <f>IF(D10=0,"YES",IF((C10-D10)/(C10+D10)&gt;0.15, IF(C10+D10&gt;percent,"YES","NO"),"NO"))</f>
        <v>YES</v>
      </c>
      <c r="G10" s="12">
        <v>267024.0</v>
      </c>
      <c r="H10" s="13" t="str">
        <f t="shared" si="3"/>
        <v>FUNDED</v>
      </c>
      <c r="I10" s="14">
        <f t="shared" si="4"/>
        <v>3585278</v>
      </c>
      <c r="J10" s="15" t="str">
        <f t="shared" si="2"/>
        <v/>
      </c>
    </row>
    <row r="11">
      <c r="A11" s="7" t="s">
        <v>940</v>
      </c>
      <c r="B11" s="8">
        <v>475.0</v>
      </c>
      <c r="C11" s="9">
        <v>3.46771258E8</v>
      </c>
      <c r="D11" s="9">
        <v>1.25925245E8</v>
      </c>
      <c r="E11" s="10">
        <f t="shared" si="1"/>
        <v>220846013</v>
      </c>
      <c r="F11" s="11" t="str">
        <f>IF(D11=0,"YES",IF((C11-D11)/(C11+D11)&gt;0.15, IF(C11+D11&gt;percent,"YES","NO"),"NO"))</f>
        <v>YES</v>
      </c>
      <c r="G11" s="12">
        <v>154286.0</v>
      </c>
      <c r="H11" s="13" t="str">
        <f t="shared" si="3"/>
        <v>FUNDED</v>
      </c>
      <c r="I11" s="14">
        <f t="shared" si="4"/>
        <v>3430992</v>
      </c>
      <c r="J11" s="15" t="str">
        <f t="shared" si="2"/>
        <v/>
      </c>
    </row>
    <row r="12">
      <c r="A12" s="7" t="s">
        <v>941</v>
      </c>
      <c r="B12" s="8">
        <v>355.0</v>
      </c>
      <c r="C12" s="9">
        <v>2.45215169E8</v>
      </c>
      <c r="D12" s="9">
        <v>3.8263236E7</v>
      </c>
      <c r="E12" s="10">
        <f t="shared" si="1"/>
        <v>206951933</v>
      </c>
      <c r="F12" s="11" t="str">
        <f>IF(D12=0,"YES",IF((C12-D12)/(C12+D12)&gt;0.15, IF(C12+D12&gt;percent,"YES","NO"),"NO"))</f>
        <v>YES</v>
      </c>
      <c r="G12" s="12">
        <v>190666.0</v>
      </c>
      <c r="H12" s="13" t="str">
        <f t="shared" si="3"/>
        <v>FUNDED</v>
      </c>
      <c r="I12" s="14">
        <f t="shared" si="4"/>
        <v>3240326</v>
      </c>
      <c r="J12" s="15" t="str">
        <f t="shared" si="2"/>
        <v/>
      </c>
    </row>
    <row r="13">
      <c r="A13" s="7" t="s">
        <v>942</v>
      </c>
      <c r="B13" s="8">
        <v>533.0</v>
      </c>
      <c r="C13" s="9">
        <v>3.25020946E8</v>
      </c>
      <c r="D13" s="9">
        <v>1.25273978E8</v>
      </c>
      <c r="E13" s="10">
        <f t="shared" si="1"/>
        <v>199746968</v>
      </c>
      <c r="F13" s="11" t="str">
        <f>IF(D13=0,"YES",IF((C13-D13)/(C13+D13)&gt;0.15, IF(C13+D13&gt;percent,"YES","NO"),"NO"))</f>
        <v>YES</v>
      </c>
      <c r="G13" s="12">
        <v>235714.0</v>
      </c>
      <c r="H13" s="13" t="str">
        <f t="shared" si="3"/>
        <v>FUNDED</v>
      </c>
      <c r="I13" s="14">
        <f t="shared" si="4"/>
        <v>3004612</v>
      </c>
      <c r="J13" s="15" t="str">
        <f t="shared" si="2"/>
        <v/>
      </c>
    </row>
    <row r="14">
      <c r="A14" s="7" t="s">
        <v>943</v>
      </c>
      <c r="B14" s="8">
        <v>293.0</v>
      </c>
      <c r="C14" s="9">
        <v>2.40476908E8</v>
      </c>
      <c r="D14" s="9">
        <v>4.2107522E7</v>
      </c>
      <c r="E14" s="10">
        <f t="shared" si="1"/>
        <v>198369386</v>
      </c>
      <c r="F14" s="11" t="str">
        <f>IF(D14=0,"YES",IF((C14-D14)/(C14+D14)&gt;0.15, IF(C14+D14&gt;percent,"YES","NO"),"NO"))</f>
        <v>YES</v>
      </c>
      <c r="G14" s="12">
        <v>135500.0</v>
      </c>
      <c r="H14" s="13" t="str">
        <f t="shared" si="3"/>
        <v>FUNDED</v>
      </c>
      <c r="I14" s="14">
        <f t="shared" si="4"/>
        <v>2869112</v>
      </c>
      <c r="J14" s="15" t="str">
        <f t="shared" si="2"/>
        <v/>
      </c>
    </row>
    <row r="15">
      <c r="A15" s="7" t="s">
        <v>944</v>
      </c>
      <c r="B15" s="8">
        <v>412.0</v>
      </c>
      <c r="C15" s="9">
        <v>2.73088591E8</v>
      </c>
      <c r="D15" s="9">
        <v>8.7071953E7</v>
      </c>
      <c r="E15" s="10">
        <f t="shared" si="1"/>
        <v>186016638</v>
      </c>
      <c r="F15" s="11" t="str">
        <f>IF(D15=0,"YES",IF((C15-D15)/(C15+D15)&gt;0.15, IF(C15+D15&gt;percent,"YES","NO"),"NO"))</f>
        <v>YES</v>
      </c>
      <c r="G15" s="12">
        <v>200000.0</v>
      </c>
      <c r="H15" s="13" t="str">
        <f t="shared" si="3"/>
        <v>FUNDED</v>
      </c>
      <c r="I15" s="14">
        <f t="shared" si="4"/>
        <v>2669112</v>
      </c>
      <c r="J15" s="15" t="str">
        <f t="shared" si="2"/>
        <v/>
      </c>
    </row>
    <row r="16">
      <c r="A16" s="7" t="s">
        <v>945</v>
      </c>
      <c r="B16" s="8">
        <v>531.0</v>
      </c>
      <c r="C16" s="9">
        <v>2.86610888E8</v>
      </c>
      <c r="D16" s="9">
        <v>1.08672373E8</v>
      </c>
      <c r="E16" s="10">
        <f t="shared" si="1"/>
        <v>177938515</v>
      </c>
      <c r="F16" s="11" t="str">
        <f>IF(D16=0,"YES",IF((C16-D16)/(C16+D16)&gt;0.15, IF(C16+D16&gt;percent,"YES","NO"),"NO"))</f>
        <v>YES</v>
      </c>
      <c r="G16" s="12">
        <v>200000.0</v>
      </c>
      <c r="H16" s="13" t="str">
        <f t="shared" si="3"/>
        <v>FUNDED</v>
      </c>
      <c r="I16" s="14">
        <f t="shared" si="4"/>
        <v>2469112</v>
      </c>
      <c r="J16" s="15" t="str">
        <f t="shared" si="2"/>
        <v/>
      </c>
    </row>
    <row r="17">
      <c r="A17" s="7" t="s">
        <v>946</v>
      </c>
      <c r="B17" s="8">
        <v>451.0</v>
      </c>
      <c r="C17" s="9">
        <v>2.86117565E8</v>
      </c>
      <c r="D17" s="9">
        <v>1.26929427E8</v>
      </c>
      <c r="E17" s="10">
        <f t="shared" si="1"/>
        <v>159188138</v>
      </c>
      <c r="F17" s="11" t="str">
        <f>IF(D17=0,"YES",IF((C17-D17)/(C17+D17)&gt;0.15, IF(C17+D17&gt;percent,"YES","NO"),"NO"))</f>
        <v>YES</v>
      </c>
      <c r="G17" s="12">
        <v>291290.0</v>
      </c>
      <c r="H17" s="13" t="str">
        <f t="shared" si="3"/>
        <v>FUNDED</v>
      </c>
      <c r="I17" s="14">
        <f t="shared" si="4"/>
        <v>2177822</v>
      </c>
      <c r="J17" s="15" t="str">
        <f t="shared" si="2"/>
        <v/>
      </c>
    </row>
    <row r="18">
      <c r="A18" s="7" t="s">
        <v>947</v>
      </c>
      <c r="B18" s="8">
        <v>556.0</v>
      </c>
      <c r="C18" s="9">
        <v>2.39235314E8</v>
      </c>
      <c r="D18" s="9">
        <v>1.101253E8</v>
      </c>
      <c r="E18" s="10">
        <f t="shared" si="1"/>
        <v>129110014</v>
      </c>
      <c r="F18" s="11" t="str">
        <f>IF(D18=0,"YES",IF((C18-D18)/(C18+D18)&gt;0.15, IF(C18+D18&gt;percent,"YES","NO"),"NO"))</f>
        <v>YES</v>
      </c>
      <c r="G18" s="12">
        <v>510145.0</v>
      </c>
      <c r="H18" s="13" t="str">
        <f t="shared" si="3"/>
        <v>FUNDED</v>
      </c>
      <c r="I18" s="14">
        <f t="shared" si="4"/>
        <v>1667677</v>
      </c>
      <c r="J18" s="15" t="str">
        <f t="shared" si="2"/>
        <v/>
      </c>
    </row>
    <row r="19">
      <c r="A19" s="7" t="s">
        <v>948</v>
      </c>
      <c r="B19" s="8">
        <v>478.0</v>
      </c>
      <c r="C19" s="9">
        <v>2.22471068E8</v>
      </c>
      <c r="D19" s="9">
        <v>1.01753625E8</v>
      </c>
      <c r="E19" s="10">
        <f t="shared" si="1"/>
        <v>120717443</v>
      </c>
      <c r="F19" s="11" t="str">
        <f>IF(D19=0,"YES",IF((C19-D19)/(C19+D19)&gt;0.15, IF(C19+D19&gt;percent,"YES","NO"),"NO"))</f>
        <v>YES</v>
      </c>
      <c r="G19" s="12">
        <v>283644.0</v>
      </c>
      <c r="H19" s="13" t="str">
        <f t="shared" si="3"/>
        <v>FUNDED</v>
      </c>
      <c r="I19" s="14">
        <f t="shared" si="4"/>
        <v>1384033</v>
      </c>
      <c r="J19" s="15" t="str">
        <f t="shared" si="2"/>
        <v/>
      </c>
    </row>
    <row r="20">
      <c r="A20" s="7" t="s">
        <v>949</v>
      </c>
      <c r="B20" s="8">
        <v>465.0</v>
      </c>
      <c r="C20" s="9">
        <v>2.14584884E8</v>
      </c>
      <c r="D20" s="9">
        <v>1.27643195E8</v>
      </c>
      <c r="E20" s="10">
        <f t="shared" si="1"/>
        <v>86941689</v>
      </c>
      <c r="F20" s="11" t="str">
        <f>IF(D20=0,"YES",IF((C20-D20)/(C20+D20)&gt;0.15, IF(C20+D20&gt;percent,"YES","NO"),"NO"))</f>
        <v>YES</v>
      </c>
      <c r="G20" s="12">
        <v>600000.0</v>
      </c>
      <c r="H20" s="13" t="str">
        <f t="shared" si="3"/>
        <v>FUNDED</v>
      </c>
      <c r="I20" s="14">
        <f t="shared" si="4"/>
        <v>784033</v>
      </c>
      <c r="J20" s="15" t="str">
        <f t="shared" si="2"/>
        <v/>
      </c>
    </row>
    <row r="21">
      <c r="A21" s="20" t="s">
        <v>950</v>
      </c>
      <c r="B21" s="8">
        <v>449.0</v>
      </c>
      <c r="C21" s="9">
        <v>2.07895725E8</v>
      </c>
      <c r="D21" s="9">
        <v>1.28727408E8</v>
      </c>
      <c r="E21" s="10">
        <f t="shared" si="1"/>
        <v>79168317</v>
      </c>
      <c r="F21" s="11" t="str">
        <f>IF(D21=0,"YES",IF((C21-D21)/(C21+D21)&gt;0.15, IF(C21+D21&gt;percent,"YES","NO"),"NO"))</f>
        <v>YES</v>
      </c>
      <c r="G21" s="12">
        <v>487095.0</v>
      </c>
      <c r="H21" s="13" t="str">
        <f t="shared" si="3"/>
        <v>FUNDED</v>
      </c>
      <c r="I21" s="14">
        <f t="shared" si="4"/>
        <v>296938</v>
      </c>
      <c r="J21" s="15" t="str">
        <f t="shared" si="2"/>
        <v/>
      </c>
    </row>
    <row r="22">
      <c r="A22" s="7" t="s">
        <v>951</v>
      </c>
      <c r="B22" s="8">
        <v>414.0</v>
      </c>
      <c r="C22" s="9">
        <v>1.74367443E8</v>
      </c>
      <c r="D22" s="9">
        <v>9.5418103E7</v>
      </c>
      <c r="E22" s="10">
        <f t="shared" si="1"/>
        <v>78949340</v>
      </c>
      <c r="F22" s="11" t="str">
        <f>IF(D22=0,"YES",IF((C22-D22)/(C22+D22)&gt;0.15, IF(C22+D22&gt;percent,"YES","NO"),"NO"))</f>
        <v>YES</v>
      </c>
      <c r="G22" s="12">
        <v>43200.0</v>
      </c>
      <c r="H22" s="13" t="str">
        <f t="shared" si="3"/>
        <v>FUNDED</v>
      </c>
      <c r="I22" s="14">
        <f t="shared" si="4"/>
        <v>253738</v>
      </c>
      <c r="J22" s="15" t="str">
        <f t="shared" si="2"/>
        <v/>
      </c>
    </row>
    <row r="23">
      <c r="A23" s="7" t="s">
        <v>952</v>
      </c>
      <c r="B23" s="8">
        <v>427.0</v>
      </c>
      <c r="C23" s="9">
        <v>1.93104576E8</v>
      </c>
      <c r="D23" s="9">
        <v>1.18721369E8</v>
      </c>
      <c r="E23" s="10">
        <f t="shared" si="1"/>
        <v>74383207</v>
      </c>
      <c r="F23" s="11" t="str">
        <f>IF(D23=0,"YES",IF((C23-D23)/(C23+D23)&gt;0.15, IF(C23+D23&gt;percent,"YES","NO"),"NO"))</f>
        <v>YES</v>
      </c>
      <c r="G23" s="12">
        <v>345714.0</v>
      </c>
      <c r="H23" s="13" t="str">
        <f t="shared" si="3"/>
        <v>NOT FUNDED</v>
      </c>
      <c r="I23" s="14">
        <f t="shared" si="4"/>
        <v>253738</v>
      </c>
      <c r="J23" s="15" t="str">
        <f t="shared" si="2"/>
        <v>Over Budget</v>
      </c>
    </row>
    <row r="24">
      <c r="A24" s="7" t="s">
        <v>953</v>
      </c>
      <c r="B24" s="8">
        <v>442.0</v>
      </c>
      <c r="C24" s="9">
        <v>1.99065022E8</v>
      </c>
      <c r="D24" s="9">
        <v>1.30756619E8</v>
      </c>
      <c r="E24" s="10">
        <f t="shared" si="1"/>
        <v>68308403</v>
      </c>
      <c r="F24" s="11" t="str">
        <f>IF(D24=0,"YES",IF((C24-D24)/(C24+D24)&gt;0.15, IF(C24+D24&gt;percent,"YES","NO"),"NO"))</f>
        <v>YES</v>
      </c>
      <c r="G24" s="12">
        <v>566890.0</v>
      </c>
      <c r="H24" s="13" t="str">
        <f t="shared" si="3"/>
        <v>NOT FUNDED</v>
      </c>
      <c r="I24" s="14">
        <f t="shared" si="4"/>
        <v>253738</v>
      </c>
      <c r="J24" s="15" t="str">
        <f t="shared" si="2"/>
        <v>Over Budget</v>
      </c>
    </row>
    <row r="25">
      <c r="A25" s="7" t="s">
        <v>954</v>
      </c>
      <c r="B25" s="8">
        <v>172.0</v>
      </c>
      <c r="C25" s="9">
        <v>1.2616182E8</v>
      </c>
      <c r="D25" s="9">
        <v>5.83146E7</v>
      </c>
      <c r="E25" s="10">
        <f t="shared" si="1"/>
        <v>67847220</v>
      </c>
      <c r="F25" s="11" t="str">
        <f>IF(D25=0,"YES",IF((C25-D25)/(C25+D25)&gt;0.15, IF(C25+D25&gt;percent,"YES","NO"),"NO"))</f>
        <v>YES</v>
      </c>
      <c r="G25" s="12">
        <v>123000.0</v>
      </c>
      <c r="H25" s="13" t="str">
        <f t="shared" si="3"/>
        <v>FUNDED</v>
      </c>
      <c r="I25" s="14">
        <f t="shared" si="4"/>
        <v>130738</v>
      </c>
      <c r="J25" s="15" t="str">
        <f t="shared" si="2"/>
        <v/>
      </c>
    </row>
    <row r="26">
      <c r="A26" s="17" t="s">
        <v>955</v>
      </c>
      <c r="B26" s="8">
        <v>347.0</v>
      </c>
      <c r="C26" s="9">
        <v>1.68835719E8</v>
      </c>
      <c r="D26" s="9">
        <v>1.01967976E8</v>
      </c>
      <c r="E26" s="10">
        <f t="shared" si="1"/>
        <v>66867743</v>
      </c>
      <c r="F26" s="11" t="str">
        <f>IF(D26=0,"YES",IF((C26-D26)/(C26+D26)&gt;0.15, IF(C26+D26&gt;percent,"YES","NO"),"NO"))</f>
        <v>YES</v>
      </c>
      <c r="G26" s="12">
        <v>160000.0</v>
      </c>
      <c r="H26" s="13" t="str">
        <f t="shared" si="3"/>
        <v>NOT FUNDED</v>
      </c>
      <c r="I26" s="14">
        <f t="shared" si="4"/>
        <v>130738</v>
      </c>
      <c r="J26" s="15" t="str">
        <f t="shared" si="2"/>
        <v>Over Budget</v>
      </c>
    </row>
    <row r="27">
      <c r="A27" s="7" t="s">
        <v>956</v>
      </c>
      <c r="B27" s="8">
        <v>214.0</v>
      </c>
      <c r="C27" s="9">
        <v>1.03219756E8</v>
      </c>
      <c r="D27" s="9">
        <v>4.4651456E7</v>
      </c>
      <c r="E27" s="10">
        <f t="shared" si="1"/>
        <v>58568300</v>
      </c>
      <c r="F27" s="11" t="str">
        <f>IF(D27=0,"YES",IF((C27-D27)/(C27+D27)&gt;0.15, IF(C27+D27&gt;percent,"YES","NO"),"NO"))</f>
        <v>YES</v>
      </c>
      <c r="G27" s="12">
        <v>225000.0</v>
      </c>
      <c r="H27" s="13" t="str">
        <f t="shared" si="3"/>
        <v>NOT FUNDED</v>
      </c>
      <c r="I27" s="14">
        <f t="shared" si="4"/>
        <v>130738</v>
      </c>
      <c r="J27" s="15" t="str">
        <f t="shared" si="2"/>
        <v>Over Budget</v>
      </c>
    </row>
    <row r="28">
      <c r="A28" s="7" t="s">
        <v>957</v>
      </c>
      <c r="B28" s="8">
        <v>426.0</v>
      </c>
      <c r="C28" s="9">
        <v>1.76701719E8</v>
      </c>
      <c r="D28" s="9">
        <v>1.19133087E8</v>
      </c>
      <c r="E28" s="10">
        <f t="shared" si="1"/>
        <v>57568632</v>
      </c>
      <c r="F28" s="11" t="str">
        <f>IF(D28=0,"YES",IF((C28-D28)/(C28+D28)&gt;0.15, IF(C28+D28&gt;percent,"YES","NO"),"NO"))</f>
        <v>YES</v>
      </c>
      <c r="G28" s="12">
        <v>398000.0</v>
      </c>
      <c r="H28" s="13" t="str">
        <f t="shared" si="3"/>
        <v>NOT FUNDED</v>
      </c>
      <c r="I28" s="14">
        <f t="shared" si="4"/>
        <v>130738</v>
      </c>
      <c r="J28" s="15" t="str">
        <f t="shared" si="2"/>
        <v>Over Budget</v>
      </c>
    </row>
    <row r="29">
      <c r="A29" s="7" t="s">
        <v>958</v>
      </c>
      <c r="B29" s="8">
        <v>190.0</v>
      </c>
      <c r="C29" s="9">
        <v>9.4366912E7</v>
      </c>
      <c r="D29" s="9">
        <v>6.4060243E7</v>
      </c>
      <c r="E29" s="10">
        <f t="shared" si="1"/>
        <v>30306669</v>
      </c>
      <c r="F29" s="11" t="str">
        <f>IF(D29=0,"YES",IF((C29-D29)/(C29+D29)&gt;0.15, IF(C29+D29&gt;percent,"YES","NO"),"NO"))</f>
        <v>YES</v>
      </c>
      <c r="G29" s="12">
        <v>224000.0</v>
      </c>
      <c r="H29" s="13" t="str">
        <f t="shared" si="3"/>
        <v>NOT FUNDED</v>
      </c>
      <c r="I29" s="14">
        <f t="shared" si="4"/>
        <v>130738</v>
      </c>
      <c r="J29" s="15" t="str">
        <f t="shared" si="2"/>
        <v>Over Budget</v>
      </c>
    </row>
    <row r="30">
      <c r="A30" s="7" t="s">
        <v>959</v>
      </c>
      <c r="B30" s="8">
        <v>148.0</v>
      </c>
      <c r="C30" s="9">
        <v>7.7072415E7</v>
      </c>
      <c r="D30" s="9">
        <v>5.3259434E7</v>
      </c>
      <c r="E30" s="10">
        <f t="shared" si="1"/>
        <v>23812981</v>
      </c>
      <c r="F30" s="11" t="str">
        <f>IF(D30=0,"YES",IF((C30-D30)/(C30+D30)&gt;0.15, IF(C30+D30&gt;percent,"YES","NO"),"NO"))</f>
        <v>YES</v>
      </c>
      <c r="G30" s="12">
        <v>20000.0</v>
      </c>
      <c r="H30" s="13" t="str">
        <f t="shared" si="3"/>
        <v>FUNDED</v>
      </c>
      <c r="I30" s="14">
        <f t="shared" si="4"/>
        <v>110738</v>
      </c>
      <c r="J30" s="15" t="str">
        <f t="shared" si="2"/>
        <v/>
      </c>
    </row>
    <row r="31">
      <c r="A31" s="7" t="s">
        <v>960</v>
      </c>
      <c r="B31" s="8">
        <v>198.0</v>
      </c>
      <c r="C31" s="9">
        <v>9.4990422E7</v>
      </c>
      <c r="D31" s="9">
        <v>7.5615078E7</v>
      </c>
      <c r="E31" s="10">
        <f t="shared" si="1"/>
        <v>19375344</v>
      </c>
      <c r="F31" s="11" t="str">
        <f>IF(D31=0,"YES",IF((C31-D31)/(C31+D31)&gt;0.15, IF(C31+D31&gt;percent,"YES","NO"),"NO"))</f>
        <v>NO</v>
      </c>
      <c r="G31" s="12">
        <v>293000.0</v>
      </c>
      <c r="H31" s="13" t="str">
        <f t="shared" si="3"/>
        <v>NOT FUNDED</v>
      </c>
      <c r="I31" s="14">
        <f t="shared" si="4"/>
        <v>110738</v>
      </c>
      <c r="J31" s="15" t="str">
        <f t="shared" si="2"/>
        <v>Approval Threshold</v>
      </c>
    </row>
    <row r="32">
      <c r="A32" s="7" t="s">
        <v>961</v>
      </c>
      <c r="B32" s="8">
        <v>141.0</v>
      </c>
      <c r="C32" s="9">
        <v>7.629791E7</v>
      </c>
      <c r="D32" s="9">
        <v>6.1494528E7</v>
      </c>
      <c r="E32" s="10">
        <f t="shared" si="1"/>
        <v>14803382</v>
      </c>
      <c r="F32" s="11" t="str">
        <f>IF(D32=0,"YES",IF((C32-D32)/(C32+D32)&gt;0.15, IF(C32+D32&gt;percent,"YES","NO"),"NO"))</f>
        <v>NO</v>
      </c>
      <c r="G32" s="12">
        <v>42784.0</v>
      </c>
      <c r="H32" s="13" t="str">
        <f t="shared" si="3"/>
        <v>NOT FUNDED</v>
      </c>
      <c r="I32" s="14">
        <f t="shared" si="4"/>
        <v>110738</v>
      </c>
      <c r="J32" s="15" t="str">
        <f t="shared" si="2"/>
        <v>Approval Threshold</v>
      </c>
    </row>
    <row r="33">
      <c r="A33" s="7" t="s">
        <v>962</v>
      </c>
      <c r="B33" s="8">
        <v>384.0</v>
      </c>
      <c r="C33" s="9">
        <v>1.58612037E8</v>
      </c>
      <c r="D33" s="9">
        <v>1.44395242E8</v>
      </c>
      <c r="E33" s="10">
        <f t="shared" si="1"/>
        <v>14216795</v>
      </c>
      <c r="F33" s="11" t="str">
        <f>IF(D33=0,"YES",IF((C33-D33)/(C33+D33)&gt;0.15, IF(C33+D33&gt;percent,"YES","NO"),"NO"))</f>
        <v>NO</v>
      </c>
      <c r="G33" s="12">
        <v>496286.0</v>
      </c>
      <c r="H33" s="13" t="str">
        <f t="shared" si="3"/>
        <v>NOT FUNDED</v>
      </c>
      <c r="I33" s="14">
        <f t="shared" si="4"/>
        <v>110738</v>
      </c>
      <c r="J33" s="15" t="str">
        <f t="shared" si="2"/>
        <v>Approval Threshold</v>
      </c>
    </row>
    <row r="34">
      <c r="A34" s="7" t="s">
        <v>963</v>
      </c>
      <c r="B34" s="8">
        <v>324.0</v>
      </c>
      <c r="C34" s="9">
        <v>1.11811611E8</v>
      </c>
      <c r="D34" s="9">
        <v>1.04355986E8</v>
      </c>
      <c r="E34" s="10">
        <f t="shared" si="1"/>
        <v>7455625</v>
      </c>
      <c r="F34" s="11" t="str">
        <f>IF(D34=0,"YES",IF((C34-D34)/(C34+D34)&gt;0.15, IF(C34+D34&gt;percent,"YES","NO"),"NO"))</f>
        <v>NO</v>
      </c>
      <c r="G34" s="12">
        <v>416100.0</v>
      </c>
      <c r="H34" s="13" t="str">
        <f t="shared" si="3"/>
        <v>NOT FUNDED</v>
      </c>
      <c r="I34" s="14">
        <f t="shared" si="4"/>
        <v>110738</v>
      </c>
      <c r="J34" s="15" t="str">
        <f t="shared" si="2"/>
        <v>Approval Threshold</v>
      </c>
    </row>
    <row r="35">
      <c r="A35" s="7" t="s">
        <v>964</v>
      </c>
      <c r="B35" s="8">
        <v>231.0</v>
      </c>
      <c r="C35" s="9">
        <v>1.03753208E8</v>
      </c>
      <c r="D35" s="9">
        <v>9.6309996E7</v>
      </c>
      <c r="E35" s="10">
        <f t="shared" si="1"/>
        <v>7443212</v>
      </c>
      <c r="F35" s="11" t="str">
        <f>IF(D35=0,"YES",IF((C35-D35)/(C35+D35)&gt;0.15, IF(C35+D35&gt;percent,"YES","NO"),"NO"))</f>
        <v>NO</v>
      </c>
      <c r="G35" s="12">
        <v>150000.0</v>
      </c>
      <c r="H35" s="13" t="str">
        <f t="shared" si="3"/>
        <v>NOT FUNDED</v>
      </c>
      <c r="I35" s="14">
        <f t="shared" si="4"/>
        <v>110738</v>
      </c>
      <c r="J35" s="15" t="str">
        <f t="shared" si="2"/>
        <v>Approval Threshold</v>
      </c>
    </row>
    <row r="36">
      <c r="A36" s="7" t="s">
        <v>965</v>
      </c>
      <c r="B36" s="8">
        <v>311.0</v>
      </c>
      <c r="C36" s="9">
        <v>1.19673189E8</v>
      </c>
      <c r="D36" s="9">
        <v>1.15456096E8</v>
      </c>
      <c r="E36" s="10">
        <f t="shared" si="1"/>
        <v>4217093</v>
      </c>
      <c r="F36" s="11" t="str">
        <f>IF(D36=0,"YES",IF((C36-D36)/(C36+D36)&gt;0.15, IF(C36+D36&gt;percent,"YES","NO"),"NO"))</f>
        <v>NO</v>
      </c>
      <c r="G36" s="12">
        <v>157666.0</v>
      </c>
      <c r="H36" s="13" t="str">
        <f t="shared" si="3"/>
        <v>NOT FUNDED</v>
      </c>
      <c r="I36" s="14">
        <f t="shared" si="4"/>
        <v>110738</v>
      </c>
      <c r="J36" s="15" t="str">
        <f t="shared" si="2"/>
        <v>Approval Threshold</v>
      </c>
    </row>
    <row r="37">
      <c r="A37" s="20" t="s">
        <v>966</v>
      </c>
      <c r="B37" s="8">
        <v>249.0</v>
      </c>
      <c r="C37" s="9">
        <v>9.3390595E7</v>
      </c>
      <c r="D37" s="9">
        <v>1.03997102E8</v>
      </c>
      <c r="E37" s="10">
        <f t="shared" si="1"/>
        <v>-10606507</v>
      </c>
      <c r="F37" s="11" t="str">
        <f>IF(D37=0,"YES",IF((C37-D37)/(C37+D37)&gt;0.15, IF(C37+D37&gt;percent,"YES","NO"),"NO"))</f>
        <v>NO</v>
      </c>
      <c r="G37" s="12">
        <v>171666.0</v>
      </c>
      <c r="H37" s="13" t="str">
        <f t="shared" si="3"/>
        <v>NOT FUNDED</v>
      </c>
      <c r="I37" s="14">
        <f t="shared" si="4"/>
        <v>110738</v>
      </c>
      <c r="J37" s="15" t="str">
        <f t="shared" si="2"/>
        <v>Approval Threshold</v>
      </c>
    </row>
    <row r="38">
      <c r="A38" s="7" t="s">
        <v>967</v>
      </c>
      <c r="B38" s="8">
        <v>354.0</v>
      </c>
      <c r="C38" s="9">
        <v>1.21180306E8</v>
      </c>
      <c r="D38" s="9">
        <v>1.32659398E8</v>
      </c>
      <c r="E38" s="10">
        <f t="shared" si="1"/>
        <v>-11479092</v>
      </c>
      <c r="F38" s="11" t="str">
        <f>IF(D38=0,"YES",IF((C38-D38)/(C38+D38)&gt;0.15, IF(C38+D38&gt;percent,"YES","NO"),"NO"))</f>
        <v>NO</v>
      </c>
      <c r="G38" s="12">
        <v>580900.0</v>
      </c>
      <c r="H38" s="13" t="str">
        <f t="shared" si="3"/>
        <v>NOT FUNDED</v>
      </c>
      <c r="I38" s="14">
        <f t="shared" si="4"/>
        <v>110738</v>
      </c>
      <c r="J38" s="15" t="str">
        <f t="shared" si="2"/>
        <v>Approval Threshold</v>
      </c>
    </row>
    <row r="39">
      <c r="A39" s="7" t="s">
        <v>968</v>
      </c>
      <c r="B39" s="8">
        <v>193.0</v>
      </c>
      <c r="C39" s="9">
        <v>1.04045769E8</v>
      </c>
      <c r="D39" s="9">
        <v>1.34850996E8</v>
      </c>
      <c r="E39" s="10">
        <f t="shared" si="1"/>
        <v>-30805227</v>
      </c>
      <c r="F39" s="11" t="str">
        <f>IF(D39=0,"YES",IF((C39-D39)/(C39+D39)&gt;0.15, IF(C39+D39&gt;percent,"YES","NO"),"NO"))</f>
        <v>NO</v>
      </c>
      <c r="G39" s="12">
        <v>319036.0</v>
      </c>
      <c r="H39" s="13" t="str">
        <f t="shared" si="3"/>
        <v>NOT FUNDED</v>
      </c>
      <c r="I39" s="14">
        <f t="shared" si="4"/>
        <v>110738</v>
      </c>
      <c r="J39" s="15" t="str">
        <f t="shared" si="2"/>
        <v>Approval Threshold</v>
      </c>
    </row>
    <row r="40">
      <c r="A40" s="7" t="s">
        <v>969</v>
      </c>
      <c r="B40" s="8">
        <v>196.0</v>
      </c>
      <c r="C40" s="9">
        <v>5.9143638E7</v>
      </c>
      <c r="D40" s="9">
        <v>9.3494149E7</v>
      </c>
      <c r="E40" s="10">
        <f t="shared" si="1"/>
        <v>-34350511</v>
      </c>
      <c r="F40" s="11" t="str">
        <f>IF(D40=0,"YES",IF((C40-D40)/(C40+D40)&gt;0.15, IF(C40+D40&gt;percent,"YES","NO"),"NO"))</f>
        <v>NO</v>
      </c>
      <c r="G40" s="12">
        <v>54780.0</v>
      </c>
      <c r="H40" s="13" t="str">
        <f t="shared" si="3"/>
        <v>NOT FUNDED</v>
      </c>
      <c r="I40" s="14">
        <f t="shared" si="4"/>
        <v>110738</v>
      </c>
      <c r="J40" s="15" t="str">
        <f t="shared" si="2"/>
        <v>Approval Threshold</v>
      </c>
    </row>
    <row r="41">
      <c r="A41" s="7" t="s">
        <v>970</v>
      </c>
      <c r="B41" s="8">
        <v>169.0</v>
      </c>
      <c r="C41" s="9">
        <v>9113367.0</v>
      </c>
      <c r="D41" s="9">
        <v>4.9921583E7</v>
      </c>
      <c r="E41" s="10">
        <f t="shared" si="1"/>
        <v>-40808216</v>
      </c>
      <c r="F41" s="11" t="str">
        <f>IF(D41=0,"YES",IF((C41-D41)/(C41+D41)&gt;0.15, IF(C41+D41&gt;percent,"YES","NO"),"NO"))</f>
        <v>NO</v>
      </c>
      <c r="G41" s="12">
        <v>111100.0</v>
      </c>
      <c r="H41" s="13" t="str">
        <f t="shared" si="3"/>
        <v>NOT FUNDED</v>
      </c>
      <c r="I41" s="14">
        <f t="shared" si="4"/>
        <v>110738</v>
      </c>
      <c r="J41" s="15" t="str">
        <f t="shared" si="2"/>
        <v>Approval Threshold</v>
      </c>
    </row>
    <row r="42">
      <c r="A42" s="7" t="s">
        <v>971</v>
      </c>
      <c r="B42" s="8">
        <v>176.0</v>
      </c>
      <c r="C42" s="9">
        <v>5.5161233E7</v>
      </c>
      <c r="D42" s="9">
        <v>9.754202E7</v>
      </c>
      <c r="E42" s="10">
        <f t="shared" si="1"/>
        <v>-42380787</v>
      </c>
      <c r="F42" s="11" t="str">
        <f>IF(D42=0,"YES",IF((C42-D42)/(C42+D42)&gt;0.15, IF(C42+D42&gt;percent,"YES","NO"),"NO"))</f>
        <v>NO</v>
      </c>
      <c r="G42" s="12">
        <v>36000.0</v>
      </c>
      <c r="H42" s="13" t="str">
        <f t="shared" si="3"/>
        <v>NOT FUNDED</v>
      </c>
      <c r="I42" s="14">
        <f t="shared" si="4"/>
        <v>110738</v>
      </c>
      <c r="J42" s="15" t="str">
        <f t="shared" si="2"/>
        <v>Approval Threshold</v>
      </c>
    </row>
    <row r="43">
      <c r="A43" s="7" t="s">
        <v>972</v>
      </c>
      <c r="B43" s="8">
        <v>163.0</v>
      </c>
      <c r="C43" s="9">
        <v>6.2240786E7</v>
      </c>
      <c r="D43" s="9">
        <v>1.05718956E8</v>
      </c>
      <c r="E43" s="10">
        <f t="shared" si="1"/>
        <v>-43478170</v>
      </c>
      <c r="F43" s="11" t="str">
        <f>IF(D43=0,"YES",IF((C43-D43)/(C43+D43)&gt;0.15, IF(C43+D43&gt;percent,"YES","NO"),"NO"))</f>
        <v>NO</v>
      </c>
      <c r="G43" s="12">
        <v>70000.0</v>
      </c>
      <c r="H43" s="13" t="str">
        <f t="shared" si="3"/>
        <v>NOT FUNDED</v>
      </c>
      <c r="I43" s="14">
        <f t="shared" si="4"/>
        <v>110738</v>
      </c>
      <c r="J43" s="15" t="str">
        <f t="shared" si="2"/>
        <v>Approval Threshold</v>
      </c>
    </row>
    <row r="44">
      <c r="A44" s="20" t="s">
        <v>973</v>
      </c>
      <c r="B44" s="8">
        <v>221.0</v>
      </c>
      <c r="C44" s="9">
        <v>6.6988616E7</v>
      </c>
      <c r="D44" s="9">
        <v>1.12584311E8</v>
      </c>
      <c r="E44" s="10">
        <f t="shared" si="1"/>
        <v>-45595695</v>
      </c>
      <c r="F44" s="11" t="str">
        <f>IF(D44=0,"YES",IF((C44-D44)/(C44+D44)&gt;0.15, IF(C44+D44&gt;percent,"YES","NO"),"NO"))</f>
        <v>NO</v>
      </c>
      <c r="G44" s="12">
        <v>340590.0</v>
      </c>
      <c r="H44" s="13" t="str">
        <f t="shared" si="3"/>
        <v>NOT FUNDED</v>
      </c>
      <c r="I44" s="14">
        <f t="shared" si="4"/>
        <v>110738</v>
      </c>
      <c r="J44" s="15" t="str">
        <f t="shared" si="2"/>
        <v>Approval Threshold</v>
      </c>
    </row>
    <row r="45">
      <c r="A45" s="16" t="s">
        <v>974</v>
      </c>
      <c r="B45" s="18">
        <v>232.0</v>
      </c>
      <c r="C45" s="9">
        <v>8.0637139E7</v>
      </c>
      <c r="D45" s="9">
        <v>1.28251874E8</v>
      </c>
      <c r="E45" s="10">
        <f t="shared" si="1"/>
        <v>-47614735</v>
      </c>
      <c r="F45" s="11" t="str">
        <f>IF(D45=0,"YES",IF((C45-D45)/(C45+D45)&gt;0.15, IF(C45+D45&gt;percent,"YES","NO"),"NO"))</f>
        <v>NO</v>
      </c>
      <c r="G45" s="12">
        <v>231894.0</v>
      </c>
      <c r="H45" s="13" t="str">
        <f t="shared" si="3"/>
        <v>NOT FUNDED</v>
      </c>
      <c r="I45" s="14">
        <f t="shared" si="4"/>
        <v>110738</v>
      </c>
      <c r="J45" s="15" t="str">
        <f t="shared" si="2"/>
        <v>Approval Threshold</v>
      </c>
    </row>
    <row r="46">
      <c r="A46" s="7" t="s">
        <v>975</v>
      </c>
      <c r="B46" s="18">
        <v>348.0</v>
      </c>
      <c r="C46" s="9">
        <v>1.01864108E8</v>
      </c>
      <c r="D46" s="9">
        <v>1.54329867E8</v>
      </c>
      <c r="E46" s="10">
        <f t="shared" si="1"/>
        <v>-52465759</v>
      </c>
      <c r="F46" s="11" t="str">
        <f>IF(D46=0,"YES",IF((C46-D46)/(C46+D46)&gt;0.15, IF(C46+D46&gt;percent,"YES","NO"),"NO"))</f>
        <v>NO</v>
      </c>
      <c r="G46" s="12">
        <v>699000.0</v>
      </c>
      <c r="H46" s="13" t="str">
        <f t="shared" si="3"/>
        <v>NOT FUNDED</v>
      </c>
      <c r="I46" s="14">
        <f t="shared" si="4"/>
        <v>110738</v>
      </c>
      <c r="J46" s="15" t="str">
        <f t="shared" si="2"/>
        <v>Approval Threshold</v>
      </c>
    </row>
    <row r="47">
      <c r="A47" s="19" t="s">
        <v>976</v>
      </c>
      <c r="B47" s="18">
        <v>376.0</v>
      </c>
      <c r="C47" s="9">
        <v>7.7394592E7</v>
      </c>
      <c r="D47" s="9">
        <v>1.32250558E8</v>
      </c>
      <c r="E47" s="10">
        <f t="shared" si="1"/>
        <v>-54855966</v>
      </c>
      <c r="F47" s="11" t="str">
        <f>IF(D47=0,"YES",IF((C47-D47)/(C47+D47)&gt;0.15, IF(C47+D47&gt;percent,"YES","NO"),"NO"))</f>
        <v>NO</v>
      </c>
      <c r="G47" s="12">
        <v>369400.0</v>
      </c>
      <c r="H47" s="13" t="str">
        <f t="shared" si="3"/>
        <v>NOT FUNDED</v>
      </c>
      <c r="I47" s="14">
        <f t="shared" si="4"/>
        <v>110738</v>
      </c>
      <c r="J47" s="15" t="str">
        <f t="shared" si="2"/>
        <v>Approval Threshold</v>
      </c>
    </row>
    <row r="48">
      <c r="A48" s="7" t="s">
        <v>977</v>
      </c>
      <c r="B48" s="18">
        <v>179.0</v>
      </c>
      <c r="C48" s="9">
        <v>7.3273738E7</v>
      </c>
      <c r="D48" s="9">
        <v>1.28815812E8</v>
      </c>
      <c r="E48" s="10">
        <f t="shared" si="1"/>
        <v>-55542074</v>
      </c>
      <c r="F48" s="11" t="str">
        <f>IF(D48=0,"YES",IF((C48-D48)/(C48+D48)&gt;0.15, IF(C48+D48&gt;percent,"YES","NO"),"NO"))</f>
        <v>NO</v>
      </c>
      <c r="G48" s="12">
        <v>109400.0</v>
      </c>
      <c r="H48" s="13" t="str">
        <f t="shared" si="3"/>
        <v>NOT FUNDED</v>
      </c>
      <c r="I48" s="14">
        <f t="shared" si="4"/>
        <v>110738</v>
      </c>
      <c r="J48" s="15" t="str">
        <f t="shared" si="2"/>
        <v>Approval Threshold</v>
      </c>
    </row>
    <row r="49">
      <c r="A49" s="7" t="s">
        <v>978</v>
      </c>
      <c r="B49" s="18">
        <v>224.0</v>
      </c>
      <c r="C49" s="9">
        <v>8.5783172E7</v>
      </c>
      <c r="D49" s="9">
        <v>1.43627804E8</v>
      </c>
      <c r="E49" s="10">
        <f t="shared" si="1"/>
        <v>-57844632</v>
      </c>
      <c r="F49" s="11" t="str">
        <f>IF(D49=0,"YES",IF((C49-D49)/(C49+D49)&gt;0.15, IF(C49+D49&gt;percent,"YES","NO"),"NO"))</f>
        <v>NO</v>
      </c>
      <c r="G49" s="12">
        <v>412000.0</v>
      </c>
      <c r="H49" s="13" t="str">
        <f t="shared" si="3"/>
        <v>NOT FUNDED</v>
      </c>
      <c r="I49" s="14">
        <f t="shared" si="4"/>
        <v>110738</v>
      </c>
      <c r="J49" s="15" t="str">
        <f t="shared" si="2"/>
        <v>Approval Threshold</v>
      </c>
    </row>
    <row r="50">
      <c r="A50" s="7" t="s">
        <v>979</v>
      </c>
      <c r="B50" s="18">
        <v>234.0</v>
      </c>
      <c r="C50" s="9">
        <v>7.7225836E7</v>
      </c>
      <c r="D50" s="9">
        <v>1.41874716E8</v>
      </c>
      <c r="E50" s="10">
        <f t="shared" si="1"/>
        <v>-64648880</v>
      </c>
      <c r="F50" s="11" t="str">
        <f>IF(D50=0,"YES",IF((C50-D50)/(C50+D50)&gt;0.15, IF(C50+D50&gt;percent,"YES","NO"),"NO"))</f>
        <v>NO</v>
      </c>
      <c r="G50" s="12">
        <v>420000.0</v>
      </c>
      <c r="H50" s="13" t="str">
        <f t="shared" si="3"/>
        <v>NOT FUNDED</v>
      </c>
      <c r="I50" s="14">
        <f t="shared" si="4"/>
        <v>110738</v>
      </c>
      <c r="J50" s="15" t="str">
        <f t="shared" si="2"/>
        <v>Approval Threshold</v>
      </c>
    </row>
    <row r="51">
      <c r="A51" s="7" t="s">
        <v>980</v>
      </c>
      <c r="B51" s="18">
        <v>227.0</v>
      </c>
      <c r="C51" s="9">
        <v>6.3879167E7</v>
      </c>
      <c r="D51" s="9">
        <v>1.28633885E8</v>
      </c>
      <c r="E51" s="10">
        <f t="shared" si="1"/>
        <v>-64754718</v>
      </c>
      <c r="F51" s="11" t="str">
        <f>IF(D51=0,"YES",IF((C51-D51)/(C51+D51)&gt;0.15, IF(C51+D51&gt;percent,"YES","NO"),"NO"))</f>
        <v>NO</v>
      </c>
      <c r="G51" s="12">
        <v>195913.0</v>
      </c>
      <c r="H51" s="13" t="str">
        <f t="shared" si="3"/>
        <v>NOT FUNDED</v>
      </c>
      <c r="I51" s="14">
        <f t="shared" si="4"/>
        <v>110738</v>
      </c>
      <c r="J51" s="15" t="str">
        <f t="shared" si="2"/>
        <v>Approval Threshold</v>
      </c>
    </row>
    <row r="52">
      <c r="A52" s="7" t="s">
        <v>981</v>
      </c>
      <c r="B52" s="18">
        <v>218.0</v>
      </c>
      <c r="C52" s="9">
        <v>4.8672193E7</v>
      </c>
      <c r="D52" s="9">
        <v>1.1413253E8</v>
      </c>
      <c r="E52" s="10">
        <f t="shared" si="1"/>
        <v>-65460337</v>
      </c>
      <c r="F52" s="11" t="str">
        <f>IF(D52=0,"YES",IF((C52-D52)/(C52+D52)&gt;0.15, IF(C52+D52&gt;percent,"YES","NO"),"NO"))</f>
        <v>NO</v>
      </c>
      <c r="G52" s="12">
        <v>95000.0</v>
      </c>
      <c r="H52" s="13" t="str">
        <f t="shared" si="3"/>
        <v>NOT FUNDED</v>
      </c>
      <c r="I52" s="14">
        <f t="shared" si="4"/>
        <v>110738</v>
      </c>
      <c r="J52" s="15" t="str">
        <f t="shared" si="2"/>
        <v>Approval Threshold</v>
      </c>
    </row>
    <row r="53">
      <c r="A53" s="7" t="s">
        <v>982</v>
      </c>
      <c r="B53" s="18">
        <v>149.0</v>
      </c>
      <c r="C53" s="9">
        <v>3.6399951E7</v>
      </c>
      <c r="D53" s="9">
        <v>1.02262801E8</v>
      </c>
      <c r="E53" s="10">
        <f t="shared" si="1"/>
        <v>-65862850</v>
      </c>
      <c r="F53" s="11" t="str">
        <f>IF(D53=0,"YES",IF((C53-D53)/(C53+D53)&gt;0.15, IF(C53+D53&gt;percent,"YES","NO"),"NO"))</f>
        <v>NO</v>
      </c>
      <c r="G53" s="12">
        <v>90000.0</v>
      </c>
      <c r="H53" s="13" t="str">
        <f t="shared" si="3"/>
        <v>NOT FUNDED</v>
      </c>
      <c r="I53" s="14">
        <f t="shared" si="4"/>
        <v>110738</v>
      </c>
      <c r="J53" s="15" t="str">
        <f t="shared" si="2"/>
        <v>Approval Threshold</v>
      </c>
    </row>
    <row r="54">
      <c r="A54" s="7" t="s">
        <v>983</v>
      </c>
      <c r="B54" s="18">
        <v>225.0</v>
      </c>
      <c r="C54" s="9">
        <v>6.8923112E7</v>
      </c>
      <c r="D54" s="9">
        <v>1.39145441E8</v>
      </c>
      <c r="E54" s="10">
        <f t="shared" si="1"/>
        <v>-70222329</v>
      </c>
      <c r="F54" s="11" t="str">
        <f>IF(D54=0,"YES",IF((C54-D54)/(C54+D54)&gt;0.15, IF(C54+D54&gt;percent,"YES","NO"),"NO"))</f>
        <v>NO</v>
      </c>
      <c r="G54" s="12">
        <v>46480.0</v>
      </c>
      <c r="H54" s="13" t="str">
        <f t="shared" si="3"/>
        <v>NOT FUNDED</v>
      </c>
      <c r="I54" s="14">
        <f t="shared" si="4"/>
        <v>110738</v>
      </c>
      <c r="J54" s="15" t="str">
        <f t="shared" si="2"/>
        <v>Approval Threshold</v>
      </c>
    </row>
    <row r="55">
      <c r="A55" s="7" t="s">
        <v>984</v>
      </c>
      <c r="B55" s="18">
        <v>254.0</v>
      </c>
      <c r="C55" s="9">
        <v>7.6047498E7</v>
      </c>
      <c r="D55" s="9">
        <v>1.47801191E8</v>
      </c>
      <c r="E55" s="10">
        <f t="shared" si="1"/>
        <v>-71753693</v>
      </c>
      <c r="F55" s="11" t="str">
        <f>IF(D55=0,"YES",IF((C55-D55)/(C55+D55)&gt;0.15, IF(C55+D55&gt;percent,"YES","NO"),"NO"))</f>
        <v>NO</v>
      </c>
      <c r="G55" s="12">
        <v>450000.0</v>
      </c>
      <c r="H55" s="13" t="str">
        <f t="shared" si="3"/>
        <v>NOT FUNDED</v>
      </c>
      <c r="I55" s="14">
        <f t="shared" si="4"/>
        <v>110738</v>
      </c>
      <c r="J55" s="15" t="str">
        <f t="shared" si="2"/>
        <v>Approval Threshold</v>
      </c>
    </row>
    <row r="56">
      <c r="A56" s="7" t="s">
        <v>985</v>
      </c>
      <c r="B56" s="18">
        <v>184.0</v>
      </c>
      <c r="C56" s="9">
        <v>4.0724356E7</v>
      </c>
      <c r="D56" s="9">
        <v>1.1986127E8</v>
      </c>
      <c r="E56" s="10">
        <f t="shared" si="1"/>
        <v>-79136914</v>
      </c>
      <c r="F56" s="11" t="str">
        <f>IF(D56=0,"YES",IF((C56-D56)/(C56+D56)&gt;0.15, IF(C56+D56&gt;percent,"YES","NO"),"NO"))</f>
        <v>NO</v>
      </c>
      <c r="G56" s="12">
        <v>47857.0</v>
      </c>
      <c r="H56" s="13" t="str">
        <f t="shared" si="3"/>
        <v>NOT FUNDED</v>
      </c>
      <c r="I56" s="14">
        <f t="shared" si="4"/>
        <v>110738</v>
      </c>
      <c r="J56" s="15" t="str">
        <f t="shared" si="2"/>
        <v>Approval Threshold</v>
      </c>
    </row>
    <row r="57">
      <c r="A57" s="7" t="s">
        <v>986</v>
      </c>
      <c r="B57" s="18">
        <v>216.0</v>
      </c>
      <c r="C57" s="9">
        <v>6.4634415E7</v>
      </c>
      <c r="D57" s="9">
        <v>1.43817045E8</v>
      </c>
      <c r="E57" s="10">
        <f t="shared" si="1"/>
        <v>-79182630</v>
      </c>
      <c r="F57" s="11" t="str">
        <f>IF(D57=0,"YES",IF((C57-D57)/(C57+D57)&gt;0.15, IF(C57+D57&gt;percent,"YES","NO"),"NO"))</f>
        <v>NO</v>
      </c>
      <c r="G57" s="12">
        <v>412950.0</v>
      </c>
      <c r="H57" s="13" t="str">
        <f t="shared" si="3"/>
        <v>NOT FUNDED</v>
      </c>
      <c r="I57" s="14">
        <f t="shared" si="4"/>
        <v>110738</v>
      </c>
      <c r="J57" s="15" t="str">
        <f t="shared" si="2"/>
        <v>Approval Threshold</v>
      </c>
    </row>
    <row r="58">
      <c r="A58" s="19" t="s">
        <v>987</v>
      </c>
      <c r="B58" s="18">
        <v>311.0</v>
      </c>
      <c r="C58" s="9">
        <v>5.8593652E7</v>
      </c>
      <c r="D58" s="9">
        <v>1.38081369E8</v>
      </c>
      <c r="E58" s="10">
        <f t="shared" si="1"/>
        <v>-79487717</v>
      </c>
      <c r="F58" s="11" t="str">
        <f>IF(D58=0,"YES",IF((C58-D58)/(C58+D58)&gt;0.15, IF(C58+D58&gt;percent,"YES","NO"),"NO"))</f>
        <v>NO</v>
      </c>
      <c r="G58" s="12">
        <v>307500.0</v>
      </c>
      <c r="H58" s="13" t="str">
        <f t="shared" si="3"/>
        <v>NOT FUNDED</v>
      </c>
      <c r="I58" s="14">
        <f t="shared" si="4"/>
        <v>110738</v>
      </c>
      <c r="J58" s="15" t="str">
        <f t="shared" si="2"/>
        <v>Approval Threshold</v>
      </c>
    </row>
    <row r="59">
      <c r="A59" s="7" t="s">
        <v>988</v>
      </c>
      <c r="B59" s="18">
        <v>161.0</v>
      </c>
      <c r="C59" s="9">
        <v>5.2373456E7</v>
      </c>
      <c r="D59" s="9">
        <v>1.31910314E8</v>
      </c>
      <c r="E59" s="10">
        <f t="shared" si="1"/>
        <v>-79536858</v>
      </c>
      <c r="F59" s="11" t="str">
        <f>IF(D59=0,"YES",IF((C59-D59)/(C59+D59)&gt;0.15, IF(C59+D59&gt;percent,"YES","NO"),"NO"))</f>
        <v>NO</v>
      </c>
      <c r="G59" s="12">
        <v>244520.0</v>
      </c>
      <c r="H59" s="13" t="str">
        <f t="shared" si="3"/>
        <v>NOT FUNDED</v>
      </c>
      <c r="I59" s="14">
        <f t="shared" si="4"/>
        <v>110738</v>
      </c>
      <c r="J59" s="15" t="str">
        <f t="shared" si="2"/>
        <v>Approval Threshold</v>
      </c>
    </row>
    <row r="60">
      <c r="A60" s="7" t="s">
        <v>989</v>
      </c>
      <c r="B60" s="18">
        <v>193.0</v>
      </c>
      <c r="C60" s="9">
        <v>2.4814918E7</v>
      </c>
      <c r="D60" s="9">
        <v>1.04444366E8</v>
      </c>
      <c r="E60" s="10">
        <f t="shared" si="1"/>
        <v>-79629448</v>
      </c>
      <c r="F60" s="11" t="str">
        <f>IF(D60=0,"YES",IF((C60-D60)/(C60+D60)&gt;0.15, IF(C60+D60&gt;percent,"YES","NO"),"NO"))</f>
        <v>NO</v>
      </c>
      <c r="G60" s="12">
        <v>54000.0</v>
      </c>
      <c r="H60" s="13" t="str">
        <f t="shared" si="3"/>
        <v>NOT FUNDED</v>
      </c>
      <c r="I60" s="14">
        <f t="shared" si="4"/>
        <v>110738</v>
      </c>
      <c r="J60" s="15" t="str">
        <f t="shared" si="2"/>
        <v>Approval Threshold</v>
      </c>
    </row>
    <row r="61">
      <c r="A61" s="7" t="s">
        <v>990</v>
      </c>
      <c r="B61" s="18">
        <v>161.0</v>
      </c>
      <c r="C61" s="9">
        <v>2.3651805E7</v>
      </c>
      <c r="D61" s="9">
        <v>1.06943759E8</v>
      </c>
      <c r="E61" s="10">
        <f t="shared" si="1"/>
        <v>-83291954</v>
      </c>
      <c r="F61" s="11" t="str">
        <f>IF(D61=0,"YES",IF((C61-D61)/(C61+D61)&gt;0.15, IF(C61+D61&gt;percent,"YES","NO"),"NO"))</f>
        <v>NO</v>
      </c>
      <c r="G61" s="12">
        <v>125000.0</v>
      </c>
      <c r="H61" s="13" t="str">
        <f t="shared" si="3"/>
        <v>NOT FUNDED</v>
      </c>
      <c r="I61" s="14">
        <f t="shared" si="4"/>
        <v>110738</v>
      </c>
      <c r="J61" s="15" t="str">
        <f t="shared" si="2"/>
        <v>Approval Threshold</v>
      </c>
    </row>
    <row r="62">
      <c r="A62" s="7" t="s">
        <v>991</v>
      </c>
      <c r="B62" s="18">
        <v>209.0</v>
      </c>
      <c r="C62" s="9">
        <v>4.1000409E7</v>
      </c>
      <c r="D62" s="9">
        <v>1.25206684E8</v>
      </c>
      <c r="E62" s="10">
        <f t="shared" si="1"/>
        <v>-84206275</v>
      </c>
      <c r="F62" s="11" t="str">
        <f>IF(D62=0,"YES",IF((C62-D62)/(C62+D62)&gt;0.15, IF(C62+D62&gt;percent,"YES","NO"),"NO"))</f>
        <v>NO</v>
      </c>
      <c r="G62" s="12">
        <v>21000.0</v>
      </c>
      <c r="H62" s="13" t="str">
        <f t="shared" si="3"/>
        <v>NOT FUNDED</v>
      </c>
      <c r="I62" s="14">
        <f t="shared" si="4"/>
        <v>110738</v>
      </c>
      <c r="J62" s="15" t="str">
        <f t="shared" si="2"/>
        <v>Approval Threshold</v>
      </c>
    </row>
    <row r="63">
      <c r="A63" s="19" t="s">
        <v>992</v>
      </c>
      <c r="B63" s="18">
        <v>160.0</v>
      </c>
      <c r="C63" s="9">
        <v>4.6151391E7</v>
      </c>
      <c r="D63" s="9">
        <v>1.32434658E8</v>
      </c>
      <c r="E63" s="10">
        <f t="shared" si="1"/>
        <v>-86283267</v>
      </c>
      <c r="F63" s="11" t="str">
        <f>IF(D63=0,"YES",IF((C63-D63)/(C63+D63)&gt;0.15, IF(C63+D63&gt;percent,"YES","NO"),"NO"))</f>
        <v>NO</v>
      </c>
      <c r="G63" s="12">
        <v>87500.0</v>
      </c>
      <c r="H63" s="13" t="str">
        <f t="shared" si="3"/>
        <v>NOT FUNDED</v>
      </c>
      <c r="I63" s="14">
        <f t="shared" si="4"/>
        <v>110738</v>
      </c>
      <c r="J63" s="15" t="str">
        <f t="shared" si="2"/>
        <v>Approval Threshold</v>
      </c>
    </row>
    <row r="64">
      <c r="A64" s="7" t="s">
        <v>993</v>
      </c>
      <c r="B64" s="18">
        <v>195.0</v>
      </c>
      <c r="C64" s="9">
        <v>2.686629E7</v>
      </c>
      <c r="D64" s="9">
        <v>1.13615101E8</v>
      </c>
      <c r="E64" s="10">
        <f t="shared" si="1"/>
        <v>-86748811</v>
      </c>
      <c r="F64" s="11" t="str">
        <f>IF(D64=0,"YES",IF((C64-D64)/(C64+D64)&gt;0.15, IF(C64+D64&gt;percent,"YES","NO"),"NO"))</f>
        <v>NO</v>
      </c>
      <c r="G64" s="12">
        <v>25000.0</v>
      </c>
      <c r="H64" s="13" t="str">
        <f t="shared" si="3"/>
        <v>NOT FUNDED</v>
      </c>
      <c r="I64" s="14">
        <f t="shared" si="4"/>
        <v>110738</v>
      </c>
      <c r="J64" s="15" t="str">
        <f t="shared" si="2"/>
        <v>Approval Threshold</v>
      </c>
    </row>
    <row r="65">
      <c r="A65" s="7" t="s">
        <v>994</v>
      </c>
      <c r="B65" s="18">
        <v>269.0</v>
      </c>
      <c r="C65" s="9">
        <v>5.33956E7</v>
      </c>
      <c r="D65" s="9">
        <v>1.42203722E8</v>
      </c>
      <c r="E65" s="10">
        <f t="shared" si="1"/>
        <v>-88808122</v>
      </c>
      <c r="F65" s="11" t="str">
        <f>IF(D65=0,"YES",IF((C65-D65)/(C65+D65)&gt;0.15, IF(C65+D65&gt;percent,"YES","NO"),"NO"))</f>
        <v>NO</v>
      </c>
      <c r="G65" s="12">
        <v>244643.0</v>
      </c>
      <c r="H65" s="13" t="str">
        <f t="shared" si="3"/>
        <v>NOT FUNDED</v>
      </c>
      <c r="I65" s="14">
        <f t="shared" si="4"/>
        <v>110738</v>
      </c>
      <c r="J65" s="15" t="str">
        <f t="shared" si="2"/>
        <v>Approval Threshold</v>
      </c>
    </row>
    <row r="66">
      <c r="A66" s="7" t="s">
        <v>995</v>
      </c>
      <c r="B66" s="18">
        <v>138.0</v>
      </c>
      <c r="C66" s="9">
        <v>2.4920672E7</v>
      </c>
      <c r="D66" s="9">
        <v>1.14114154E8</v>
      </c>
      <c r="E66" s="10">
        <f t="shared" si="1"/>
        <v>-89193482</v>
      </c>
      <c r="F66" s="11" t="str">
        <f>IF(D66=0,"YES",IF((C66-D66)/(C66+D66)&gt;0.15, IF(C66+D66&gt;percent,"YES","NO"),"NO"))</f>
        <v>NO</v>
      </c>
      <c r="G66" s="12">
        <v>73920.0</v>
      </c>
      <c r="H66" s="13" t="str">
        <f t="shared" si="3"/>
        <v>NOT FUNDED</v>
      </c>
      <c r="I66" s="14">
        <f t="shared" si="4"/>
        <v>110738</v>
      </c>
      <c r="J66" s="15" t="str">
        <f t="shared" si="2"/>
        <v>Approval Threshold</v>
      </c>
    </row>
    <row r="67">
      <c r="A67" s="7" t="s">
        <v>996</v>
      </c>
      <c r="B67" s="18">
        <v>270.0</v>
      </c>
      <c r="C67" s="9">
        <v>4.5720637E7</v>
      </c>
      <c r="D67" s="9">
        <v>1.36987448E8</v>
      </c>
      <c r="E67" s="10">
        <f t="shared" si="1"/>
        <v>-91266811</v>
      </c>
      <c r="F67" s="11" t="str">
        <f>IF(D67=0,"YES",IF((C67-D67)/(C67+D67)&gt;0.15, IF(C67+D67&gt;percent,"YES","NO"),"NO"))</f>
        <v>NO</v>
      </c>
      <c r="G67" s="12">
        <v>274000.0</v>
      </c>
      <c r="H67" s="13" t="str">
        <f t="shared" si="3"/>
        <v>NOT FUNDED</v>
      </c>
      <c r="I67" s="14">
        <f t="shared" si="4"/>
        <v>110738</v>
      </c>
      <c r="J67" s="15" t="str">
        <f t="shared" si="2"/>
        <v>Approval Threshold</v>
      </c>
    </row>
    <row r="68">
      <c r="A68" s="7" t="s">
        <v>997</v>
      </c>
      <c r="B68" s="18">
        <v>142.0</v>
      </c>
      <c r="C68" s="9">
        <v>3.9725155E7</v>
      </c>
      <c r="D68" s="9">
        <v>1.31053963E8</v>
      </c>
      <c r="E68" s="10">
        <f t="shared" si="1"/>
        <v>-91328808</v>
      </c>
      <c r="F68" s="11" t="str">
        <f>IF(D68=0,"YES",IF((C68-D68)/(C68+D68)&gt;0.15, IF(C68+D68&gt;percent,"YES","NO"),"NO"))</f>
        <v>NO</v>
      </c>
      <c r="G68" s="12">
        <v>74889.0</v>
      </c>
      <c r="H68" s="13" t="str">
        <f t="shared" si="3"/>
        <v>NOT FUNDED</v>
      </c>
      <c r="I68" s="14">
        <f t="shared" si="4"/>
        <v>110738</v>
      </c>
      <c r="J68" s="15" t="str">
        <f t="shared" si="2"/>
        <v>Approval Threshold</v>
      </c>
    </row>
    <row r="69">
      <c r="A69" s="7" t="s">
        <v>998</v>
      </c>
      <c r="B69" s="18">
        <v>196.0</v>
      </c>
      <c r="C69" s="9">
        <v>3.7802456E7</v>
      </c>
      <c r="D69" s="9">
        <v>1.29229906E8</v>
      </c>
      <c r="E69" s="10">
        <f t="shared" si="1"/>
        <v>-91427450</v>
      </c>
      <c r="F69" s="11" t="str">
        <f>IF(D69=0,"YES",IF((C69-D69)/(C69+D69)&gt;0.15, IF(C69+D69&gt;percent,"YES","NO"),"NO"))</f>
        <v>NO</v>
      </c>
      <c r="G69" s="12">
        <v>20500.0</v>
      </c>
      <c r="H69" s="13" t="str">
        <f t="shared" si="3"/>
        <v>NOT FUNDED</v>
      </c>
      <c r="I69" s="14">
        <f t="shared" si="4"/>
        <v>110738</v>
      </c>
      <c r="J69" s="15" t="str">
        <f t="shared" si="2"/>
        <v>Approval Threshold</v>
      </c>
    </row>
    <row r="70">
      <c r="A70" s="7" t="s">
        <v>999</v>
      </c>
      <c r="B70" s="18">
        <v>174.0</v>
      </c>
      <c r="C70" s="9">
        <v>2.2525629E7</v>
      </c>
      <c r="D70" s="9">
        <v>1.15161584E8</v>
      </c>
      <c r="E70" s="10">
        <f t="shared" si="1"/>
        <v>-92635955</v>
      </c>
      <c r="F70" s="11" t="str">
        <f>IF(D70=0,"YES",IF((C70-D70)/(C70+D70)&gt;0.15, IF(C70+D70&gt;percent,"YES","NO"),"NO"))</f>
        <v>NO</v>
      </c>
      <c r="G70" s="12">
        <v>18000.0</v>
      </c>
      <c r="H70" s="13" t="str">
        <f t="shared" si="3"/>
        <v>NOT FUNDED</v>
      </c>
      <c r="I70" s="14">
        <f t="shared" si="4"/>
        <v>110738</v>
      </c>
      <c r="J70" s="15" t="str">
        <f t="shared" si="2"/>
        <v>Approval Threshold</v>
      </c>
    </row>
    <row r="71">
      <c r="A71" s="7" t="s">
        <v>1000</v>
      </c>
      <c r="B71" s="18">
        <v>350.0</v>
      </c>
      <c r="C71" s="9">
        <v>3.6582468E7</v>
      </c>
      <c r="D71" s="9">
        <v>1.31059472E8</v>
      </c>
      <c r="E71" s="10">
        <f t="shared" si="1"/>
        <v>-94477004</v>
      </c>
      <c r="F71" s="11" t="str">
        <f>IF(D71=0,"YES",IF((C71-D71)/(C71+D71)&gt;0.15, IF(C71+D71&gt;percent,"YES","NO"),"NO"))</f>
        <v>NO</v>
      </c>
      <c r="G71" s="12">
        <v>246153.0</v>
      </c>
      <c r="H71" s="13" t="str">
        <f t="shared" si="3"/>
        <v>NOT FUNDED</v>
      </c>
      <c r="I71" s="14">
        <f t="shared" si="4"/>
        <v>110738</v>
      </c>
      <c r="J71" s="15" t="str">
        <f t="shared" si="2"/>
        <v>Approval Threshold</v>
      </c>
    </row>
    <row r="72">
      <c r="A72" s="7" t="s">
        <v>1001</v>
      </c>
      <c r="B72" s="18">
        <v>153.0</v>
      </c>
      <c r="C72" s="9">
        <v>1.8374964E7</v>
      </c>
      <c r="D72" s="9">
        <v>1.13312416E8</v>
      </c>
      <c r="E72" s="10">
        <f t="shared" si="1"/>
        <v>-94937452</v>
      </c>
      <c r="F72" s="11" t="str">
        <f>IF(D72=0,"YES",IF((C72-D72)/(C72+D72)&gt;0.15, IF(C72+D72&gt;percent,"YES","NO"),"NO"))</f>
        <v>NO</v>
      </c>
      <c r="G72" s="12">
        <v>50000.0</v>
      </c>
      <c r="H72" s="13" t="str">
        <f t="shared" si="3"/>
        <v>NOT FUNDED</v>
      </c>
      <c r="I72" s="14">
        <f t="shared" si="4"/>
        <v>110738</v>
      </c>
      <c r="J72" s="15" t="str">
        <f t="shared" si="2"/>
        <v>Approval Threshold</v>
      </c>
    </row>
    <row r="73">
      <c r="A73" s="19" t="s">
        <v>1002</v>
      </c>
      <c r="B73" s="18">
        <v>146.0</v>
      </c>
      <c r="C73" s="9">
        <v>2.9397402E7</v>
      </c>
      <c r="D73" s="9">
        <v>1.24876513E8</v>
      </c>
      <c r="E73" s="10">
        <f t="shared" si="1"/>
        <v>-95479111</v>
      </c>
      <c r="F73" s="11" t="str">
        <f>IF(D73=0,"YES",IF((C73-D73)/(C73+D73)&gt;0.15, IF(C73+D73&gt;percent,"YES","NO"),"NO"))</f>
        <v>NO</v>
      </c>
      <c r="G73" s="12">
        <v>72050.0</v>
      </c>
      <c r="H73" s="13" t="str">
        <f t="shared" si="3"/>
        <v>NOT FUNDED</v>
      </c>
      <c r="I73" s="14">
        <f t="shared" si="4"/>
        <v>110738</v>
      </c>
      <c r="J73" s="15" t="str">
        <f t="shared" si="2"/>
        <v>Approval Threshold</v>
      </c>
    </row>
    <row r="74">
      <c r="A74" s="7" t="s">
        <v>1003</v>
      </c>
      <c r="B74" s="18">
        <v>145.0</v>
      </c>
      <c r="C74" s="9">
        <v>7884518.0</v>
      </c>
      <c r="D74" s="9">
        <v>1.06466682E8</v>
      </c>
      <c r="E74" s="10">
        <f t="shared" si="1"/>
        <v>-98582164</v>
      </c>
      <c r="F74" s="11" t="str">
        <f>IF(D74=0,"YES",IF((C74-D74)/(C74+D74)&gt;0.15, IF(C74+D74&gt;percent,"YES","NO"),"NO"))</f>
        <v>NO</v>
      </c>
      <c r="G74" s="12">
        <v>58850.0</v>
      </c>
      <c r="H74" s="13" t="str">
        <f t="shared" si="3"/>
        <v>NOT FUNDED</v>
      </c>
      <c r="I74" s="14">
        <f t="shared" si="4"/>
        <v>110738</v>
      </c>
      <c r="J74" s="15" t="str">
        <f t="shared" si="2"/>
        <v>Approval Threshold</v>
      </c>
    </row>
    <row r="75">
      <c r="A75" s="7" t="s">
        <v>1004</v>
      </c>
      <c r="B75" s="18">
        <v>251.0</v>
      </c>
      <c r="C75" s="9">
        <v>4.4493085E7</v>
      </c>
      <c r="D75" s="9">
        <v>1.44178967E8</v>
      </c>
      <c r="E75" s="10">
        <f t="shared" si="1"/>
        <v>-99685882</v>
      </c>
      <c r="F75" s="11" t="str">
        <f>IF(D75=0,"YES",IF((C75-D75)/(C75+D75)&gt;0.15, IF(C75+D75&gt;percent,"YES","NO"),"NO"))</f>
        <v>NO</v>
      </c>
      <c r="G75" s="12">
        <v>142033.0</v>
      </c>
      <c r="H75" s="13" t="str">
        <f t="shared" si="3"/>
        <v>NOT FUNDED</v>
      </c>
      <c r="I75" s="14">
        <f t="shared" si="4"/>
        <v>110738</v>
      </c>
      <c r="J75" s="15" t="str">
        <f t="shared" si="2"/>
        <v>Approval Threshold</v>
      </c>
    </row>
    <row r="76">
      <c r="A76" s="7" t="s">
        <v>1005</v>
      </c>
      <c r="B76" s="18">
        <v>148.0</v>
      </c>
      <c r="C76" s="9">
        <v>6150605.0</v>
      </c>
      <c r="D76" s="9">
        <v>1.07954651E8</v>
      </c>
      <c r="E76" s="10">
        <f t="shared" si="1"/>
        <v>-101804046</v>
      </c>
      <c r="F76" s="11" t="str">
        <f>IF(D76=0,"YES",IF((C76-D76)/(C76+D76)&gt;0.15, IF(C76+D76&gt;percent,"YES","NO"),"NO"))</f>
        <v>NO</v>
      </c>
      <c r="G76" s="12">
        <v>65450.0</v>
      </c>
      <c r="H76" s="13" t="str">
        <f t="shared" si="3"/>
        <v>NOT FUNDED</v>
      </c>
      <c r="I76" s="14">
        <f t="shared" si="4"/>
        <v>110738</v>
      </c>
      <c r="J76" s="15" t="str">
        <f t="shared" si="2"/>
        <v>Approval Threshold</v>
      </c>
    </row>
    <row r="77">
      <c r="A77" s="7" t="s">
        <v>1006</v>
      </c>
      <c r="B77" s="18">
        <v>213.0</v>
      </c>
      <c r="C77" s="9">
        <v>2.5735133E7</v>
      </c>
      <c r="D77" s="9">
        <v>1.27775998E8</v>
      </c>
      <c r="E77" s="10">
        <f t="shared" si="1"/>
        <v>-102040865</v>
      </c>
      <c r="F77" s="11" t="str">
        <f>IF(D77=0,"YES",IF((C77-D77)/(C77+D77)&gt;0.15, IF(C77+D77&gt;percent,"YES","NO"),"NO"))</f>
        <v>NO</v>
      </c>
      <c r="G77" s="12">
        <v>198499.0</v>
      </c>
      <c r="H77" s="13" t="str">
        <f t="shared" si="3"/>
        <v>NOT FUNDED</v>
      </c>
      <c r="I77" s="14">
        <f t="shared" si="4"/>
        <v>110738</v>
      </c>
      <c r="J77" s="15" t="str">
        <f t="shared" si="2"/>
        <v>Approval Threshold</v>
      </c>
    </row>
    <row r="78">
      <c r="A78" s="20" t="s">
        <v>1007</v>
      </c>
      <c r="B78" s="18">
        <v>199.0</v>
      </c>
      <c r="C78" s="9">
        <v>3.3884474E7</v>
      </c>
      <c r="D78" s="9">
        <v>1.36443414E8</v>
      </c>
      <c r="E78" s="10">
        <f t="shared" si="1"/>
        <v>-102558940</v>
      </c>
      <c r="F78" s="11" t="str">
        <f>IF(D78=0,"YES",IF((C78-D78)/(C78+D78)&gt;0.15, IF(C78+D78&gt;percent,"YES","NO"),"NO"))</f>
        <v>NO</v>
      </c>
      <c r="G78" s="12">
        <v>54659.0</v>
      </c>
      <c r="H78" s="13" t="str">
        <f t="shared" si="3"/>
        <v>NOT FUNDED</v>
      </c>
      <c r="I78" s="14">
        <f t="shared" si="4"/>
        <v>110738</v>
      </c>
      <c r="J78" s="15" t="str">
        <f t="shared" si="2"/>
        <v>Approval Threshold</v>
      </c>
    </row>
    <row r="79">
      <c r="A79" s="7" t="s">
        <v>1008</v>
      </c>
      <c r="B79" s="18">
        <v>362.0</v>
      </c>
      <c r="C79" s="9">
        <v>4.7107736E7</v>
      </c>
      <c r="D79" s="9">
        <v>1.49854584E8</v>
      </c>
      <c r="E79" s="10">
        <f t="shared" si="1"/>
        <v>-102746848</v>
      </c>
      <c r="F79" s="11" t="str">
        <f>IF(D79=0,"YES",IF((C79-D79)/(C79+D79)&gt;0.15, IF(C79+D79&gt;percent,"YES","NO"),"NO"))</f>
        <v>NO</v>
      </c>
      <c r="G79" s="12">
        <v>661519.0</v>
      </c>
      <c r="H79" s="13" t="str">
        <f t="shared" si="3"/>
        <v>NOT FUNDED</v>
      </c>
      <c r="I79" s="14">
        <f t="shared" si="4"/>
        <v>110738</v>
      </c>
      <c r="J79" s="15" t="str">
        <f t="shared" si="2"/>
        <v>Approval Threshold</v>
      </c>
    </row>
    <row r="80">
      <c r="A80" s="7" t="s">
        <v>1009</v>
      </c>
      <c r="B80" s="18">
        <v>146.0</v>
      </c>
      <c r="C80" s="9">
        <v>2.038115E7</v>
      </c>
      <c r="D80" s="9">
        <v>1.23807247E8</v>
      </c>
      <c r="E80" s="10">
        <f t="shared" si="1"/>
        <v>-103426097</v>
      </c>
      <c r="F80" s="11" t="str">
        <f>IF(D80=0,"YES",IF((C80-D80)/(C80+D80)&gt;0.15, IF(C80+D80&gt;percent,"YES","NO"),"NO"))</f>
        <v>NO</v>
      </c>
      <c r="G80" s="12">
        <v>75431.0</v>
      </c>
      <c r="H80" s="13" t="str">
        <f t="shared" si="3"/>
        <v>NOT FUNDED</v>
      </c>
      <c r="I80" s="14">
        <f t="shared" si="4"/>
        <v>110738</v>
      </c>
      <c r="J80" s="15" t="str">
        <f t="shared" si="2"/>
        <v>Approval Threshold</v>
      </c>
    </row>
    <row r="81">
      <c r="A81" s="7" t="s">
        <v>1010</v>
      </c>
      <c r="B81" s="18">
        <v>136.0</v>
      </c>
      <c r="C81" s="9">
        <v>3757790.0</v>
      </c>
      <c r="D81" s="9">
        <v>1.07490478E8</v>
      </c>
      <c r="E81" s="10">
        <f t="shared" si="1"/>
        <v>-103732688</v>
      </c>
      <c r="F81" s="11" t="str">
        <f>IF(D81=0,"YES",IF((C81-D81)/(C81+D81)&gt;0.15, IF(C81+D81&gt;percent,"YES","NO"),"NO"))</f>
        <v>NO</v>
      </c>
      <c r="G81" s="12">
        <v>94000.0</v>
      </c>
      <c r="H81" s="13" t="str">
        <f t="shared" si="3"/>
        <v>NOT FUNDED</v>
      </c>
      <c r="I81" s="14">
        <f t="shared" si="4"/>
        <v>110738</v>
      </c>
      <c r="J81" s="15" t="str">
        <f t="shared" si="2"/>
        <v>Approval Threshold</v>
      </c>
    </row>
    <row r="82">
      <c r="A82" s="7" t="s">
        <v>1011</v>
      </c>
      <c r="B82" s="18">
        <v>179.0</v>
      </c>
      <c r="C82" s="9">
        <v>2.5091725E7</v>
      </c>
      <c r="D82" s="9">
        <v>1.29683581E8</v>
      </c>
      <c r="E82" s="10">
        <f t="shared" si="1"/>
        <v>-104591856</v>
      </c>
      <c r="F82" s="11" t="str">
        <f>IF(D82=0,"YES",IF((C82-D82)/(C82+D82)&gt;0.15, IF(C82+D82&gt;percent,"YES","NO"),"NO"))</f>
        <v>NO</v>
      </c>
      <c r="G82" s="12">
        <v>98400.0</v>
      </c>
      <c r="H82" s="13" t="str">
        <f t="shared" si="3"/>
        <v>NOT FUNDED</v>
      </c>
      <c r="I82" s="14">
        <f t="shared" si="4"/>
        <v>110738</v>
      </c>
      <c r="J82" s="15" t="str">
        <f t="shared" si="2"/>
        <v>Approval Threshold</v>
      </c>
    </row>
    <row r="83">
      <c r="A83" s="7" t="s">
        <v>1012</v>
      </c>
      <c r="B83" s="18">
        <v>190.0</v>
      </c>
      <c r="C83" s="9">
        <v>2.4917346E7</v>
      </c>
      <c r="D83" s="9">
        <v>1.30043817E8</v>
      </c>
      <c r="E83" s="10">
        <f t="shared" si="1"/>
        <v>-105126471</v>
      </c>
      <c r="F83" s="11" t="str">
        <f>IF(D83=0,"YES",IF((C83-D83)/(C83+D83)&gt;0.15, IF(C83+D83&gt;percent,"YES","NO"),"NO"))</f>
        <v>NO</v>
      </c>
      <c r="G83" s="12">
        <v>100000.0</v>
      </c>
      <c r="H83" s="13" t="str">
        <f t="shared" si="3"/>
        <v>NOT FUNDED</v>
      </c>
      <c r="I83" s="14">
        <f t="shared" si="4"/>
        <v>110738</v>
      </c>
      <c r="J83" s="15" t="str">
        <f t="shared" si="2"/>
        <v>Approval Threshold</v>
      </c>
    </row>
    <row r="84">
      <c r="A84" s="7" t="s">
        <v>1013</v>
      </c>
      <c r="B84" s="18">
        <v>155.0</v>
      </c>
      <c r="C84" s="9">
        <v>8233507.0</v>
      </c>
      <c r="D84" s="9">
        <v>1.13454597E8</v>
      </c>
      <c r="E84" s="10">
        <f t="shared" si="1"/>
        <v>-105221090</v>
      </c>
      <c r="F84" s="11" t="str">
        <f>IF(D84=0,"YES",IF((C84-D84)/(C84+D84)&gt;0.15, IF(C84+D84&gt;percent,"YES","NO"),"NO"))</f>
        <v>NO</v>
      </c>
      <c r="G84" s="12">
        <v>94500.0</v>
      </c>
      <c r="H84" s="13" t="str">
        <f t="shared" si="3"/>
        <v>NOT FUNDED</v>
      </c>
      <c r="I84" s="14">
        <f t="shared" si="4"/>
        <v>110738</v>
      </c>
      <c r="J84" s="15" t="str">
        <f t="shared" si="2"/>
        <v>Approval Threshold</v>
      </c>
    </row>
    <row r="85">
      <c r="A85" s="20" t="s">
        <v>1014</v>
      </c>
      <c r="B85" s="18">
        <v>212.0</v>
      </c>
      <c r="C85" s="9">
        <v>2.0298595E7</v>
      </c>
      <c r="D85" s="9">
        <v>1.25537703E8</v>
      </c>
      <c r="E85" s="10">
        <f t="shared" si="1"/>
        <v>-105239108</v>
      </c>
      <c r="F85" s="11" t="str">
        <f>IF(D85=0,"YES",IF((C85-D85)/(C85+D85)&gt;0.15, IF(C85+D85&gt;percent,"YES","NO"),"NO"))</f>
        <v>NO</v>
      </c>
      <c r="G85" s="12">
        <v>139375.0</v>
      </c>
      <c r="H85" s="13" t="str">
        <f t="shared" si="3"/>
        <v>NOT FUNDED</v>
      </c>
      <c r="I85" s="14">
        <f t="shared" si="4"/>
        <v>110738</v>
      </c>
      <c r="J85" s="15" t="str">
        <f t="shared" si="2"/>
        <v>Approval Threshold</v>
      </c>
    </row>
    <row r="86">
      <c r="A86" s="19" t="s">
        <v>1015</v>
      </c>
      <c r="B86" s="18">
        <v>126.0</v>
      </c>
      <c r="C86" s="9">
        <v>5589372.0</v>
      </c>
      <c r="D86" s="9">
        <v>1.11101508E8</v>
      </c>
      <c r="E86" s="10">
        <f t="shared" si="1"/>
        <v>-105512136</v>
      </c>
      <c r="F86" s="11" t="str">
        <f>IF(D86=0,"YES",IF((C86-D86)/(C86+D86)&gt;0.15, IF(C86+D86&gt;percent,"YES","NO"),"NO"))</f>
        <v>NO</v>
      </c>
      <c r="G86" s="12">
        <v>70500.0</v>
      </c>
      <c r="H86" s="13" t="str">
        <f t="shared" si="3"/>
        <v>NOT FUNDED</v>
      </c>
      <c r="I86" s="14">
        <f t="shared" si="4"/>
        <v>110738</v>
      </c>
      <c r="J86" s="15" t="str">
        <f t="shared" si="2"/>
        <v>Approval Threshold</v>
      </c>
    </row>
    <row r="87">
      <c r="A87" s="7" t="s">
        <v>1016</v>
      </c>
      <c r="B87" s="18">
        <v>163.0</v>
      </c>
      <c r="C87" s="9">
        <v>5932766.0</v>
      </c>
      <c r="D87" s="9">
        <v>1.11878968E8</v>
      </c>
      <c r="E87" s="10">
        <f t="shared" si="1"/>
        <v>-105946202</v>
      </c>
      <c r="F87" s="11" t="str">
        <f>IF(D87=0,"YES",IF((C87-D87)/(C87+D87)&gt;0.15, IF(C87+D87&gt;percent,"YES","NO"),"NO"))</f>
        <v>NO</v>
      </c>
      <c r="G87" s="12">
        <v>73176.0</v>
      </c>
      <c r="H87" s="13" t="str">
        <f t="shared" si="3"/>
        <v>NOT FUNDED</v>
      </c>
      <c r="I87" s="14">
        <f t="shared" si="4"/>
        <v>110738</v>
      </c>
      <c r="J87" s="15" t="str">
        <f t="shared" si="2"/>
        <v>Approval Threshold</v>
      </c>
    </row>
    <row r="88">
      <c r="A88" s="7" t="s">
        <v>1017</v>
      </c>
      <c r="B88" s="18">
        <v>138.0</v>
      </c>
      <c r="C88" s="9">
        <v>3377540.0</v>
      </c>
      <c r="D88" s="9">
        <v>1.09771774E8</v>
      </c>
      <c r="E88" s="10">
        <f t="shared" si="1"/>
        <v>-106394234</v>
      </c>
      <c r="F88" s="11" t="str">
        <f>IF(D88=0,"YES",IF((C88-D88)/(C88+D88)&gt;0.15, IF(C88+D88&gt;percent,"YES","NO"),"NO"))</f>
        <v>NO</v>
      </c>
      <c r="G88" s="12">
        <v>108162.0</v>
      </c>
      <c r="H88" s="13" t="str">
        <f t="shared" si="3"/>
        <v>NOT FUNDED</v>
      </c>
      <c r="I88" s="14">
        <f t="shared" si="4"/>
        <v>110738</v>
      </c>
      <c r="J88" s="15" t="str">
        <f t="shared" si="2"/>
        <v>Approval Threshold</v>
      </c>
    </row>
    <row r="89">
      <c r="A89" s="7" t="s">
        <v>1018</v>
      </c>
      <c r="B89" s="18">
        <v>202.0</v>
      </c>
      <c r="C89" s="9">
        <v>1.2926681E7</v>
      </c>
      <c r="D89" s="9">
        <v>1.20027474E8</v>
      </c>
      <c r="E89" s="10">
        <f t="shared" si="1"/>
        <v>-107100793</v>
      </c>
      <c r="F89" s="11" t="str">
        <f>IF(D89=0,"YES",IF((C89-D89)/(C89+D89)&gt;0.15, IF(C89+D89&gt;percent,"YES","NO"),"NO"))</f>
        <v>NO</v>
      </c>
      <c r="G89" s="12">
        <v>54880.0</v>
      </c>
      <c r="H89" s="13" t="str">
        <f t="shared" si="3"/>
        <v>NOT FUNDED</v>
      </c>
      <c r="I89" s="14">
        <f t="shared" si="4"/>
        <v>110738</v>
      </c>
      <c r="J89" s="15" t="str">
        <f t="shared" si="2"/>
        <v>Approval Threshold</v>
      </c>
    </row>
    <row r="90">
      <c r="A90" s="7" t="s">
        <v>1019</v>
      </c>
      <c r="B90" s="18">
        <v>160.0</v>
      </c>
      <c r="C90" s="9">
        <v>2.3815808E7</v>
      </c>
      <c r="D90" s="9">
        <v>1.31345941E8</v>
      </c>
      <c r="E90" s="10">
        <f t="shared" si="1"/>
        <v>-107530133</v>
      </c>
      <c r="F90" s="11" t="str">
        <f>IF(D90=0,"YES",IF((C90-D90)/(C90+D90)&gt;0.15, IF(C90+D90&gt;percent,"YES","NO"),"NO"))</f>
        <v>NO</v>
      </c>
      <c r="G90" s="12">
        <v>111267.0</v>
      </c>
      <c r="H90" s="13" t="str">
        <f t="shared" si="3"/>
        <v>NOT FUNDED</v>
      </c>
      <c r="I90" s="14">
        <f t="shared" si="4"/>
        <v>110738</v>
      </c>
      <c r="J90" s="15" t="str">
        <f t="shared" si="2"/>
        <v>Approval Threshold</v>
      </c>
    </row>
    <row r="91">
      <c r="A91" s="7" t="s">
        <v>1020</v>
      </c>
      <c r="B91" s="18">
        <v>148.0</v>
      </c>
      <c r="C91" s="9">
        <v>1.9058393E7</v>
      </c>
      <c r="D91" s="9">
        <v>1.2678951E8</v>
      </c>
      <c r="E91" s="10">
        <f t="shared" si="1"/>
        <v>-107731117</v>
      </c>
      <c r="F91" s="11" t="str">
        <f>IF(D91=0,"YES",IF((C91-D91)/(C91+D91)&gt;0.15, IF(C91+D91&gt;percent,"YES","NO"),"NO"))</f>
        <v>NO</v>
      </c>
      <c r="G91" s="12">
        <v>95485.0</v>
      </c>
      <c r="H91" s="13" t="str">
        <f t="shared" si="3"/>
        <v>NOT FUNDED</v>
      </c>
      <c r="I91" s="14">
        <f t="shared" si="4"/>
        <v>110738</v>
      </c>
      <c r="J91" s="15" t="str">
        <f t="shared" si="2"/>
        <v>Approval Threshold</v>
      </c>
    </row>
    <row r="92">
      <c r="A92" s="7" t="s">
        <v>1021</v>
      </c>
      <c r="B92" s="18">
        <v>208.0</v>
      </c>
      <c r="C92" s="9">
        <v>2.1770218E7</v>
      </c>
      <c r="D92" s="9">
        <v>1.29708969E8</v>
      </c>
      <c r="E92" s="10">
        <f t="shared" si="1"/>
        <v>-107938751</v>
      </c>
      <c r="F92" s="11" t="str">
        <f>IF(D92=0,"YES",IF((C92-D92)/(C92+D92)&gt;0.15, IF(C92+D92&gt;percent,"YES","NO"),"NO"))</f>
        <v>NO</v>
      </c>
      <c r="G92" s="12">
        <v>100000.0</v>
      </c>
      <c r="H92" s="13" t="str">
        <f t="shared" si="3"/>
        <v>NOT FUNDED</v>
      </c>
      <c r="I92" s="14">
        <f t="shared" si="4"/>
        <v>110738</v>
      </c>
      <c r="J92" s="15" t="str">
        <f t="shared" si="2"/>
        <v>Approval Threshold</v>
      </c>
    </row>
    <row r="93">
      <c r="A93" s="7" t="s">
        <v>1022</v>
      </c>
      <c r="B93" s="18">
        <v>137.0</v>
      </c>
      <c r="C93" s="9">
        <v>5008765.0</v>
      </c>
      <c r="D93" s="9">
        <v>1.13361709E8</v>
      </c>
      <c r="E93" s="10">
        <f t="shared" si="1"/>
        <v>-108352944</v>
      </c>
      <c r="F93" s="11" t="str">
        <f>IF(D93=0,"YES",IF((C93-D93)/(C93+D93)&gt;0.15, IF(C93+D93&gt;percent,"YES","NO"),"NO"))</f>
        <v>NO</v>
      </c>
      <c r="G93" s="12">
        <v>190000.0</v>
      </c>
      <c r="H93" s="13" t="str">
        <f t="shared" si="3"/>
        <v>NOT FUNDED</v>
      </c>
      <c r="I93" s="14">
        <f t="shared" si="4"/>
        <v>110738</v>
      </c>
      <c r="J93" s="15" t="str">
        <f t="shared" si="2"/>
        <v>Approval Threshold</v>
      </c>
    </row>
    <row r="94">
      <c r="A94" s="7" t="s">
        <v>1023</v>
      </c>
      <c r="B94" s="18">
        <v>152.0</v>
      </c>
      <c r="C94" s="9">
        <v>1.1685138E7</v>
      </c>
      <c r="D94" s="9">
        <v>1.20136582E8</v>
      </c>
      <c r="E94" s="10">
        <f t="shared" si="1"/>
        <v>-108451444</v>
      </c>
      <c r="F94" s="11" t="str">
        <f>IF(D94=0,"YES",IF((C94-D94)/(C94+D94)&gt;0.15, IF(C94+D94&gt;percent,"YES","NO"),"NO"))</f>
        <v>NO</v>
      </c>
      <c r="G94" s="12">
        <v>85867.0</v>
      </c>
      <c r="H94" s="13" t="str">
        <f t="shared" si="3"/>
        <v>NOT FUNDED</v>
      </c>
      <c r="I94" s="14">
        <f t="shared" si="4"/>
        <v>110738</v>
      </c>
      <c r="J94" s="15" t="str">
        <f t="shared" si="2"/>
        <v>Approval Threshold</v>
      </c>
    </row>
    <row r="95">
      <c r="A95" s="7" t="s">
        <v>1024</v>
      </c>
      <c r="B95" s="18">
        <v>170.0</v>
      </c>
      <c r="C95" s="9">
        <v>1.7506861E7</v>
      </c>
      <c r="D95" s="9">
        <v>1.26525374E8</v>
      </c>
      <c r="E95" s="10">
        <f t="shared" si="1"/>
        <v>-109018513</v>
      </c>
      <c r="F95" s="11" t="str">
        <f>IF(D95=0,"YES",IF((C95-D95)/(C95+D95)&gt;0.15, IF(C95+D95&gt;percent,"YES","NO"),"NO"))</f>
        <v>NO</v>
      </c>
      <c r="G95" s="12">
        <v>182400.0</v>
      </c>
      <c r="H95" s="13" t="str">
        <f t="shared" si="3"/>
        <v>NOT FUNDED</v>
      </c>
      <c r="I95" s="14">
        <f t="shared" si="4"/>
        <v>110738</v>
      </c>
      <c r="J95" s="15" t="str">
        <f t="shared" si="2"/>
        <v>Approval Threshold</v>
      </c>
    </row>
    <row r="96">
      <c r="A96" s="7" t="s">
        <v>1025</v>
      </c>
      <c r="B96" s="18">
        <v>198.0</v>
      </c>
      <c r="C96" s="9">
        <v>1.811024E7</v>
      </c>
      <c r="D96" s="9">
        <v>1.27518172E8</v>
      </c>
      <c r="E96" s="10">
        <f t="shared" si="1"/>
        <v>-109407932</v>
      </c>
      <c r="F96" s="11" t="str">
        <f>IF(D96=0,"YES",IF((C96-D96)/(C96+D96)&gt;0.15, IF(C96+D96&gt;percent,"YES","NO"),"NO"))</f>
        <v>NO</v>
      </c>
      <c r="G96" s="12">
        <v>150000.0</v>
      </c>
      <c r="H96" s="13" t="str">
        <f t="shared" si="3"/>
        <v>NOT FUNDED</v>
      </c>
      <c r="I96" s="14">
        <f t="shared" si="4"/>
        <v>110738</v>
      </c>
      <c r="J96" s="15" t="str">
        <f t="shared" si="2"/>
        <v>Approval Threshold</v>
      </c>
    </row>
    <row r="97">
      <c r="A97" s="7" t="s">
        <v>1026</v>
      </c>
      <c r="B97" s="18">
        <v>135.0</v>
      </c>
      <c r="C97" s="9">
        <v>2423536.0</v>
      </c>
      <c r="D97" s="9">
        <v>1.14132738E8</v>
      </c>
      <c r="E97" s="10">
        <f t="shared" si="1"/>
        <v>-111709202</v>
      </c>
      <c r="F97" s="11" t="str">
        <f>IF(D97=0,"YES",IF((C97-D97)/(C97+D97)&gt;0.15, IF(C97+D97&gt;percent,"YES","NO"),"NO"))</f>
        <v>NO</v>
      </c>
      <c r="G97" s="12">
        <v>48000.0</v>
      </c>
      <c r="H97" s="13" t="str">
        <f t="shared" si="3"/>
        <v>NOT FUNDED</v>
      </c>
      <c r="I97" s="14">
        <f t="shared" si="4"/>
        <v>110738</v>
      </c>
      <c r="J97" s="15" t="str">
        <f t="shared" si="2"/>
        <v>Approval Threshold</v>
      </c>
    </row>
    <row r="98">
      <c r="A98" s="7" t="s">
        <v>1027</v>
      </c>
      <c r="B98" s="18">
        <v>150.0</v>
      </c>
      <c r="C98" s="9">
        <v>1.2664465E7</v>
      </c>
      <c r="D98" s="9">
        <v>1.24373786E8</v>
      </c>
      <c r="E98" s="10">
        <f t="shared" si="1"/>
        <v>-111709321</v>
      </c>
      <c r="F98" s="11" t="str">
        <f>IF(D98=0,"YES",IF((C98-D98)/(C98+D98)&gt;0.15, IF(C98+D98&gt;percent,"YES","NO"),"NO"))</f>
        <v>NO</v>
      </c>
      <c r="G98" s="12">
        <v>150000.0</v>
      </c>
      <c r="H98" s="13" t="str">
        <f t="shared" si="3"/>
        <v>NOT FUNDED</v>
      </c>
      <c r="I98" s="14">
        <f t="shared" si="4"/>
        <v>110738</v>
      </c>
      <c r="J98" s="15" t="str">
        <f t="shared" si="2"/>
        <v>Approval Threshold</v>
      </c>
    </row>
    <row r="99">
      <c r="A99" s="7" t="s">
        <v>1028</v>
      </c>
      <c r="B99" s="18">
        <v>152.0</v>
      </c>
      <c r="C99" s="9">
        <v>9068380.0</v>
      </c>
      <c r="D99" s="9">
        <v>1.21265743E8</v>
      </c>
      <c r="E99" s="10">
        <f t="shared" si="1"/>
        <v>-112197363</v>
      </c>
      <c r="F99" s="11" t="str">
        <f>IF(D99=0,"YES",IF((C99-D99)/(C99+D99)&gt;0.15, IF(C99+D99&gt;percent,"YES","NO"),"NO"))</f>
        <v>NO</v>
      </c>
      <c r="G99" s="12">
        <v>55172.0</v>
      </c>
      <c r="H99" s="13" t="str">
        <f t="shared" si="3"/>
        <v>NOT FUNDED</v>
      </c>
      <c r="I99" s="14">
        <f t="shared" si="4"/>
        <v>110738</v>
      </c>
      <c r="J99" s="15" t="str">
        <f t="shared" si="2"/>
        <v>Approval Threshold</v>
      </c>
    </row>
    <row r="100">
      <c r="A100" s="7" t="s">
        <v>1029</v>
      </c>
      <c r="B100" s="18">
        <v>139.0</v>
      </c>
      <c r="C100" s="9">
        <v>1.1119547E7</v>
      </c>
      <c r="D100" s="9">
        <v>1.24381779E8</v>
      </c>
      <c r="E100" s="10">
        <f t="shared" si="1"/>
        <v>-113262232</v>
      </c>
      <c r="F100" s="11" t="str">
        <f>IF(D100=0,"YES",IF((C100-D100)/(C100+D100)&gt;0.15, IF(C100+D100&gt;percent,"YES","NO"),"NO"))</f>
        <v>NO</v>
      </c>
      <c r="G100" s="12">
        <v>50000.0</v>
      </c>
      <c r="H100" s="13" t="str">
        <f t="shared" si="3"/>
        <v>NOT FUNDED</v>
      </c>
      <c r="I100" s="14">
        <f t="shared" si="4"/>
        <v>110738</v>
      </c>
      <c r="J100" s="15" t="str">
        <f t="shared" si="2"/>
        <v>Approval Threshold</v>
      </c>
    </row>
    <row r="101">
      <c r="A101" s="7" t="s">
        <v>1030</v>
      </c>
      <c r="B101" s="18">
        <v>135.0</v>
      </c>
      <c r="C101" s="9">
        <v>1.2574818E7</v>
      </c>
      <c r="D101" s="9">
        <v>1.26331435E8</v>
      </c>
      <c r="E101" s="10">
        <f t="shared" si="1"/>
        <v>-113756617</v>
      </c>
      <c r="F101" s="11" t="str">
        <f>IF(D101=0,"YES",IF((C101-D101)/(C101+D101)&gt;0.15, IF(C101+D101&gt;percent,"YES","NO"),"NO"))</f>
        <v>NO</v>
      </c>
      <c r="G101" s="12">
        <v>145000.0</v>
      </c>
      <c r="H101" s="13" t="str">
        <f t="shared" si="3"/>
        <v>NOT FUNDED</v>
      </c>
      <c r="I101" s="14">
        <f t="shared" si="4"/>
        <v>110738</v>
      </c>
      <c r="J101" s="15" t="str">
        <f t="shared" si="2"/>
        <v>Approval Threshold</v>
      </c>
    </row>
    <row r="102">
      <c r="A102" s="7" t="s">
        <v>1031</v>
      </c>
      <c r="B102" s="18">
        <v>227.0</v>
      </c>
      <c r="C102" s="9">
        <v>1.9521485E7</v>
      </c>
      <c r="D102" s="9">
        <v>1.34101747E8</v>
      </c>
      <c r="E102" s="10">
        <f t="shared" si="1"/>
        <v>-114580262</v>
      </c>
      <c r="F102" s="11" t="str">
        <f>IF(D102=0,"YES",IF((C102-D102)/(C102+D102)&gt;0.15, IF(C102+D102&gt;percent,"YES","NO"),"NO"))</f>
        <v>NO</v>
      </c>
      <c r="G102" s="12">
        <v>326000.0</v>
      </c>
      <c r="H102" s="13" t="str">
        <f t="shared" si="3"/>
        <v>NOT FUNDED</v>
      </c>
      <c r="I102" s="14">
        <f t="shared" si="4"/>
        <v>110738</v>
      </c>
      <c r="J102" s="15" t="str">
        <f t="shared" si="2"/>
        <v>Approval Threshold</v>
      </c>
    </row>
    <row r="103">
      <c r="A103" s="7" t="s">
        <v>1032</v>
      </c>
      <c r="B103" s="18">
        <v>139.0</v>
      </c>
      <c r="C103" s="9">
        <v>1.3243591E7</v>
      </c>
      <c r="D103" s="9">
        <v>1.27958252E8</v>
      </c>
      <c r="E103" s="10">
        <f t="shared" si="1"/>
        <v>-114714661</v>
      </c>
      <c r="F103" s="11" t="str">
        <f>IF(D103=0,"YES",IF((C103-D103)/(C103+D103)&gt;0.15, IF(C103+D103&gt;percent,"YES","NO"),"NO"))</f>
        <v>NO</v>
      </c>
      <c r="G103" s="12">
        <v>70000.0</v>
      </c>
      <c r="H103" s="13" t="str">
        <f t="shared" si="3"/>
        <v>NOT FUNDED</v>
      </c>
      <c r="I103" s="14">
        <f t="shared" si="4"/>
        <v>110738</v>
      </c>
      <c r="J103" s="15" t="str">
        <f t="shared" si="2"/>
        <v>Approval Threshold</v>
      </c>
    </row>
    <row r="104">
      <c r="A104" s="7" t="s">
        <v>1033</v>
      </c>
      <c r="B104" s="18">
        <v>140.0</v>
      </c>
      <c r="C104" s="9">
        <v>1.7408786E7</v>
      </c>
      <c r="D104" s="9">
        <v>1.32306243E8</v>
      </c>
      <c r="E104" s="10">
        <f t="shared" si="1"/>
        <v>-114897457</v>
      </c>
      <c r="F104" s="11" t="str">
        <f>IF(D104=0,"YES",IF((C104-D104)/(C104+D104)&gt;0.15, IF(C104+D104&gt;percent,"YES","NO"),"NO"))</f>
        <v>NO</v>
      </c>
      <c r="G104" s="12">
        <v>68675.0</v>
      </c>
      <c r="H104" s="13" t="str">
        <f t="shared" si="3"/>
        <v>NOT FUNDED</v>
      </c>
      <c r="I104" s="14">
        <f t="shared" si="4"/>
        <v>110738</v>
      </c>
      <c r="J104" s="15" t="str">
        <f t="shared" si="2"/>
        <v>Approval Threshold</v>
      </c>
    </row>
    <row r="105">
      <c r="A105" s="7" t="s">
        <v>1034</v>
      </c>
      <c r="B105" s="18">
        <v>166.0</v>
      </c>
      <c r="C105" s="9">
        <v>2.7384653E7</v>
      </c>
      <c r="D105" s="9">
        <v>1.42810908E8</v>
      </c>
      <c r="E105" s="10">
        <f t="shared" si="1"/>
        <v>-115426255</v>
      </c>
      <c r="F105" s="11" t="str">
        <f>IF(D105=0,"YES",IF((C105-D105)/(C105+D105)&gt;0.15, IF(C105+D105&gt;percent,"YES","NO"),"NO"))</f>
        <v>NO</v>
      </c>
      <c r="G105" s="12">
        <v>49500.0</v>
      </c>
      <c r="H105" s="13" t="str">
        <f t="shared" si="3"/>
        <v>NOT FUNDED</v>
      </c>
      <c r="I105" s="14">
        <f t="shared" si="4"/>
        <v>110738</v>
      </c>
      <c r="J105" s="15" t="str">
        <f t="shared" si="2"/>
        <v>Approval Threshold</v>
      </c>
    </row>
    <row r="106">
      <c r="A106" s="7" t="s">
        <v>1035</v>
      </c>
      <c r="B106" s="18">
        <v>159.0</v>
      </c>
      <c r="C106" s="9">
        <v>1.3199178E7</v>
      </c>
      <c r="D106" s="9">
        <v>1.3015988E8</v>
      </c>
      <c r="E106" s="10">
        <f t="shared" si="1"/>
        <v>-116960702</v>
      </c>
      <c r="F106" s="11" t="str">
        <f>IF(D106=0,"YES",IF((C106-D106)/(C106+D106)&gt;0.15, IF(C106+D106&gt;percent,"YES","NO"),"NO"))</f>
        <v>NO</v>
      </c>
      <c r="G106" s="12">
        <v>60000.0</v>
      </c>
      <c r="H106" s="13" t="str">
        <f t="shared" si="3"/>
        <v>NOT FUNDED</v>
      </c>
      <c r="I106" s="14">
        <f t="shared" si="4"/>
        <v>110738</v>
      </c>
      <c r="J106" s="15" t="str">
        <f t="shared" si="2"/>
        <v>Approval Threshold</v>
      </c>
    </row>
    <row r="107">
      <c r="A107" s="7" t="s">
        <v>1036</v>
      </c>
      <c r="B107" s="18">
        <v>149.0</v>
      </c>
      <c r="C107" s="9">
        <v>8698232.0</v>
      </c>
      <c r="D107" s="9">
        <v>1.26102398E8</v>
      </c>
      <c r="E107" s="10">
        <f t="shared" si="1"/>
        <v>-117404166</v>
      </c>
      <c r="F107" s="11" t="str">
        <f>IF(D107=0,"YES",IF((C107-D107)/(C107+D107)&gt;0.15, IF(C107+D107&gt;percent,"YES","NO"),"NO"))</f>
        <v>NO</v>
      </c>
      <c r="G107" s="12">
        <v>180000.0</v>
      </c>
      <c r="H107" s="13" t="str">
        <f t="shared" si="3"/>
        <v>NOT FUNDED</v>
      </c>
      <c r="I107" s="14">
        <f t="shared" si="4"/>
        <v>110738</v>
      </c>
      <c r="J107" s="15" t="str">
        <f t="shared" si="2"/>
        <v>Approval Threshold</v>
      </c>
    </row>
    <row r="108">
      <c r="A108" s="7" t="s">
        <v>1037</v>
      </c>
      <c r="B108" s="18">
        <v>148.0</v>
      </c>
      <c r="C108" s="9">
        <v>1.0294236E7</v>
      </c>
      <c r="D108" s="9">
        <v>1.27717487E8</v>
      </c>
      <c r="E108" s="10">
        <f t="shared" si="1"/>
        <v>-117423251</v>
      </c>
      <c r="F108" s="11" t="str">
        <f>IF(D108=0,"YES",IF((C108-D108)/(C108+D108)&gt;0.15, IF(C108+D108&gt;percent,"YES","NO"),"NO"))</f>
        <v>NO</v>
      </c>
      <c r="G108" s="12">
        <v>132000.0</v>
      </c>
      <c r="H108" s="13" t="str">
        <f t="shared" si="3"/>
        <v>NOT FUNDED</v>
      </c>
      <c r="I108" s="14">
        <f t="shared" si="4"/>
        <v>110738</v>
      </c>
      <c r="J108" s="15" t="str">
        <f t="shared" si="2"/>
        <v>Approval Threshold</v>
      </c>
    </row>
    <row r="109">
      <c r="A109" s="7" t="s">
        <v>1038</v>
      </c>
      <c r="B109" s="18">
        <v>152.0</v>
      </c>
      <c r="C109" s="9">
        <v>1.3407392E7</v>
      </c>
      <c r="D109" s="9">
        <v>1.30864035E8</v>
      </c>
      <c r="E109" s="10">
        <f t="shared" si="1"/>
        <v>-117456643</v>
      </c>
      <c r="F109" s="11" t="str">
        <f>IF(D109=0,"YES",IF((C109-D109)/(C109+D109)&gt;0.15, IF(C109+D109&gt;percent,"YES","NO"),"NO"))</f>
        <v>NO</v>
      </c>
      <c r="G109" s="12">
        <v>137280.0</v>
      </c>
      <c r="H109" s="13" t="str">
        <f t="shared" si="3"/>
        <v>NOT FUNDED</v>
      </c>
      <c r="I109" s="14">
        <f t="shared" si="4"/>
        <v>110738</v>
      </c>
      <c r="J109" s="15" t="str">
        <f t="shared" si="2"/>
        <v>Approval Threshold</v>
      </c>
    </row>
    <row r="110">
      <c r="A110" s="19" t="s">
        <v>1039</v>
      </c>
      <c r="B110" s="18">
        <v>139.0</v>
      </c>
      <c r="C110" s="9">
        <v>1.4215101E7</v>
      </c>
      <c r="D110" s="9">
        <v>1.32533509E8</v>
      </c>
      <c r="E110" s="10">
        <f t="shared" si="1"/>
        <v>-118318408</v>
      </c>
      <c r="F110" s="11" t="str">
        <f>IF(D110=0,"YES",IF((C110-D110)/(C110+D110)&gt;0.15, IF(C110+D110&gt;percent,"YES","NO"),"NO"))</f>
        <v>NO</v>
      </c>
      <c r="G110" s="12">
        <v>99800.0</v>
      </c>
      <c r="H110" s="13" t="str">
        <f t="shared" si="3"/>
        <v>NOT FUNDED</v>
      </c>
      <c r="I110" s="14">
        <f t="shared" si="4"/>
        <v>110738</v>
      </c>
      <c r="J110" s="15" t="str">
        <f t="shared" si="2"/>
        <v>Approval Threshold</v>
      </c>
    </row>
    <row r="111">
      <c r="A111" s="7" t="s">
        <v>1040</v>
      </c>
      <c r="B111" s="18">
        <v>139.0</v>
      </c>
      <c r="C111" s="9">
        <v>6761226.0</v>
      </c>
      <c r="D111" s="9">
        <v>1.26169881E8</v>
      </c>
      <c r="E111" s="10">
        <f t="shared" si="1"/>
        <v>-119408655</v>
      </c>
      <c r="F111" s="11" t="str">
        <f>IF(D111=0,"YES",IF((C111-D111)/(C111+D111)&gt;0.15, IF(C111+D111&gt;percent,"YES","NO"),"NO"))</f>
        <v>NO</v>
      </c>
      <c r="G111" s="12">
        <v>40500.0</v>
      </c>
      <c r="H111" s="13" t="str">
        <f t="shared" si="3"/>
        <v>NOT FUNDED</v>
      </c>
      <c r="I111" s="14">
        <f t="shared" si="4"/>
        <v>110738</v>
      </c>
      <c r="J111" s="15" t="str">
        <f t="shared" si="2"/>
        <v>Approval Threshold</v>
      </c>
    </row>
    <row r="112">
      <c r="A112" s="7" t="s">
        <v>1041</v>
      </c>
      <c r="B112" s="18">
        <v>122.0</v>
      </c>
      <c r="C112" s="9">
        <v>4793191.0</v>
      </c>
      <c r="D112" s="9">
        <v>1.2423525E8</v>
      </c>
      <c r="E112" s="10">
        <f t="shared" si="1"/>
        <v>-119442059</v>
      </c>
      <c r="F112" s="11" t="str">
        <f>IF(D112=0,"YES",IF((C112-D112)/(C112+D112)&gt;0.15, IF(C112+D112&gt;percent,"YES","NO"),"NO"))</f>
        <v>NO</v>
      </c>
      <c r="G112" s="12">
        <v>45000.0</v>
      </c>
      <c r="H112" s="13" t="str">
        <f t="shared" si="3"/>
        <v>NOT FUNDED</v>
      </c>
      <c r="I112" s="14">
        <f t="shared" si="4"/>
        <v>110738</v>
      </c>
      <c r="J112" s="15" t="str">
        <f t="shared" si="2"/>
        <v>Approval Threshold</v>
      </c>
    </row>
    <row r="113">
      <c r="A113" s="7" t="s">
        <v>1042</v>
      </c>
      <c r="B113" s="18">
        <v>144.0</v>
      </c>
      <c r="C113" s="9">
        <v>6344373.0</v>
      </c>
      <c r="D113" s="9">
        <v>1.26141813E8</v>
      </c>
      <c r="E113" s="10">
        <f t="shared" si="1"/>
        <v>-119797440</v>
      </c>
      <c r="F113" s="11" t="str">
        <f>IF(D113=0,"YES",IF((C113-D113)/(C113+D113)&gt;0.15, IF(C113+D113&gt;percent,"YES","NO"),"NO"))</f>
        <v>NO</v>
      </c>
      <c r="G113" s="12">
        <v>97733.0</v>
      </c>
      <c r="H113" s="13" t="str">
        <f t="shared" si="3"/>
        <v>NOT FUNDED</v>
      </c>
      <c r="I113" s="14">
        <f t="shared" si="4"/>
        <v>110738</v>
      </c>
      <c r="J113" s="15" t="str">
        <f t="shared" si="2"/>
        <v>Approval Threshold</v>
      </c>
    </row>
    <row r="114">
      <c r="A114" s="7" t="s">
        <v>1043</v>
      </c>
      <c r="B114" s="18">
        <v>201.0</v>
      </c>
      <c r="C114" s="9">
        <v>7236761.0</v>
      </c>
      <c r="D114" s="9">
        <v>1.27694943E8</v>
      </c>
      <c r="E114" s="10">
        <f t="shared" si="1"/>
        <v>-120458182</v>
      </c>
      <c r="F114" s="11" t="str">
        <f>IF(D114=0,"YES",IF((C114-D114)/(C114+D114)&gt;0.15, IF(C114+D114&gt;percent,"YES","NO"),"NO"))</f>
        <v>NO</v>
      </c>
      <c r="G114" s="12">
        <v>50000.0</v>
      </c>
      <c r="H114" s="13" t="str">
        <f t="shared" si="3"/>
        <v>NOT FUNDED</v>
      </c>
      <c r="I114" s="14">
        <f t="shared" si="4"/>
        <v>110738</v>
      </c>
      <c r="J114" s="15" t="str">
        <f t="shared" si="2"/>
        <v>Approval Threshold</v>
      </c>
    </row>
    <row r="115">
      <c r="A115" s="7" t="s">
        <v>1044</v>
      </c>
      <c r="B115" s="18">
        <v>133.0</v>
      </c>
      <c r="C115" s="9">
        <v>5475557.0</v>
      </c>
      <c r="D115" s="9">
        <v>1.26699533E8</v>
      </c>
      <c r="E115" s="10">
        <f t="shared" si="1"/>
        <v>-121223976</v>
      </c>
      <c r="F115" s="11" t="str">
        <f>IF(D115=0,"YES",IF((C115-D115)/(C115+D115)&gt;0.15, IF(C115+D115&gt;percent,"YES","NO"),"NO"))</f>
        <v>NO</v>
      </c>
      <c r="G115" s="12">
        <v>68800.0</v>
      </c>
      <c r="H115" s="13" t="str">
        <f t="shared" si="3"/>
        <v>NOT FUNDED</v>
      </c>
      <c r="I115" s="14">
        <f t="shared" si="4"/>
        <v>110738</v>
      </c>
      <c r="J115" s="15" t="str">
        <f t="shared" si="2"/>
        <v>Approval Threshold</v>
      </c>
    </row>
    <row r="116">
      <c r="A116" s="7" t="s">
        <v>1045</v>
      </c>
      <c r="B116" s="18">
        <v>153.0</v>
      </c>
      <c r="C116" s="9">
        <v>1.2130561E7</v>
      </c>
      <c r="D116" s="9">
        <v>1.33419862E8</v>
      </c>
      <c r="E116" s="10">
        <f t="shared" si="1"/>
        <v>-121289301</v>
      </c>
      <c r="F116" s="11" t="str">
        <f>IF(D116=0,"YES",IF((C116-D116)/(C116+D116)&gt;0.15, IF(C116+D116&gt;percent,"YES","NO"),"NO"))</f>
        <v>NO</v>
      </c>
      <c r="G116" s="12">
        <v>145000.0</v>
      </c>
      <c r="H116" s="13" t="str">
        <f t="shared" si="3"/>
        <v>NOT FUNDED</v>
      </c>
      <c r="I116" s="14">
        <f t="shared" si="4"/>
        <v>110738</v>
      </c>
      <c r="J116" s="15" t="str">
        <f t="shared" si="2"/>
        <v>Approval Threshold</v>
      </c>
    </row>
    <row r="117">
      <c r="A117" s="7" t="s">
        <v>1046</v>
      </c>
      <c r="B117" s="18">
        <v>139.0</v>
      </c>
      <c r="C117" s="9">
        <v>8006023.0</v>
      </c>
      <c r="D117" s="9">
        <v>1.29701538E8</v>
      </c>
      <c r="E117" s="10">
        <f t="shared" si="1"/>
        <v>-121695515</v>
      </c>
      <c r="F117" s="11" t="str">
        <f>IF(D117=0,"YES",IF((C117-D117)/(C117+D117)&gt;0.15, IF(C117+D117&gt;percent,"YES","NO"),"NO"))</f>
        <v>NO</v>
      </c>
      <c r="G117" s="12">
        <v>104500.0</v>
      </c>
      <c r="H117" s="13" t="str">
        <f t="shared" si="3"/>
        <v>NOT FUNDED</v>
      </c>
      <c r="I117" s="14">
        <f t="shared" si="4"/>
        <v>110738</v>
      </c>
      <c r="J117" s="15" t="str">
        <f t="shared" si="2"/>
        <v>Approval Threshold</v>
      </c>
    </row>
    <row r="118">
      <c r="A118" s="7" t="s">
        <v>1047</v>
      </c>
      <c r="B118" s="18">
        <v>177.0</v>
      </c>
      <c r="C118" s="9">
        <v>7916468.0</v>
      </c>
      <c r="D118" s="9">
        <v>1.2972701E8</v>
      </c>
      <c r="E118" s="10">
        <f t="shared" si="1"/>
        <v>-121810542</v>
      </c>
      <c r="F118" s="11" t="str">
        <f>IF(D118=0,"YES",IF((C118-D118)/(C118+D118)&gt;0.15, IF(C118+D118&gt;percent,"YES","NO"),"NO"))</f>
        <v>NO</v>
      </c>
      <c r="G118" s="12">
        <v>191940.0</v>
      </c>
      <c r="H118" s="13" t="str">
        <f t="shared" si="3"/>
        <v>NOT FUNDED</v>
      </c>
      <c r="I118" s="14">
        <f t="shared" si="4"/>
        <v>110738</v>
      </c>
      <c r="J118" s="15" t="str">
        <f t="shared" si="2"/>
        <v>Approval Threshold</v>
      </c>
    </row>
    <row r="119">
      <c r="A119" s="7" t="s">
        <v>1048</v>
      </c>
      <c r="B119" s="18">
        <v>237.0</v>
      </c>
      <c r="C119" s="9">
        <v>1.767194E7</v>
      </c>
      <c r="D119" s="9">
        <v>1.4123298E8</v>
      </c>
      <c r="E119" s="10">
        <f t="shared" si="1"/>
        <v>-123561040</v>
      </c>
      <c r="F119" s="11" t="str">
        <f>IF(D119=0,"YES",IF((C119-D119)/(C119+D119)&gt;0.15, IF(C119+D119&gt;percent,"YES","NO"),"NO"))</f>
        <v>NO</v>
      </c>
      <c r="G119" s="12">
        <v>79243.0</v>
      </c>
      <c r="H119" s="13" t="str">
        <f t="shared" si="3"/>
        <v>NOT FUNDED</v>
      </c>
      <c r="I119" s="14">
        <f t="shared" si="4"/>
        <v>110738</v>
      </c>
      <c r="J119" s="15" t="str">
        <f t="shared" si="2"/>
        <v>Approval Threshold</v>
      </c>
    </row>
    <row r="120">
      <c r="A120" s="7" t="s">
        <v>1049</v>
      </c>
      <c r="B120" s="18">
        <v>139.0</v>
      </c>
      <c r="C120" s="9">
        <v>5717860.0</v>
      </c>
      <c r="D120" s="9">
        <v>1.2933528E8</v>
      </c>
      <c r="E120" s="10">
        <f t="shared" si="1"/>
        <v>-123617420</v>
      </c>
      <c r="F120" s="11" t="str">
        <f>IF(D120=0,"YES",IF((C120-D120)/(C120+D120)&gt;0.15, IF(C120+D120&gt;percent,"YES","NO"),"NO"))</f>
        <v>NO</v>
      </c>
      <c r="G120" s="12">
        <v>88400.0</v>
      </c>
      <c r="H120" s="13" t="str">
        <f t="shared" si="3"/>
        <v>NOT FUNDED</v>
      </c>
      <c r="I120" s="14">
        <f t="shared" si="4"/>
        <v>110738</v>
      </c>
      <c r="J120" s="15" t="str">
        <f t="shared" si="2"/>
        <v>Approval Threshold</v>
      </c>
    </row>
    <row r="121">
      <c r="A121" s="7" t="s">
        <v>1050</v>
      </c>
      <c r="B121" s="18">
        <v>198.0</v>
      </c>
      <c r="C121" s="9">
        <v>1.4236289E7</v>
      </c>
      <c r="D121" s="9">
        <v>1.38184864E8</v>
      </c>
      <c r="E121" s="10">
        <f t="shared" si="1"/>
        <v>-123948575</v>
      </c>
      <c r="F121" s="11" t="str">
        <f>IF(D121=0,"YES",IF((C121-D121)/(C121+D121)&gt;0.15, IF(C121+D121&gt;percent,"YES","NO"),"NO"))</f>
        <v>NO</v>
      </c>
      <c r="G121" s="12">
        <v>431000.0</v>
      </c>
      <c r="H121" s="13" t="str">
        <f t="shared" si="3"/>
        <v>NOT FUNDED</v>
      </c>
      <c r="I121" s="14">
        <f t="shared" si="4"/>
        <v>110738</v>
      </c>
      <c r="J121" s="15" t="str">
        <f t="shared" si="2"/>
        <v>Approval Threshold</v>
      </c>
    </row>
    <row r="122">
      <c r="A122" s="20" t="s">
        <v>1051</v>
      </c>
      <c r="B122" s="18">
        <v>204.0</v>
      </c>
      <c r="C122" s="9">
        <v>1.49529E7</v>
      </c>
      <c r="D122" s="9">
        <v>1.39413258E8</v>
      </c>
      <c r="E122" s="10">
        <f t="shared" si="1"/>
        <v>-124460358</v>
      </c>
      <c r="F122" s="11" t="str">
        <f>IF(D122=0,"YES",IF((C122-D122)/(C122+D122)&gt;0.15, IF(C122+D122&gt;percent,"YES","NO"),"NO"))</f>
        <v>NO</v>
      </c>
      <c r="G122" s="12">
        <v>160120.0</v>
      </c>
      <c r="H122" s="13" t="str">
        <f t="shared" si="3"/>
        <v>NOT FUNDED</v>
      </c>
      <c r="I122" s="14">
        <f t="shared" si="4"/>
        <v>110738</v>
      </c>
      <c r="J122" s="15" t="str">
        <f t="shared" si="2"/>
        <v>Approval Threshold</v>
      </c>
    </row>
    <row r="123">
      <c r="A123" s="7" t="s">
        <v>1052</v>
      </c>
      <c r="B123" s="18">
        <v>141.0</v>
      </c>
      <c r="C123" s="9">
        <v>7004828.0</v>
      </c>
      <c r="D123" s="9">
        <v>1.3148542E8</v>
      </c>
      <c r="E123" s="10">
        <f t="shared" si="1"/>
        <v>-124480592</v>
      </c>
      <c r="F123" s="11" t="str">
        <f>IF(D123=0,"YES",IF((C123-D123)/(C123+D123)&gt;0.15, IF(C123+D123&gt;percent,"YES","NO"),"NO"))</f>
        <v>NO</v>
      </c>
      <c r="G123" s="12">
        <v>92000.0</v>
      </c>
      <c r="H123" s="13" t="str">
        <f t="shared" si="3"/>
        <v>NOT FUNDED</v>
      </c>
      <c r="I123" s="14">
        <f t="shared" si="4"/>
        <v>110738</v>
      </c>
      <c r="J123" s="15" t="str">
        <f t="shared" si="2"/>
        <v>Approval Threshold</v>
      </c>
    </row>
    <row r="124">
      <c r="A124" s="7" t="s">
        <v>1053</v>
      </c>
      <c r="B124" s="18">
        <v>244.0</v>
      </c>
      <c r="C124" s="9">
        <v>2.9498937E7</v>
      </c>
      <c r="D124" s="9">
        <v>1.54051273E8</v>
      </c>
      <c r="E124" s="10">
        <f t="shared" si="1"/>
        <v>-124552336</v>
      </c>
      <c r="F124" s="11" t="str">
        <f>IF(D124=0,"YES",IF((C124-D124)/(C124+D124)&gt;0.15, IF(C124+D124&gt;percent,"YES","NO"),"NO"))</f>
        <v>NO</v>
      </c>
      <c r="G124" s="12">
        <v>205867.0</v>
      </c>
      <c r="H124" s="13" t="str">
        <f t="shared" si="3"/>
        <v>NOT FUNDED</v>
      </c>
      <c r="I124" s="14">
        <f t="shared" si="4"/>
        <v>110738</v>
      </c>
      <c r="J124" s="15" t="str">
        <f t="shared" si="2"/>
        <v>Approval Threshold</v>
      </c>
    </row>
    <row r="125">
      <c r="A125" s="7" t="s">
        <v>1054</v>
      </c>
      <c r="B125" s="18">
        <v>150.0</v>
      </c>
      <c r="C125" s="9">
        <v>4386795.0</v>
      </c>
      <c r="D125" s="9">
        <v>1.2971926E8</v>
      </c>
      <c r="E125" s="10">
        <f t="shared" si="1"/>
        <v>-125332465</v>
      </c>
      <c r="F125" s="11" t="str">
        <f>IF(D125=0,"YES",IF((C125-D125)/(C125+D125)&gt;0.15, IF(C125+D125&gt;percent,"YES","NO"),"NO"))</f>
        <v>NO</v>
      </c>
      <c r="G125" s="12">
        <v>249600.0</v>
      </c>
      <c r="H125" s="13" t="str">
        <f t="shared" si="3"/>
        <v>NOT FUNDED</v>
      </c>
      <c r="I125" s="14">
        <f t="shared" si="4"/>
        <v>110738</v>
      </c>
      <c r="J125" s="15" t="str">
        <f t="shared" si="2"/>
        <v>Approval Threshold</v>
      </c>
    </row>
    <row r="126">
      <c r="A126" s="7" t="s">
        <v>1055</v>
      </c>
      <c r="B126" s="18">
        <v>190.0</v>
      </c>
      <c r="C126" s="9">
        <v>1.5839529E7</v>
      </c>
      <c r="D126" s="9">
        <v>1.41208178E8</v>
      </c>
      <c r="E126" s="10">
        <f t="shared" si="1"/>
        <v>-125368649</v>
      </c>
      <c r="F126" s="11" t="str">
        <f>IF(D126=0,"YES",IF((C126-D126)/(C126+D126)&gt;0.15, IF(C126+D126&gt;percent,"YES","NO"),"NO"))</f>
        <v>NO</v>
      </c>
      <c r="G126" s="12">
        <v>345500.0</v>
      </c>
      <c r="H126" s="13" t="str">
        <f t="shared" si="3"/>
        <v>NOT FUNDED</v>
      </c>
      <c r="I126" s="14">
        <f t="shared" si="4"/>
        <v>110738</v>
      </c>
      <c r="J126" s="15" t="str">
        <f t="shared" si="2"/>
        <v>Approval Threshold</v>
      </c>
    </row>
    <row r="127">
      <c r="A127" s="19" t="s">
        <v>1056</v>
      </c>
      <c r="B127" s="18">
        <v>141.0</v>
      </c>
      <c r="C127" s="9">
        <v>6600836.0</v>
      </c>
      <c r="D127" s="9">
        <v>1.32737019E8</v>
      </c>
      <c r="E127" s="10">
        <f t="shared" si="1"/>
        <v>-126136183</v>
      </c>
      <c r="F127" s="11" t="str">
        <f>IF(D127=0,"YES",IF((C127-D127)/(C127+D127)&gt;0.15, IF(C127+D127&gt;percent,"YES","NO"),"NO"))</f>
        <v>NO</v>
      </c>
      <c r="G127" s="12">
        <v>200000.0</v>
      </c>
      <c r="H127" s="13" t="str">
        <f t="shared" si="3"/>
        <v>NOT FUNDED</v>
      </c>
      <c r="I127" s="14">
        <f t="shared" si="4"/>
        <v>110738</v>
      </c>
      <c r="J127" s="15" t="str">
        <f t="shared" si="2"/>
        <v>Approval Threshold</v>
      </c>
    </row>
    <row r="128">
      <c r="A128" s="20" t="s">
        <v>1057</v>
      </c>
      <c r="B128" s="18">
        <v>179.0</v>
      </c>
      <c r="C128" s="9">
        <v>8865794.0</v>
      </c>
      <c r="D128" s="9">
        <v>1.35294067E8</v>
      </c>
      <c r="E128" s="10">
        <f t="shared" si="1"/>
        <v>-126428273</v>
      </c>
      <c r="F128" s="11" t="str">
        <f>IF(D128=0,"YES",IF((C128-D128)/(C128+D128)&gt;0.15, IF(C128+D128&gt;percent,"YES","NO"),"NO"))</f>
        <v>NO</v>
      </c>
      <c r="G128" s="12">
        <v>150000.0</v>
      </c>
      <c r="H128" s="13" t="str">
        <f t="shared" si="3"/>
        <v>NOT FUNDED</v>
      </c>
      <c r="I128" s="14">
        <f t="shared" si="4"/>
        <v>110738</v>
      </c>
      <c r="J128" s="15" t="str">
        <f t="shared" si="2"/>
        <v>Approval Threshold</v>
      </c>
    </row>
    <row r="129">
      <c r="A129" s="7" t="s">
        <v>1058</v>
      </c>
      <c r="B129" s="18">
        <v>180.0</v>
      </c>
      <c r="C129" s="9">
        <v>1.3466504E7</v>
      </c>
      <c r="D129" s="9">
        <v>1.40640322E8</v>
      </c>
      <c r="E129" s="10">
        <f t="shared" si="1"/>
        <v>-127173818</v>
      </c>
      <c r="F129" s="11" t="str">
        <f>IF(D129=0,"YES",IF((C129-D129)/(C129+D129)&gt;0.15, IF(C129+D129&gt;percent,"YES","NO"),"NO"))</f>
        <v>NO</v>
      </c>
      <c r="G129" s="12">
        <v>480000.0</v>
      </c>
      <c r="H129" s="13" t="str">
        <f t="shared" si="3"/>
        <v>NOT FUNDED</v>
      </c>
      <c r="I129" s="14">
        <f t="shared" si="4"/>
        <v>110738</v>
      </c>
      <c r="J129" s="15" t="str">
        <f t="shared" si="2"/>
        <v>Approval Threshold</v>
      </c>
    </row>
    <row r="130">
      <c r="A130" s="7" t="s">
        <v>1059</v>
      </c>
      <c r="B130" s="18">
        <v>176.0</v>
      </c>
      <c r="C130" s="9">
        <v>1.0668628E7</v>
      </c>
      <c r="D130" s="9">
        <v>1.3854039E8</v>
      </c>
      <c r="E130" s="10">
        <f t="shared" si="1"/>
        <v>-127871762</v>
      </c>
      <c r="F130" s="11" t="str">
        <f>IF(D130=0,"YES",IF((C130-D130)/(C130+D130)&gt;0.15, IF(C130+D130&gt;percent,"YES","NO"),"NO"))</f>
        <v>NO</v>
      </c>
      <c r="G130" s="12">
        <v>298384.0</v>
      </c>
      <c r="H130" s="13" t="str">
        <f t="shared" si="3"/>
        <v>NOT FUNDED</v>
      </c>
      <c r="I130" s="14">
        <f t="shared" si="4"/>
        <v>110738</v>
      </c>
      <c r="J130" s="15" t="str">
        <f t="shared" si="2"/>
        <v>Approval Threshold</v>
      </c>
    </row>
    <row r="131">
      <c r="A131" s="7" t="s">
        <v>1060</v>
      </c>
      <c r="B131" s="18">
        <v>165.0</v>
      </c>
      <c r="C131" s="9">
        <v>7879277.0</v>
      </c>
      <c r="D131" s="9">
        <v>1.35765323E8</v>
      </c>
      <c r="E131" s="10">
        <f t="shared" si="1"/>
        <v>-127886046</v>
      </c>
      <c r="F131" s="11" t="str">
        <f>IF(D131=0,"YES",IF((C131-D131)/(C131+D131)&gt;0.15, IF(C131+D131&gt;percent,"YES","NO"),"NO"))</f>
        <v>NO</v>
      </c>
      <c r="G131" s="12">
        <v>225000.0</v>
      </c>
      <c r="H131" s="13" t="str">
        <f t="shared" si="3"/>
        <v>NOT FUNDED</v>
      </c>
      <c r="I131" s="14">
        <f t="shared" si="4"/>
        <v>110738</v>
      </c>
      <c r="J131" s="15" t="str">
        <f t="shared" si="2"/>
        <v>Approval Threshold</v>
      </c>
    </row>
    <row r="132">
      <c r="A132" s="7" t="s">
        <v>1061</v>
      </c>
      <c r="B132" s="18">
        <v>160.0</v>
      </c>
      <c r="C132" s="9">
        <v>1.6841639E7</v>
      </c>
      <c r="D132" s="9">
        <v>1.44773398E8</v>
      </c>
      <c r="E132" s="10">
        <f t="shared" si="1"/>
        <v>-127931759</v>
      </c>
      <c r="F132" s="11" t="str">
        <f>IF(D132=0,"YES",IF((C132-D132)/(C132+D132)&gt;0.15, IF(C132+D132&gt;percent,"YES","NO"),"NO"))</f>
        <v>NO</v>
      </c>
      <c r="G132" s="12">
        <v>220000.0</v>
      </c>
      <c r="H132" s="13" t="str">
        <f t="shared" si="3"/>
        <v>NOT FUNDED</v>
      </c>
      <c r="I132" s="14">
        <f t="shared" si="4"/>
        <v>110738</v>
      </c>
      <c r="J132" s="15" t="str">
        <f t="shared" si="2"/>
        <v>Approval Threshold</v>
      </c>
    </row>
    <row r="133">
      <c r="A133" s="7" t="s">
        <v>1062</v>
      </c>
      <c r="B133" s="18">
        <v>160.0</v>
      </c>
      <c r="C133" s="9">
        <v>5833505.0</v>
      </c>
      <c r="D133" s="9">
        <v>1.34264816E8</v>
      </c>
      <c r="E133" s="10">
        <f t="shared" si="1"/>
        <v>-128431311</v>
      </c>
      <c r="F133" s="11" t="str">
        <f>IF(D133=0,"YES",IF((C133-D133)/(C133+D133)&gt;0.15, IF(C133+D133&gt;percent,"YES","NO"),"NO"))</f>
        <v>NO</v>
      </c>
      <c r="G133" s="12">
        <v>58240.0</v>
      </c>
      <c r="H133" s="13" t="str">
        <f t="shared" si="3"/>
        <v>NOT FUNDED</v>
      </c>
      <c r="I133" s="14">
        <f t="shared" si="4"/>
        <v>110738</v>
      </c>
      <c r="J133" s="15" t="str">
        <f t="shared" si="2"/>
        <v>Approval Threshold</v>
      </c>
    </row>
    <row r="134">
      <c r="A134" s="7" t="s">
        <v>1063</v>
      </c>
      <c r="B134" s="18">
        <v>180.0</v>
      </c>
      <c r="C134" s="9">
        <v>1.2673952E7</v>
      </c>
      <c r="D134" s="9">
        <v>1.42473033E8</v>
      </c>
      <c r="E134" s="10">
        <f t="shared" si="1"/>
        <v>-129799081</v>
      </c>
      <c r="F134" s="11" t="str">
        <f>IF(D134=0,"YES",IF((C134-D134)/(C134+D134)&gt;0.15, IF(C134+D134&gt;percent,"YES","NO"),"NO"))</f>
        <v>NO</v>
      </c>
      <c r="G134" s="12">
        <v>75000.0</v>
      </c>
      <c r="H134" s="13" t="str">
        <f t="shared" si="3"/>
        <v>NOT FUNDED</v>
      </c>
      <c r="I134" s="14">
        <f t="shared" si="4"/>
        <v>110738</v>
      </c>
      <c r="J134" s="15" t="str">
        <f t="shared" si="2"/>
        <v>Approval Threshold</v>
      </c>
    </row>
    <row r="135">
      <c r="A135" s="7" t="s">
        <v>1064</v>
      </c>
      <c r="B135" s="18">
        <v>151.0</v>
      </c>
      <c r="C135" s="9">
        <v>4335551.0</v>
      </c>
      <c r="D135" s="9">
        <v>1.35400018E8</v>
      </c>
      <c r="E135" s="10">
        <f t="shared" si="1"/>
        <v>-131064467</v>
      </c>
      <c r="F135" s="11" t="str">
        <f>IF(D135=0,"YES",IF((C135-D135)/(C135+D135)&gt;0.15, IF(C135+D135&gt;percent,"YES","NO"),"NO"))</f>
        <v>NO</v>
      </c>
      <c r="G135" s="12">
        <v>260000.0</v>
      </c>
      <c r="H135" s="13" t="str">
        <f t="shared" si="3"/>
        <v>NOT FUNDED</v>
      </c>
      <c r="I135" s="14">
        <f t="shared" si="4"/>
        <v>110738</v>
      </c>
      <c r="J135" s="15" t="str">
        <f t="shared" si="2"/>
        <v>Approval Threshold</v>
      </c>
    </row>
    <row r="136">
      <c r="A136" s="7" t="s">
        <v>1065</v>
      </c>
      <c r="B136" s="18">
        <v>143.0</v>
      </c>
      <c r="C136" s="9">
        <v>2295159.0</v>
      </c>
      <c r="D136" s="9">
        <v>1.34889322E8</v>
      </c>
      <c r="E136" s="10">
        <f t="shared" si="1"/>
        <v>-132594163</v>
      </c>
      <c r="F136" s="11" t="str">
        <f>IF(D136=0,"YES",IF((C136-D136)/(C136+D136)&gt;0.15, IF(C136+D136&gt;percent,"YES","NO"),"NO"))</f>
        <v>NO</v>
      </c>
      <c r="G136" s="12">
        <v>180000.0</v>
      </c>
      <c r="H136" s="13" t="str">
        <f t="shared" si="3"/>
        <v>NOT FUNDED</v>
      </c>
      <c r="I136" s="14">
        <f t="shared" si="4"/>
        <v>110738</v>
      </c>
      <c r="J136" s="15" t="str">
        <f t="shared" si="2"/>
        <v>Approval Threshold</v>
      </c>
    </row>
    <row r="137">
      <c r="A137" s="7" t="s">
        <v>1066</v>
      </c>
      <c r="B137" s="18">
        <v>204.0</v>
      </c>
      <c r="C137" s="9">
        <v>8034447.0</v>
      </c>
      <c r="D137" s="9">
        <v>1.41354949E8</v>
      </c>
      <c r="E137" s="10">
        <f t="shared" si="1"/>
        <v>-133320502</v>
      </c>
      <c r="F137" s="11" t="str">
        <f>IF(D137=0,"YES",IF((C137-D137)/(C137+D137)&gt;0.15, IF(C137+D137&gt;percent,"YES","NO"),"NO"))</f>
        <v>NO</v>
      </c>
      <c r="G137" s="12">
        <v>40480.0</v>
      </c>
      <c r="H137" s="13" t="str">
        <f t="shared" si="3"/>
        <v>NOT FUNDED</v>
      </c>
      <c r="I137" s="14">
        <f t="shared" si="4"/>
        <v>110738</v>
      </c>
      <c r="J137" s="15" t="str">
        <f t="shared" si="2"/>
        <v>Approval Threshold</v>
      </c>
    </row>
    <row r="138">
      <c r="A138" s="7" t="s">
        <v>1067</v>
      </c>
      <c r="B138" s="18">
        <v>143.0</v>
      </c>
      <c r="C138" s="9">
        <v>2032821.0</v>
      </c>
      <c r="D138" s="9">
        <v>1.35764284E8</v>
      </c>
      <c r="E138" s="10">
        <f t="shared" si="1"/>
        <v>-133731463</v>
      </c>
      <c r="F138" s="11" t="str">
        <f>IF(D138=0,"YES",IF((C138-D138)/(C138+D138)&gt;0.15, IF(C138+D138&gt;percent,"YES","NO"),"NO"))</f>
        <v>NO</v>
      </c>
      <c r="G138" s="12">
        <v>75000.0</v>
      </c>
      <c r="H138" s="13" t="str">
        <f t="shared" si="3"/>
        <v>NOT FUNDED</v>
      </c>
      <c r="I138" s="14">
        <f t="shared" si="4"/>
        <v>110738</v>
      </c>
      <c r="J138" s="15" t="str">
        <f t="shared" si="2"/>
        <v>Approval Threshold</v>
      </c>
    </row>
    <row r="139">
      <c r="A139" s="7" t="s">
        <v>1068</v>
      </c>
      <c r="B139" s="18">
        <v>199.0</v>
      </c>
      <c r="C139" s="9">
        <v>4783244.0</v>
      </c>
      <c r="D139" s="9">
        <v>1.39976774E8</v>
      </c>
      <c r="E139" s="10">
        <f t="shared" si="1"/>
        <v>-135193530</v>
      </c>
      <c r="F139" s="11" t="str">
        <f>IF(D139=0,"YES",IF((C139-D139)/(C139+D139)&gt;0.15, IF(C139+D139&gt;percent,"YES","NO"),"NO"))</f>
        <v>NO</v>
      </c>
      <c r="G139" s="12">
        <v>52000.0</v>
      </c>
      <c r="H139" s="13" t="str">
        <f t="shared" si="3"/>
        <v>NOT FUNDED</v>
      </c>
      <c r="I139" s="14">
        <f t="shared" si="4"/>
        <v>110738</v>
      </c>
      <c r="J139" s="15" t="str">
        <f t="shared" si="2"/>
        <v>Approval Threshold</v>
      </c>
    </row>
    <row r="140">
      <c r="A140" s="7" t="s">
        <v>1069</v>
      </c>
      <c r="B140" s="18">
        <v>232.0</v>
      </c>
      <c r="C140" s="9">
        <v>1.502947E7</v>
      </c>
      <c r="D140" s="9">
        <v>1.58067441E8</v>
      </c>
      <c r="E140" s="10">
        <f t="shared" si="1"/>
        <v>-143037971</v>
      </c>
      <c r="F140" s="11" t="str">
        <f>IF(D140=0,"YES",IF((C140-D140)/(C140+D140)&gt;0.15, IF(C140+D140&gt;percent,"YES","NO"),"NO"))</f>
        <v>NO</v>
      </c>
      <c r="G140" s="12">
        <v>664250.0</v>
      </c>
      <c r="H140" s="13" t="str">
        <f t="shared" si="3"/>
        <v>NOT FUNDED</v>
      </c>
      <c r="I140" s="14">
        <f t="shared" si="4"/>
        <v>110738</v>
      </c>
      <c r="J140" s="15" t="str">
        <f t="shared" si="2"/>
        <v>Approval Threshold</v>
      </c>
    </row>
    <row r="141">
      <c r="A141" s="7" t="s">
        <v>1070</v>
      </c>
      <c r="B141" s="18">
        <v>212.0</v>
      </c>
      <c r="C141" s="9">
        <v>5585112.0</v>
      </c>
      <c r="D141" s="9">
        <v>1.48624617E8</v>
      </c>
      <c r="E141" s="10">
        <f t="shared" si="1"/>
        <v>-143039505</v>
      </c>
      <c r="F141" s="11" t="str">
        <f>IF(D141=0,"YES",IF((C141-D141)/(C141+D141)&gt;0.15, IF(C141+D141&gt;percent,"YES","NO"),"NO"))</f>
        <v>NO</v>
      </c>
      <c r="G141" s="12">
        <v>197500.0</v>
      </c>
      <c r="H141" s="13" t="str">
        <f t="shared" si="3"/>
        <v>NOT FUNDED</v>
      </c>
      <c r="I141" s="14">
        <f t="shared" si="4"/>
        <v>110738</v>
      </c>
      <c r="J141" s="15" t="str">
        <f t="shared" si="2"/>
        <v>Approval Threshold</v>
      </c>
    </row>
    <row r="142">
      <c r="A142" s="16" t="s">
        <v>1071</v>
      </c>
      <c r="B142" s="18">
        <v>184.0</v>
      </c>
      <c r="C142" s="9">
        <v>3494121.0</v>
      </c>
      <c r="D142" s="9">
        <v>1.5248893E8</v>
      </c>
      <c r="E142" s="10">
        <f t="shared" si="1"/>
        <v>-148994809</v>
      </c>
      <c r="F142" s="11" t="str">
        <f>IF(D142=0,"YES",IF((C142-D142)/(C142+D142)&gt;0.15, IF(C142+D142&gt;percent,"YES","NO"),"NO"))</f>
        <v>NO</v>
      </c>
      <c r="G142" s="12">
        <v>587949.0</v>
      </c>
      <c r="H142" s="13" t="str">
        <f t="shared" si="3"/>
        <v>NOT FUNDED</v>
      </c>
      <c r="I142" s="14">
        <f t="shared" si="4"/>
        <v>110738</v>
      </c>
      <c r="J142" s="15" t="str">
        <f t="shared" si="2"/>
        <v>Approval Threshold</v>
      </c>
    </row>
    <row r="143">
      <c r="A143" s="7" t="s">
        <v>1072</v>
      </c>
      <c r="B143" s="18">
        <v>232.0</v>
      </c>
      <c r="C143" s="9">
        <v>9899926.0</v>
      </c>
      <c r="D143" s="9">
        <v>1.76623665E8</v>
      </c>
      <c r="E143" s="10">
        <f t="shared" si="1"/>
        <v>-166723739</v>
      </c>
      <c r="F143" s="11" t="str">
        <f>IF(D143=0,"YES",IF((C143-D143)/(C143+D143)&gt;0.15, IF(C143+D143&gt;percent,"YES","NO"),"NO"))</f>
        <v>NO</v>
      </c>
      <c r="G143" s="12">
        <v>750000.0</v>
      </c>
      <c r="H143" s="13" t="str">
        <f t="shared" si="3"/>
        <v>NOT FUNDED</v>
      </c>
      <c r="I143" s="14">
        <f t="shared" si="4"/>
        <v>110738</v>
      </c>
      <c r="J143" s="15" t="str">
        <f t="shared" si="2"/>
        <v>Approval Threshold</v>
      </c>
    </row>
    <row r="144">
      <c r="A144" s="7" t="s">
        <v>1073</v>
      </c>
      <c r="B144" s="18">
        <v>368.0</v>
      </c>
      <c r="C144" s="9">
        <v>6634565.0</v>
      </c>
      <c r="D144" s="9">
        <v>2.08787175E8</v>
      </c>
      <c r="E144" s="10">
        <f t="shared" si="1"/>
        <v>-202152610</v>
      </c>
      <c r="F144" s="11" t="str">
        <f>IF(D144=0,"YES",IF((C144-D144)/(C144+D144)&gt;0.15, IF(C144+D144&gt;percent,"YES","NO"),"NO"))</f>
        <v>NO</v>
      </c>
      <c r="G144" s="12">
        <v>320000.0</v>
      </c>
      <c r="H144" s="13" t="str">
        <f t="shared" si="3"/>
        <v>NOT FUNDED</v>
      </c>
      <c r="I144" s="14">
        <f t="shared" si="4"/>
        <v>110738</v>
      </c>
      <c r="J144" s="15" t="str">
        <f t="shared" si="2"/>
        <v>Approval Threshold</v>
      </c>
    </row>
    <row r="145">
      <c r="A145" s="7" t="s">
        <v>1074</v>
      </c>
      <c r="B145" s="18">
        <v>611.0</v>
      </c>
      <c r="C145" s="9">
        <v>6394501.0</v>
      </c>
      <c r="D145" s="9">
        <v>2.71094506E8</v>
      </c>
      <c r="E145" s="10">
        <f t="shared" si="1"/>
        <v>-264700005</v>
      </c>
      <c r="F145" s="11" t="str">
        <f>IF(D145=0,"YES",IF((C145-D145)/(C145+D145)&gt;0.15, IF(C145+D145&gt;percent,"YES","NO"),"NO"))</f>
        <v>NO</v>
      </c>
      <c r="G145" s="12">
        <v>300000.0</v>
      </c>
      <c r="H145" s="13" t="str">
        <f t="shared" si="3"/>
        <v>NOT FUNDED</v>
      </c>
      <c r="I145" s="14">
        <f t="shared" si="4"/>
        <v>110738</v>
      </c>
      <c r="J145" s="15" t="str">
        <f t="shared" si="2"/>
        <v>Approval Threshold</v>
      </c>
    </row>
    <row r="146">
      <c r="A146" s="7" t="s">
        <v>1075</v>
      </c>
      <c r="B146" s="18">
        <v>692.0</v>
      </c>
      <c r="C146" s="9">
        <v>8015729.0</v>
      </c>
      <c r="D146" s="9">
        <v>2.77130223E8</v>
      </c>
      <c r="E146" s="10">
        <f t="shared" si="1"/>
        <v>-269114494</v>
      </c>
      <c r="F146" s="11" t="str">
        <f>IF(D146=0,"YES",IF((C146-D146)/(C146+D146)&gt;0.15, IF(C146+D146&gt;percent,"YES","NO"),"NO"))</f>
        <v>NO</v>
      </c>
      <c r="G146" s="12">
        <v>300000.0</v>
      </c>
      <c r="H146" s="13" t="str">
        <f t="shared" si="3"/>
        <v>NOT FUNDED</v>
      </c>
      <c r="I146" s="14">
        <f t="shared" si="4"/>
        <v>110738</v>
      </c>
      <c r="J146" s="15" t="str">
        <f t="shared" si="2"/>
        <v>Approval Threshold</v>
      </c>
    </row>
  </sheetData>
  <autoFilter ref="$A$1:$G$146">
    <sortState ref="A1:G146">
      <sortCondition descending="1" ref="E1:E146"/>
      <sortCondition ref="A1:A146"/>
    </sortState>
  </autoFilter>
  <conditionalFormatting sqref="H2:H146">
    <cfRule type="cellIs" dxfId="0" priority="1" operator="equal">
      <formula>"FUNDED"</formula>
    </cfRule>
  </conditionalFormatting>
  <conditionalFormatting sqref="H2:H146">
    <cfRule type="cellIs" dxfId="1" priority="2" operator="equal">
      <formula>"NOT FUNDED"</formula>
    </cfRule>
  </conditionalFormatting>
  <conditionalFormatting sqref="J2:J146">
    <cfRule type="cellIs" dxfId="0" priority="3" operator="greaterThan">
      <formula>999</formula>
    </cfRule>
  </conditionalFormatting>
  <conditionalFormatting sqref="J2:J146">
    <cfRule type="cellIs" dxfId="0" priority="4" operator="greaterThan">
      <formula>999</formula>
    </cfRule>
  </conditionalFormatting>
  <conditionalFormatting sqref="J2:J146">
    <cfRule type="containsText" dxfId="1" priority="5" operator="containsText" text="NOT FUNDED">
      <formula>NOT(ISERROR(SEARCH(("NOT FUNDED"),(J2))))</formula>
    </cfRule>
  </conditionalFormatting>
  <conditionalFormatting sqref="J2:J146">
    <cfRule type="cellIs" dxfId="2" priority="6" operator="equal">
      <formula>"Over Budget"</formula>
    </cfRule>
  </conditionalFormatting>
  <conditionalFormatting sqref="J2:J146">
    <cfRule type="cellIs" dxfId="1" priority="7" operator="equal">
      <formula>"Approval Threshold"</formula>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s>
  <drawing r:id="rId14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5.13"/>
    <col customWidth="1" min="2" max="2" width="14.0"/>
    <col customWidth="1" min="3" max="4" width="17.88"/>
    <col customWidth="1" min="5" max="5" width="18.38"/>
    <col customWidth="1" min="6" max="6" width="11.88"/>
    <col customWidth="1" min="7" max="7" width="15.63"/>
    <col customWidth="1" min="8" max="8" width="12.25"/>
    <col customWidth="1" min="9" max="9" width="13.25"/>
    <col customWidth="1" min="10" max="10" width="26.88"/>
  </cols>
  <sheetData>
    <row r="1">
      <c r="A1" s="1" t="s">
        <v>0</v>
      </c>
      <c r="B1" s="2" t="s">
        <v>1</v>
      </c>
      <c r="C1" s="3" t="s">
        <v>2</v>
      </c>
      <c r="D1" s="3" t="s">
        <v>3</v>
      </c>
      <c r="E1" s="3" t="s">
        <v>4</v>
      </c>
      <c r="F1" s="3" t="s">
        <v>5</v>
      </c>
      <c r="G1" s="4" t="s">
        <v>6</v>
      </c>
      <c r="H1" s="5" t="s">
        <v>7</v>
      </c>
      <c r="I1" s="6" t="s">
        <v>8</v>
      </c>
      <c r="J1" s="6" t="s">
        <v>9</v>
      </c>
    </row>
    <row r="2">
      <c r="A2" s="7" t="s">
        <v>1076</v>
      </c>
      <c r="B2" s="8">
        <v>808.0</v>
      </c>
      <c r="C2" s="9">
        <v>4.12904272E8</v>
      </c>
      <c r="D2" s="9">
        <v>1.47240759E8</v>
      </c>
      <c r="E2" s="10">
        <f t="shared" ref="E2:E87" si="1">C2-D2</f>
        <v>265663513</v>
      </c>
      <c r="F2" s="11" t="str">
        <f>IF(D2=0,"YES",IF((C2-D2)/(C2+D2)&gt;0.15, IF(C2+D2&gt;percent,"YES","NO"),"NO"))</f>
        <v>YES</v>
      </c>
      <c r="G2" s="12">
        <v>206000.0</v>
      </c>
      <c r="H2" s="13" t="str">
        <f>If(dao&gt;=G2,IF(F2="Yes","FUNDED","NOT FUNDED"),"NOT FUNDED")</f>
        <v>FUNDED</v>
      </c>
      <c r="I2" s="14">
        <f>If(dao&gt;=G2,dao-G2,dao)</f>
        <v>2952400</v>
      </c>
      <c r="J2" s="15" t="str">
        <f t="shared" ref="J2:J87" si="2">If(F2="YES",IF(H2="FUNDED","","Over Budget"),"Approval Threshold")</f>
        <v/>
      </c>
    </row>
    <row r="3">
      <c r="A3" s="7" t="s">
        <v>1077</v>
      </c>
      <c r="B3" s="8">
        <v>527.0</v>
      </c>
      <c r="C3" s="9">
        <v>3.18560213E8</v>
      </c>
      <c r="D3" s="9">
        <v>6.5377117E7</v>
      </c>
      <c r="E3" s="10">
        <f t="shared" si="1"/>
        <v>253183096</v>
      </c>
      <c r="F3" s="11" t="str">
        <f>IF(D3=0,"YES",IF((C3-D3)/(C3+D3)&gt;0.15, IF(C3+D3&gt;percent,"YES","NO"),"NO"))</f>
        <v>YES</v>
      </c>
      <c r="G3" s="12">
        <v>310000.0</v>
      </c>
      <c r="H3" s="13" t="str">
        <f t="shared" ref="H3:H87" si="3">If(I2&gt;=G3,IF(F3="Yes","FUNDED","NOT FUNDED"),"NOT FUNDED")</f>
        <v>FUNDED</v>
      </c>
      <c r="I3" s="14">
        <f t="shared" ref="I3:I87" si="4">If(H3="FUNDED",IF(I2&gt;=G3,(I2-G3),I2),I2)</f>
        <v>2642400</v>
      </c>
      <c r="J3" s="15" t="str">
        <f t="shared" si="2"/>
        <v/>
      </c>
    </row>
    <row r="4">
      <c r="A4" s="7" t="s">
        <v>1078</v>
      </c>
      <c r="B4" s="8">
        <v>416.0</v>
      </c>
      <c r="C4" s="9">
        <v>2.41502598E8</v>
      </c>
      <c r="D4" s="9">
        <v>1.4315914E7</v>
      </c>
      <c r="E4" s="10">
        <f t="shared" si="1"/>
        <v>227186684</v>
      </c>
      <c r="F4" s="11" t="str">
        <f>IF(D4=0,"YES",IF((C4-D4)/(C4+D4)&gt;0.15, IF(C4+D4&gt;percent,"YES","NO"),"NO"))</f>
        <v>YES</v>
      </c>
      <c r="G4" s="12">
        <v>70000.0</v>
      </c>
      <c r="H4" s="13" t="str">
        <f t="shared" si="3"/>
        <v>FUNDED</v>
      </c>
      <c r="I4" s="14">
        <f t="shared" si="4"/>
        <v>2572400</v>
      </c>
      <c r="J4" s="15" t="str">
        <f t="shared" si="2"/>
        <v/>
      </c>
    </row>
    <row r="5">
      <c r="A5" s="7" t="s">
        <v>1079</v>
      </c>
      <c r="B5" s="8">
        <v>224.0</v>
      </c>
      <c r="C5" s="9">
        <v>1.57144389E8</v>
      </c>
      <c r="D5" s="9">
        <v>1.368988E7</v>
      </c>
      <c r="E5" s="10">
        <f t="shared" si="1"/>
        <v>143454509</v>
      </c>
      <c r="F5" s="11" t="str">
        <f>IF(D5=0,"YES",IF((C5-D5)/(C5+D5)&gt;0.15, IF(C5+D5&gt;percent,"YES","NO"),"NO"))</f>
        <v>YES</v>
      </c>
      <c r="G5" s="12">
        <v>135500.0</v>
      </c>
      <c r="H5" s="13" t="str">
        <f t="shared" si="3"/>
        <v>FUNDED</v>
      </c>
      <c r="I5" s="14">
        <f t="shared" si="4"/>
        <v>2436900</v>
      </c>
      <c r="J5" s="15" t="str">
        <f t="shared" si="2"/>
        <v/>
      </c>
    </row>
    <row r="6">
      <c r="A6" s="7" t="s">
        <v>1080</v>
      </c>
      <c r="B6" s="8">
        <v>260.0</v>
      </c>
      <c r="C6" s="9">
        <v>1.33128411E8</v>
      </c>
      <c r="D6" s="9">
        <v>1.3388403E7</v>
      </c>
      <c r="E6" s="10">
        <f t="shared" si="1"/>
        <v>119740008</v>
      </c>
      <c r="F6" s="11" t="str">
        <f>IF(D6=0,"YES",IF((C6-D6)/(C6+D6)&gt;0.15, IF(C6+D6&gt;percent,"YES","NO"),"NO"))</f>
        <v>YES</v>
      </c>
      <c r="G6" s="12">
        <v>32000.0</v>
      </c>
      <c r="H6" s="13" t="str">
        <f t="shared" si="3"/>
        <v>FUNDED</v>
      </c>
      <c r="I6" s="14">
        <f t="shared" si="4"/>
        <v>2404900</v>
      </c>
      <c r="J6" s="15" t="str">
        <f t="shared" si="2"/>
        <v/>
      </c>
    </row>
    <row r="7">
      <c r="A7" s="7" t="s">
        <v>1081</v>
      </c>
      <c r="B7" s="8">
        <v>222.0</v>
      </c>
      <c r="C7" s="9">
        <v>1.07089101E8</v>
      </c>
      <c r="D7" s="9">
        <v>1.989534E7</v>
      </c>
      <c r="E7" s="10">
        <f t="shared" si="1"/>
        <v>87193761</v>
      </c>
      <c r="F7" s="11" t="str">
        <f>IF(D7=0,"YES",IF((C7-D7)/(C7+D7)&gt;0.15, IF(C7+D7&gt;percent,"YES","NO"),"NO"))</f>
        <v>YES</v>
      </c>
      <c r="G7" s="12">
        <v>43000.0</v>
      </c>
      <c r="H7" s="13" t="str">
        <f t="shared" si="3"/>
        <v>FUNDED</v>
      </c>
      <c r="I7" s="14">
        <f t="shared" si="4"/>
        <v>2361900</v>
      </c>
      <c r="J7" s="15" t="str">
        <f t="shared" si="2"/>
        <v/>
      </c>
    </row>
    <row r="8">
      <c r="A8" s="7" t="s">
        <v>1082</v>
      </c>
      <c r="B8" s="8">
        <v>278.0</v>
      </c>
      <c r="C8" s="9">
        <v>1.38657267E8</v>
      </c>
      <c r="D8" s="9">
        <v>5.4123276E7</v>
      </c>
      <c r="E8" s="10">
        <f t="shared" si="1"/>
        <v>84533991</v>
      </c>
      <c r="F8" s="11" t="str">
        <f>IF(D8=0,"YES",IF((C8-D8)/(C8+D8)&gt;0.15, IF(C8+D8&gt;percent,"YES","NO"),"NO"))</f>
        <v>YES</v>
      </c>
      <c r="G8" s="12">
        <v>107500.0</v>
      </c>
      <c r="H8" s="13" t="str">
        <f t="shared" si="3"/>
        <v>FUNDED</v>
      </c>
      <c r="I8" s="14">
        <f t="shared" si="4"/>
        <v>2254400</v>
      </c>
      <c r="J8" s="15" t="str">
        <f t="shared" si="2"/>
        <v/>
      </c>
    </row>
    <row r="9">
      <c r="A9" s="7" t="s">
        <v>1083</v>
      </c>
      <c r="B9" s="8">
        <v>419.0</v>
      </c>
      <c r="C9" s="9">
        <v>1.87514436E8</v>
      </c>
      <c r="D9" s="9">
        <v>1.14132628E8</v>
      </c>
      <c r="E9" s="10">
        <f t="shared" si="1"/>
        <v>73381808</v>
      </c>
      <c r="F9" s="11" t="str">
        <f>IF(D9=0,"YES",IF((C9-D9)/(C9+D9)&gt;0.15, IF(C9+D9&gt;percent,"YES","NO"),"NO"))</f>
        <v>YES</v>
      </c>
      <c r="G9" s="12">
        <v>185000.0</v>
      </c>
      <c r="H9" s="13" t="str">
        <f t="shared" si="3"/>
        <v>FUNDED</v>
      </c>
      <c r="I9" s="14">
        <f t="shared" si="4"/>
        <v>2069400</v>
      </c>
      <c r="J9" s="15" t="str">
        <f t="shared" si="2"/>
        <v/>
      </c>
    </row>
    <row r="10">
      <c r="A10" s="7" t="s">
        <v>1084</v>
      </c>
      <c r="B10" s="8">
        <v>184.0</v>
      </c>
      <c r="C10" s="9">
        <v>9.8385689E7</v>
      </c>
      <c r="D10" s="9">
        <v>2.9529456E7</v>
      </c>
      <c r="E10" s="10">
        <f t="shared" si="1"/>
        <v>68856233</v>
      </c>
      <c r="F10" s="11" t="str">
        <f>IF(D10=0,"YES",IF((C10-D10)/(C10+D10)&gt;0.15, IF(C10+D10&gt;percent,"YES","NO"),"NO"))</f>
        <v>YES</v>
      </c>
      <c r="G10" s="12">
        <v>275000.0</v>
      </c>
      <c r="H10" s="13" t="str">
        <f t="shared" si="3"/>
        <v>FUNDED</v>
      </c>
      <c r="I10" s="14">
        <f t="shared" si="4"/>
        <v>1794400</v>
      </c>
      <c r="J10" s="15" t="str">
        <f t="shared" si="2"/>
        <v/>
      </c>
    </row>
    <row r="11">
      <c r="A11" s="7" t="s">
        <v>1085</v>
      </c>
      <c r="B11" s="8">
        <v>203.0</v>
      </c>
      <c r="C11" s="9">
        <v>9.1022664E7</v>
      </c>
      <c r="D11" s="9">
        <v>2.6605424E7</v>
      </c>
      <c r="E11" s="10">
        <f t="shared" si="1"/>
        <v>64417240</v>
      </c>
      <c r="F11" s="11" t="str">
        <f>IF(D11=0,"YES",IF((C11-D11)/(C11+D11)&gt;0.15, IF(C11+D11&gt;percent,"YES","NO"),"NO"))</f>
        <v>YES</v>
      </c>
      <c r="G11" s="12">
        <v>315000.0</v>
      </c>
      <c r="H11" s="13" t="str">
        <f t="shared" si="3"/>
        <v>FUNDED</v>
      </c>
      <c r="I11" s="14">
        <f t="shared" si="4"/>
        <v>1479400</v>
      </c>
      <c r="J11" s="15" t="str">
        <f t="shared" si="2"/>
        <v/>
      </c>
    </row>
    <row r="12">
      <c r="A12" s="7" t="s">
        <v>1086</v>
      </c>
      <c r="B12" s="8">
        <v>172.0</v>
      </c>
      <c r="C12" s="9">
        <v>9.3443911E7</v>
      </c>
      <c r="D12" s="9">
        <v>3.2180404E7</v>
      </c>
      <c r="E12" s="10">
        <f t="shared" si="1"/>
        <v>61263507</v>
      </c>
      <c r="F12" s="11" t="str">
        <f>IF(D12=0,"YES",IF((C12-D12)/(C12+D12)&gt;0.15, IF(C12+D12&gt;percent,"YES","NO"),"NO"))</f>
        <v>YES</v>
      </c>
      <c r="G12" s="12">
        <v>160000.0</v>
      </c>
      <c r="H12" s="13" t="str">
        <f t="shared" si="3"/>
        <v>FUNDED</v>
      </c>
      <c r="I12" s="14">
        <f t="shared" si="4"/>
        <v>1319400</v>
      </c>
      <c r="J12" s="15" t="str">
        <f t="shared" si="2"/>
        <v/>
      </c>
    </row>
    <row r="13">
      <c r="A13" s="7" t="s">
        <v>1087</v>
      </c>
      <c r="B13" s="8">
        <v>407.0</v>
      </c>
      <c r="C13" s="9">
        <v>1.56435415E8</v>
      </c>
      <c r="D13" s="9">
        <v>1.02596725E8</v>
      </c>
      <c r="E13" s="10">
        <f t="shared" si="1"/>
        <v>53838690</v>
      </c>
      <c r="F13" s="11" t="str">
        <f>IF(D13=0,"YES",IF((C13-D13)/(C13+D13)&gt;0.15, IF(C13+D13&gt;percent,"YES","NO"),"NO"))</f>
        <v>YES</v>
      </c>
      <c r="G13" s="12">
        <v>566900.0</v>
      </c>
      <c r="H13" s="13" t="str">
        <f t="shared" si="3"/>
        <v>FUNDED</v>
      </c>
      <c r="I13" s="14">
        <f t="shared" si="4"/>
        <v>752500</v>
      </c>
      <c r="J13" s="15" t="str">
        <f t="shared" si="2"/>
        <v/>
      </c>
    </row>
    <row r="14">
      <c r="A14" s="7" t="s">
        <v>1088</v>
      </c>
      <c r="B14" s="8">
        <v>424.0</v>
      </c>
      <c r="C14" s="9">
        <v>1.61078689E8</v>
      </c>
      <c r="D14" s="9">
        <v>1.07812653E8</v>
      </c>
      <c r="E14" s="10">
        <f t="shared" si="1"/>
        <v>53266036</v>
      </c>
      <c r="F14" s="11" t="str">
        <f>IF(D14=0,"YES",IF((C14-D14)/(C14+D14)&gt;0.15, IF(C14+D14&gt;percent,"YES","NO"),"NO"))</f>
        <v>YES</v>
      </c>
      <c r="G14" s="12">
        <v>345714.0</v>
      </c>
      <c r="H14" s="13" t="str">
        <f t="shared" si="3"/>
        <v>FUNDED</v>
      </c>
      <c r="I14" s="14">
        <f t="shared" si="4"/>
        <v>406786</v>
      </c>
      <c r="J14" s="15" t="str">
        <f t="shared" si="2"/>
        <v/>
      </c>
    </row>
    <row r="15">
      <c r="A15" s="7" t="s">
        <v>1089</v>
      </c>
      <c r="B15" s="8">
        <v>219.0</v>
      </c>
      <c r="C15" s="9">
        <v>8.1373171E7</v>
      </c>
      <c r="D15" s="9">
        <v>3.102096E7</v>
      </c>
      <c r="E15" s="10">
        <f t="shared" si="1"/>
        <v>50352211</v>
      </c>
      <c r="F15" s="11" t="str">
        <f>IF(D15=0,"YES",IF((C15-D15)/(C15+D15)&gt;0.15, IF(C15+D15&gt;percent,"YES","NO"),"NO"))</f>
        <v>YES</v>
      </c>
      <c r="G15" s="12">
        <v>93105.0</v>
      </c>
      <c r="H15" s="13" t="str">
        <f t="shared" si="3"/>
        <v>FUNDED</v>
      </c>
      <c r="I15" s="14">
        <f t="shared" si="4"/>
        <v>313681</v>
      </c>
      <c r="J15" s="15" t="str">
        <f t="shared" si="2"/>
        <v/>
      </c>
    </row>
    <row r="16">
      <c r="A16" s="7" t="s">
        <v>1090</v>
      </c>
      <c r="B16" s="8">
        <v>198.0</v>
      </c>
      <c r="C16" s="9">
        <v>4.428992E7</v>
      </c>
      <c r="D16" s="9">
        <v>1.456799E7</v>
      </c>
      <c r="E16" s="10">
        <f t="shared" si="1"/>
        <v>29721930</v>
      </c>
      <c r="F16" s="11" t="str">
        <f>IF(D16=0,"YES",IF((C16-D16)/(C16+D16)&gt;0.15, IF(C16+D16&gt;percent,"YES","NO"),"NO"))</f>
        <v>YES</v>
      </c>
      <c r="G16" s="12">
        <v>92000.0</v>
      </c>
      <c r="H16" s="13" t="str">
        <f t="shared" si="3"/>
        <v>FUNDED</v>
      </c>
      <c r="I16" s="14">
        <f t="shared" si="4"/>
        <v>221681</v>
      </c>
      <c r="J16" s="15" t="str">
        <f t="shared" si="2"/>
        <v/>
      </c>
    </row>
    <row r="17">
      <c r="A17" s="7" t="s">
        <v>1091</v>
      </c>
      <c r="B17" s="8">
        <v>198.0</v>
      </c>
      <c r="C17" s="9">
        <v>5.3520657E7</v>
      </c>
      <c r="D17" s="9">
        <v>3.0931936E7</v>
      </c>
      <c r="E17" s="10">
        <f t="shared" si="1"/>
        <v>22588721</v>
      </c>
      <c r="F17" s="11" t="str">
        <f>IF(D17=0,"YES",IF((C17-D17)/(C17+D17)&gt;0.15, IF(C17+D17&gt;percent,"YES","NO"),"NO"))</f>
        <v>YES</v>
      </c>
      <c r="G17" s="12">
        <v>194634.0</v>
      </c>
      <c r="H17" s="13" t="str">
        <f t="shared" si="3"/>
        <v>FUNDED</v>
      </c>
      <c r="I17" s="14">
        <f t="shared" si="4"/>
        <v>27047</v>
      </c>
      <c r="J17" s="15" t="str">
        <f t="shared" si="2"/>
        <v/>
      </c>
    </row>
    <row r="18">
      <c r="A18" s="7" t="s">
        <v>1092</v>
      </c>
      <c r="B18" s="8">
        <v>219.0</v>
      </c>
      <c r="C18" s="9">
        <v>3.5817398E7</v>
      </c>
      <c r="D18" s="9">
        <v>1.5231982E7</v>
      </c>
      <c r="E18" s="10">
        <f t="shared" si="1"/>
        <v>20585416</v>
      </c>
      <c r="F18" s="11" t="str">
        <f>IF(D18=0,"YES",IF((C18-D18)/(C18+D18)&gt;0.15, IF(C18+D18&gt;percent,"YES","NO"),"NO"))</f>
        <v>YES</v>
      </c>
      <c r="G18" s="12">
        <v>67000.0</v>
      </c>
      <c r="H18" s="13" t="str">
        <f t="shared" si="3"/>
        <v>NOT FUNDED</v>
      </c>
      <c r="I18" s="14">
        <f t="shared" si="4"/>
        <v>27047</v>
      </c>
      <c r="J18" s="15" t="str">
        <f t="shared" si="2"/>
        <v>Over Budget</v>
      </c>
    </row>
    <row r="19">
      <c r="A19" s="7" t="s">
        <v>1093</v>
      </c>
      <c r="B19" s="8">
        <v>292.0</v>
      </c>
      <c r="C19" s="9">
        <v>5.883173E7</v>
      </c>
      <c r="D19" s="9">
        <v>4.1652051E7</v>
      </c>
      <c r="E19" s="10">
        <f t="shared" si="1"/>
        <v>17179679</v>
      </c>
      <c r="F19" s="11" t="str">
        <f>IF(D19=0,"YES",IF((C19-D19)/(C19+D19)&gt;0.15, IF(C19+D19&gt;percent,"YES","NO"),"NO"))</f>
        <v>YES</v>
      </c>
      <c r="G19" s="12">
        <v>350000.0</v>
      </c>
      <c r="H19" s="13" t="str">
        <f t="shared" si="3"/>
        <v>NOT FUNDED</v>
      </c>
      <c r="I19" s="14">
        <f t="shared" si="4"/>
        <v>27047</v>
      </c>
      <c r="J19" s="15" t="str">
        <f t="shared" si="2"/>
        <v>Over Budget</v>
      </c>
    </row>
    <row r="20">
      <c r="A20" s="7" t="s">
        <v>1094</v>
      </c>
      <c r="B20" s="8">
        <v>181.0</v>
      </c>
      <c r="C20" s="9">
        <v>3.5588026E7</v>
      </c>
      <c r="D20" s="9">
        <v>3.1525724E7</v>
      </c>
      <c r="E20" s="10">
        <f t="shared" si="1"/>
        <v>4062302</v>
      </c>
      <c r="F20" s="11" t="str">
        <f>IF(D20=0,"YES",IF((C20-D20)/(C20+D20)&gt;0.15, IF(C20+D20&gt;percent,"YES","NO"),"NO"))</f>
        <v>NO</v>
      </c>
      <c r="G20" s="12">
        <v>116600.0</v>
      </c>
      <c r="H20" s="13" t="str">
        <f t="shared" si="3"/>
        <v>NOT FUNDED</v>
      </c>
      <c r="I20" s="14">
        <f t="shared" si="4"/>
        <v>27047</v>
      </c>
      <c r="J20" s="15" t="str">
        <f t="shared" si="2"/>
        <v>Approval Threshold</v>
      </c>
    </row>
    <row r="21">
      <c r="A21" s="16" t="s">
        <v>1095</v>
      </c>
      <c r="B21" s="8">
        <v>199.0</v>
      </c>
      <c r="C21" s="9">
        <v>2.8359922E7</v>
      </c>
      <c r="D21" s="9">
        <v>2.6222562E7</v>
      </c>
      <c r="E21" s="10">
        <f t="shared" si="1"/>
        <v>2137360</v>
      </c>
      <c r="F21" s="11" t="str">
        <f>IF(D21=0,"YES",IF((C21-D21)/(C21+D21)&gt;0.15, IF(C21+D21&gt;percent,"YES","NO"),"NO"))</f>
        <v>NO</v>
      </c>
      <c r="G21" s="12">
        <v>36672.0</v>
      </c>
      <c r="H21" s="13" t="str">
        <f t="shared" si="3"/>
        <v>NOT FUNDED</v>
      </c>
      <c r="I21" s="14">
        <f t="shared" si="4"/>
        <v>27047</v>
      </c>
      <c r="J21" s="15" t="str">
        <f t="shared" si="2"/>
        <v>Approval Threshold</v>
      </c>
    </row>
    <row r="22">
      <c r="A22" s="19" t="s">
        <v>1096</v>
      </c>
      <c r="B22" s="8">
        <v>188.0</v>
      </c>
      <c r="C22" s="9">
        <v>2.6223556E7</v>
      </c>
      <c r="D22" s="9">
        <v>2.5370985E7</v>
      </c>
      <c r="E22" s="10">
        <f t="shared" si="1"/>
        <v>852571</v>
      </c>
      <c r="F22" s="11" t="str">
        <f>IF(D22=0,"YES",IF((C22-D22)/(C22+D22)&gt;0.15, IF(C22+D22&gt;percent,"YES","NO"),"NO"))</f>
        <v>NO</v>
      </c>
      <c r="G22" s="12">
        <v>148150.0</v>
      </c>
      <c r="H22" s="13" t="str">
        <f t="shared" si="3"/>
        <v>NOT FUNDED</v>
      </c>
      <c r="I22" s="14">
        <f t="shared" si="4"/>
        <v>27047</v>
      </c>
      <c r="J22" s="15" t="str">
        <f t="shared" si="2"/>
        <v>Approval Threshold</v>
      </c>
    </row>
    <row r="23">
      <c r="A23" s="7" t="s">
        <v>1097</v>
      </c>
      <c r="B23" s="8">
        <v>188.0</v>
      </c>
      <c r="C23" s="9">
        <v>2.2433727E7</v>
      </c>
      <c r="D23" s="9">
        <v>2.5092775E7</v>
      </c>
      <c r="E23" s="10">
        <f t="shared" si="1"/>
        <v>-2659048</v>
      </c>
      <c r="F23" s="11" t="str">
        <f>IF(D23=0,"YES",IF((C23-D23)/(C23+D23)&gt;0.15, IF(C23+D23&gt;percent,"YES","NO"),"NO"))</f>
        <v>NO</v>
      </c>
      <c r="G23" s="12">
        <v>146000.0</v>
      </c>
      <c r="H23" s="13" t="str">
        <f t="shared" si="3"/>
        <v>NOT FUNDED</v>
      </c>
      <c r="I23" s="14">
        <f t="shared" si="4"/>
        <v>27047</v>
      </c>
      <c r="J23" s="15" t="str">
        <f t="shared" si="2"/>
        <v>Approval Threshold</v>
      </c>
    </row>
    <row r="24">
      <c r="A24" s="7" t="s">
        <v>1098</v>
      </c>
      <c r="B24" s="8">
        <v>152.0</v>
      </c>
      <c r="C24" s="9">
        <v>1.7019935E7</v>
      </c>
      <c r="D24" s="9">
        <v>2.1345698E7</v>
      </c>
      <c r="E24" s="10">
        <f t="shared" si="1"/>
        <v>-4325763</v>
      </c>
      <c r="F24" s="11" t="str">
        <f>IF(D24=0,"YES",IF((C24-D24)/(C24+D24)&gt;0.15, IF(C24+D24&gt;percent,"YES","NO"),"NO"))</f>
        <v>NO</v>
      </c>
      <c r="G24" s="12">
        <v>50250.0</v>
      </c>
      <c r="H24" s="13" t="str">
        <f t="shared" si="3"/>
        <v>NOT FUNDED</v>
      </c>
      <c r="I24" s="14">
        <f t="shared" si="4"/>
        <v>27047</v>
      </c>
      <c r="J24" s="15" t="str">
        <f t="shared" si="2"/>
        <v>Approval Threshold</v>
      </c>
    </row>
    <row r="25">
      <c r="A25" s="7" t="s">
        <v>1099</v>
      </c>
      <c r="B25" s="8">
        <v>195.0</v>
      </c>
      <c r="C25" s="9">
        <v>2.8888913E7</v>
      </c>
      <c r="D25" s="9">
        <v>3.3846761E7</v>
      </c>
      <c r="E25" s="10">
        <f t="shared" si="1"/>
        <v>-4957848</v>
      </c>
      <c r="F25" s="11" t="str">
        <f>IF(D25=0,"YES",IF((C25-D25)/(C25+D25)&gt;0.15, IF(C25+D25&gt;percent,"YES","NO"),"NO"))</f>
        <v>NO</v>
      </c>
      <c r="G25" s="12">
        <v>200000.0</v>
      </c>
      <c r="H25" s="13" t="str">
        <f t="shared" si="3"/>
        <v>NOT FUNDED</v>
      </c>
      <c r="I25" s="14">
        <f t="shared" si="4"/>
        <v>27047</v>
      </c>
      <c r="J25" s="15" t="str">
        <f t="shared" si="2"/>
        <v>Approval Threshold</v>
      </c>
    </row>
    <row r="26">
      <c r="A26" s="17" t="s">
        <v>1100</v>
      </c>
      <c r="B26" s="8">
        <v>157.0</v>
      </c>
      <c r="C26" s="9">
        <v>2.4820359E7</v>
      </c>
      <c r="D26" s="9">
        <v>2.9894649E7</v>
      </c>
      <c r="E26" s="10">
        <f t="shared" si="1"/>
        <v>-5074290</v>
      </c>
      <c r="F26" s="11" t="str">
        <f>IF(D26=0,"YES",IF((C26-D26)/(C26+D26)&gt;0.15, IF(C26+D26&gt;percent,"YES","NO"),"NO"))</f>
        <v>NO</v>
      </c>
      <c r="G26" s="12">
        <v>75000.0</v>
      </c>
      <c r="H26" s="13" t="str">
        <f t="shared" si="3"/>
        <v>NOT FUNDED</v>
      </c>
      <c r="I26" s="14">
        <f t="shared" si="4"/>
        <v>27047</v>
      </c>
      <c r="J26" s="15" t="str">
        <f t="shared" si="2"/>
        <v>Approval Threshold</v>
      </c>
    </row>
    <row r="27">
      <c r="A27" s="7" t="s">
        <v>1101</v>
      </c>
      <c r="B27" s="8">
        <v>184.0</v>
      </c>
      <c r="C27" s="9">
        <v>1.9140147E7</v>
      </c>
      <c r="D27" s="9">
        <v>2.7712304E7</v>
      </c>
      <c r="E27" s="10">
        <f t="shared" si="1"/>
        <v>-8572157</v>
      </c>
      <c r="F27" s="11" t="str">
        <f>IF(D27=0,"YES",IF((C27-D27)/(C27+D27)&gt;0.15, IF(C27+D27&gt;percent,"YES","NO"),"NO"))</f>
        <v>NO</v>
      </c>
      <c r="G27" s="12">
        <v>25000.0</v>
      </c>
      <c r="H27" s="13" t="str">
        <f t="shared" si="3"/>
        <v>NOT FUNDED</v>
      </c>
      <c r="I27" s="14">
        <f t="shared" si="4"/>
        <v>27047</v>
      </c>
      <c r="J27" s="15" t="str">
        <f t="shared" si="2"/>
        <v>Approval Threshold</v>
      </c>
    </row>
    <row r="28">
      <c r="A28" s="7" t="s">
        <v>1102</v>
      </c>
      <c r="B28" s="8">
        <v>178.0</v>
      </c>
      <c r="C28" s="9">
        <v>2.9180784E7</v>
      </c>
      <c r="D28" s="9">
        <v>3.9858932E7</v>
      </c>
      <c r="E28" s="10">
        <f t="shared" si="1"/>
        <v>-10678148</v>
      </c>
      <c r="F28" s="11" t="str">
        <f>IF(D28=0,"YES",IF((C28-D28)/(C28+D28)&gt;0.15, IF(C28+D28&gt;percent,"YES","NO"),"NO"))</f>
        <v>NO</v>
      </c>
      <c r="G28" s="12">
        <v>50820.0</v>
      </c>
      <c r="H28" s="13" t="str">
        <f t="shared" si="3"/>
        <v>NOT FUNDED</v>
      </c>
      <c r="I28" s="14">
        <f t="shared" si="4"/>
        <v>27047</v>
      </c>
      <c r="J28" s="15" t="str">
        <f t="shared" si="2"/>
        <v>Approval Threshold</v>
      </c>
    </row>
    <row r="29">
      <c r="A29" s="7" t="s">
        <v>1103</v>
      </c>
      <c r="B29" s="8">
        <v>174.0</v>
      </c>
      <c r="C29" s="9">
        <v>1.8354598E7</v>
      </c>
      <c r="D29" s="9">
        <v>2.9058746E7</v>
      </c>
      <c r="E29" s="10">
        <f t="shared" si="1"/>
        <v>-10704148</v>
      </c>
      <c r="F29" s="11" t="str">
        <f>IF(D29=0,"YES",IF((C29-D29)/(C29+D29)&gt;0.15, IF(C29+D29&gt;percent,"YES","NO"),"NO"))</f>
        <v>NO</v>
      </c>
      <c r="G29" s="12">
        <v>200000.0</v>
      </c>
      <c r="H29" s="13" t="str">
        <f t="shared" si="3"/>
        <v>NOT FUNDED</v>
      </c>
      <c r="I29" s="14">
        <f t="shared" si="4"/>
        <v>27047</v>
      </c>
      <c r="J29" s="15" t="str">
        <f t="shared" si="2"/>
        <v>Approval Threshold</v>
      </c>
    </row>
    <row r="30">
      <c r="A30" s="7" t="s">
        <v>1104</v>
      </c>
      <c r="B30" s="8">
        <v>189.0</v>
      </c>
      <c r="C30" s="9">
        <v>1.8325361E7</v>
      </c>
      <c r="D30" s="9">
        <v>2.9228178E7</v>
      </c>
      <c r="E30" s="10">
        <f t="shared" si="1"/>
        <v>-10902817</v>
      </c>
      <c r="F30" s="11" t="str">
        <f>IF(D30=0,"YES",IF((C30-D30)/(C30+D30)&gt;0.15, IF(C30+D30&gt;percent,"YES","NO"),"NO"))</f>
        <v>NO</v>
      </c>
      <c r="G30" s="12">
        <v>75000.0</v>
      </c>
      <c r="H30" s="13" t="str">
        <f t="shared" si="3"/>
        <v>NOT FUNDED</v>
      </c>
      <c r="I30" s="14">
        <f t="shared" si="4"/>
        <v>27047</v>
      </c>
      <c r="J30" s="15" t="str">
        <f t="shared" si="2"/>
        <v>Approval Threshold</v>
      </c>
    </row>
    <row r="31">
      <c r="A31" s="7" t="s">
        <v>1105</v>
      </c>
      <c r="B31" s="8">
        <v>175.0</v>
      </c>
      <c r="C31" s="9">
        <v>1.2828873E7</v>
      </c>
      <c r="D31" s="9">
        <v>2.3815804E7</v>
      </c>
      <c r="E31" s="10">
        <f t="shared" si="1"/>
        <v>-10986931</v>
      </c>
      <c r="F31" s="11" t="str">
        <f>IF(D31=0,"YES",IF((C31-D31)/(C31+D31)&gt;0.15, IF(C31+D31&gt;percent,"YES","NO"),"NO"))</f>
        <v>NO</v>
      </c>
      <c r="G31" s="12">
        <v>81000.0</v>
      </c>
      <c r="H31" s="13" t="str">
        <f t="shared" si="3"/>
        <v>NOT FUNDED</v>
      </c>
      <c r="I31" s="14">
        <f t="shared" si="4"/>
        <v>27047</v>
      </c>
      <c r="J31" s="15" t="str">
        <f t="shared" si="2"/>
        <v>Approval Threshold</v>
      </c>
    </row>
    <row r="32">
      <c r="A32" s="7" t="s">
        <v>1106</v>
      </c>
      <c r="B32" s="8">
        <v>171.0</v>
      </c>
      <c r="C32" s="9">
        <v>1.1642117E7</v>
      </c>
      <c r="D32" s="9">
        <v>2.4355389E7</v>
      </c>
      <c r="E32" s="10">
        <f t="shared" si="1"/>
        <v>-12713272</v>
      </c>
      <c r="F32" s="11" t="str">
        <f>IF(D32=0,"YES",IF((C32-D32)/(C32+D32)&gt;0.15, IF(C32+D32&gt;percent,"YES","NO"),"NO"))</f>
        <v>NO</v>
      </c>
      <c r="G32" s="12">
        <v>76883.0</v>
      </c>
      <c r="H32" s="13" t="str">
        <f t="shared" si="3"/>
        <v>NOT FUNDED</v>
      </c>
      <c r="I32" s="14">
        <f t="shared" si="4"/>
        <v>27047</v>
      </c>
      <c r="J32" s="15" t="str">
        <f t="shared" si="2"/>
        <v>Approval Threshold</v>
      </c>
    </row>
    <row r="33">
      <c r="A33" s="7" t="s">
        <v>1107</v>
      </c>
      <c r="B33" s="8">
        <v>165.0</v>
      </c>
      <c r="C33" s="9">
        <v>1.4230546E7</v>
      </c>
      <c r="D33" s="9">
        <v>2.7250814E7</v>
      </c>
      <c r="E33" s="10">
        <f t="shared" si="1"/>
        <v>-13020268</v>
      </c>
      <c r="F33" s="11" t="str">
        <f>IF(D33=0,"YES",IF((C33-D33)/(C33+D33)&gt;0.15, IF(C33+D33&gt;percent,"YES","NO"),"NO"))</f>
        <v>NO</v>
      </c>
      <c r="G33" s="12">
        <v>154000.0</v>
      </c>
      <c r="H33" s="13" t="str">
        <f t="shared" si="3"/>
        <v>NOT FUNDED</v>
      </c>
      <c r="I33" s="14">
        <f t="shared" si="4"/>
        <v>27047</v>
      </c>
      <c r="J33" s="15" t="str">
        <f t="shared" si="2"/>
        <v>Approval Threshold</v>
      </c>
    </row>
    <row r="34">
      <c r="A34" s="7" t="s">
        <v>1108</v>
      </c>
      <c r="B34" s="8">
        <v>162.0</v>
      </c>
      <c r="C34" s="9">
        <v>1.9689651E7</v>
      </c>
      <c r="D34" s="9">
        <v>3.3391124E7</v>
      </c>
      <c r="E34" s="10">
        <f t="shared" si="1"/>
        <v>-13701473</v>
      </c>
      <c r="F34" s="11" t="str">
        <f>IF(D34=0,"YES",IF((C34-D34)/(C34+D34)&gt;0.15, IF(C34+D34&gt;percent,"YES","NO"),"NO"))</f>
        <v>NO</v>
      </c>
      <c r="G34" s="12">
        <v>23999.0</v>
      </c>
      <c r="H34" s="13" t="str">
        <f t="shared" si="3"/>
        <v>NOT FUNDED</v>
      </c>
      <c r="I34" s="14">
        <f t="shared" si="4"/>
        <v>27047</v>
      </c>
      <c r="J34" s="15" t="str">
        <f t="shared" si="2"/>
        <v>Approval Threshold</v>
      </c>
    </row>
    <row r="35">
      <c r="A35" s="16" t="s">
        <v>1109</v>
      </c>
      <c r="B35" s="8">
        <v>177.0</v>
      </c>
      <c r="C35" s="9">
        <v>1.3234821E7</v>
      </c>
      <c r="D35" s="9">
        <v>2.712986E7</v>
      </c>
      <c r="E35" s="10">
        <f t="shared" si="1"/>
        <v>-13895039</v>
      </c>
      <c r="F35" s="11" t="str">
        <f>IF(D35=0,"YES",IF((C35-D35)/(C35+D35)&gt;0.15, IF(C35+D35&gt;percent,"YES","NO"),"NO"))</f>
        <v>NO</v>
      </c>
      <c r="G35" s="12">
        <v>100000.0</v>
      </c>
      <c r="H35" s="13" t="str">
        <f t="shared" si="3"/>
        <v>NOT FUNDED</v>
      </c>
      <c r="I35" s="14">
        <f t="shared" si="4"/>
        <v>27047</v>
      </c>
      <c r="J35" s="15" t="str">
        <f t="shared" si="2"/>
        <v>Approval Threshold</v>
      </c>
    </row>
    <row r="36">
      <c r="A36" s="7" t="s">
        <v>1110</v>
      </c>
      <c r="B36" s="8">
        <v>179.0</v>
      </c>
      <c r="C36" s="9">
        <v>3.3602501E7</v>
      </c>
      <c r="D36" s="9">
        <v>5.0186668E7</v>
      </c>
      <c r="E36" s="10">
        <f t="shared" si="1"/>
        <v>-16584167</v>
      </c>
      <c r="F36" s="11" t="str">
        <f>IF(D36=0,"YES",IF((C36-D36)/(C36+D36)&gt;0.15, IF(C36+D36&gt;percent,"YES","NO"),"NO"))</f>
        <v>NO</v>
      </c>
      <c r="G36" s="12">
        <v>20000.0</v>
      </c>
      <c r="H36" s="13" t="str">
        <f t="shared" si="3"/>
        <v>NOT FUNDED</v>
      </c>
      <c r="I36" s="14">
        <f t="shared" si="4"/>
        <v>27047</v>
      </c>
      <c r="J36" s="15" t="str">
        <f t="shared" si="2"/>
        <v>Approval Threshold</v>
      </c>
    </row>
    <row r="37">
      <c r="A37" s="7" t="s">
        <v>1111</v>
      </c>
      <c r="B37" s="8">
        <v>173.0</v>
      </c>
      <c r="C37" s="9">
        <v>1.1447924E7</v>
      </c>
      <c r="D37" s="9">
        <v>2.8435344E7</v>
      </c>
      <c r="E37" s="10">
        <f t="shared" si="1"/>
        <v>-16987420</v>
      </c>
      <c r="F37" s="11" t="str">
        <f>IF(D37=0,"YES",IF((C37-D37)/(C37+D37)&gt;0.15, IF(C37+D37&gt;percent,"YES","NO"),"NO"))</f>
        <v>NO</v>
      </c>
      <c r="G37" s="12">
        <v>85000.0</v>
      </c>
      <c r="H37" s="13" t="str">
        <f t="shared" si="3"/>
        <v>NOT FUNDED</v>
      </c>
      <c r="I37" s="14">
        <f t="shared" si="4"/>
        <v>27047</v>
      </c>
      <c r="J37" s="15" t="str">
        <f t="shared" si="2"/>
        <v>Approval Threshold</v>
      </c>
    </row>
    <row r="38">
      <c r="A38" s="16" t="s">
        <v>1112</v>
      </c>
      <c r="B38" s="8">
        <v>163.0</v>
      </c>
      <c r="C38" s="9">
        <v>1.4993233E7</v>
      </c>
      <c r="D38" s="9">
        <v>3.2266627E7</v>
      </c>
      <c r="E38" s="10">
        <f t="shared" si="1"/>
        <v>-17273394</v>
      </c>
      <c r="F38" s="11" t="str">
        <f>IF(D38=0,"YES",IF((C38-D38)/(C38+D38)&gt;0.15, IF(C38+D38&gt;percent,"YES","NO"),"NO"))</f>
        <v>NO</v>
      </c>
      <c r="G38" s="12">
        <v>75000.0</v>
      </c>
      <c r="H38" s="13" t="str">
        <f t="shared" si="3"/>
        <v>NOT FUNDED</v>
      </c>
      <c r="I38" s="14">
        <f t="shared" si="4"/>
        <v>27047</v>
      </c>
      <c r="J38" s="15" t="str">
        <f t="shared" si="2"/>
        <v>Approval Threshold</v>
      </c>
    </row>
    <row r="39">
      <c r="A39" s="20" t="s">
        <v>1113</v>
      </c>
      <c r="B39" s="8">
        <v>178.0</v>
      </c>
      <c r="C39" s="9">
        <v>1.826233E7</v>
      </c>
      <c r="D39" s="9">
        <v>3.654652E7</v>
      </c>
      <c r="E39" s="10">
        <f t="shared" si="1"/>
        <v>-18284190</v>
      </c>
      <c r="F39" s="11" t="str">
        <f>IF(D39=0,"YES",IF((C39-D39)/(C39+D39)&gt;0.15, IF(C39+D39&gt;percent,"YES","NO"),"NO"))</f>
        <v>NO</v>
      </c>
      <c r="G39" s="12">
        <v>90000.0</v>
      </c>
      <c r="H39" s="13" t="str">
        <f t="shared" si="3"/>
        <v>NOT FUNDED</v>
      </c>
      <c r="I39" s="14">
        <f t="shared" si="4"/>
        <v>27047</v>
      </c>
      <c r="J39" s="15" t="str">
        <f t="shared" si="2"/>
        <v>Approval Threshold</v>
      </c>
    </row>
    <row r="40">
      <c r="A40" s="7" t="s">
        <v>1114</v>
      </c>
      <c r="B40" s="8">
        <v>179.0</v>
      </c>
      <c r="C40" s="9">
        <v>1.5100902E7</v>
      </c>
      <c r="D40" s="9">
        <v>3.4663567E7</v>
      </c>
      <c r="E40" s="10">
        <f t="shared" si="1"/>
        <v>-19562665</v>
      </c>
      <c r="F40" s="11" t="str">
        <f>IF(D40=0,"YES",IF((C40-D40)/(C40+D40)&gt;0.15, IF(C40+D40&gt;percent,"YES","NO"),"NO"))</f>
        <v>NO</v>
      </c>
      <c r="G40" s="12">
        <v>144750.0</v>
      </c>
      <c r="H40" s="13" t="str">
        <f t="shared" si="3"/>
        <v>NOT FUNDED</v>
      </c>
      <c r="I40" s="14">
        <f t="shared" si="4"/>
        <v>27047</v>
      </c>
      <c r="J40" s="15" t="str">
        <f t="shared" si="2"/>
        <v>Approval Threshold</v>
      </c>
    </row>
    <row r="41">
      <c r="A41" s="7" t="s">
        <v>1115</v>
      </c>
      <c r="B41" s="8">
        <v>157.0</v>
      </c>
      <c r="C41" s="9">
        <v>1.3432985E7</v>
      </c>
      <c r="D41" s="9">
        <v>3.3737677E7</v>
      </c>
      <c r="E41" s="10">
        <f t="shared" si="1"/>
        <v>-20304692</v>
      </c>
      <c r="F41" s="11" t="str">
        <f>IF(D41=0,"YES",IF((C41-D41)/(C41+D41)&gt;0.15, IF(C41+D41&gt;percent,"YES","NO"),"NO"))</f>
        <v>NO</v>
      </c>
      <c r="G41" s="12">
        <v>117250.0</v>
      </c>
      <c r="H41" s="13" t="str">
        <f t="shared" si="3"/>
        <v>NOT FUNDED</v>
      </c>
      <c r="I41" s="14">
        <f t="shared" si="4"/>
        <v>27047</v>
      </c>
      <c r="J41" s="15" t="str">
        <f t="shared" si="2"/>
        <v>Approval Threshold</v>
      </c>
    </row>
    <row r="42">
      <c r="A42" s="7" t="s">
        <v>1116</v>
      </c>
      <c r="B42" s="8">
        <v>187.0</v>
      </c>
      <c r="C42" s="9">
        <v>1.1593627E7</v>
      </c>
      <c r="D42" s="9">
        <v>3.2130859E7</v>
      </c>
      <c r="E42" s="10">
        <f t="shared" si="1"/>
        <v>-20537232</v>
      </c>
      <c r="F42" s="11" t="str">
        <f>IF(D42=0,"YES",IF((C42-D42)/(C42+D42)&gt;0.15, IF(C42+D42&gt;percent,"YES","NO"),"NO"))</f>
        <v>NO</v>
      </c>
      <c r="G42" s="12">
        <v>20000.0</v>
      </c>
      <c r="H42" s="13" t="str">
        <f t="shared" si="3"/>
        <v>NOT FUNDED</v>
      </c>
      <c r="I42" s="14">
        <f t="shared" si="4"/>
        <v>27047</v>
      </c>
      <c r="J42" s="15" t="str">
        <f t="shared" si="2"/>
        <v>Approval Threshold</v>
      </c>
    </row>
    <row r="43">
      <c r="A43" s="20" t="s">
        <v>1117</v>
      </c>
      <c r="B43" s="8">
        <v>160.0</v>
      </c>
      <c r="C43" s="9">
        <v>6730295.0</v>
      </c>
      <c r="D43" s="9">
        <v>2.7431879E7</v>
      </c>
      <c r="E43" s="10">
        <f t="shared" si="1"/>
        <v>-20701584</v>
      </c>
      <c r="F43" s="11" t="str">
        <f>IF(D43=0,"YES",IF((C43-D43)/(C43+D43)&gt;0.15, IF(C43+D43&gt;percent,"YES","NO"),"NO"))</f>
        <v>NO</v>
      </c>
      <c r="G43" s="12">
        <v>157920.0</v>
      </c>
      <c r="H43" s="13" t="str">
        <f t="shared" si="3"/>
        <v>NOT FUNDED</v>
      </c>
      <c r="I43" s="14">
        <f t="shared" si="4"/>
        <v>27047</v>
      </c>
      <c r="J43" s="15" t="str">
        <f t="shared" si="2"/>
        <v>Approval Threshold</v>
      </c>
    </row>
    <row r="44">
      <c r="A44" s="7" t="s">
        <v>1118</v>
      </c>
      <c r="B44" s="8">
        <v>162.0</v>
      </c>
      <c r="C44" s="9">
        <v>8930320.0</v>
      </c>
      <c r="D44" s="9">
        <v>2.9798558E7</v>
      </c>
      <c r="E44" s="10">
        <f t="shared" si="1"/>
        <v>-20868238</v>
      </c>
      <c r="F44" s="11" t="str">
        <f>IF(D44=0,"YES",IF((C44-D44)/(C44+D44)&gt;0.15, IF(C44+D44&gt;percent,"YES","NO"),"NO"))</f>
        <v>NO</v>
      </c>
      <c r="G44" s="12">
        <v>75000.0</v>
      </c>
      <c r="H44" s="13" t="str">
        <f t="shared" si="3"/>
        <v>NOT FUNDED</v>
      </c>
      <c r="I44" s="14">
        <f t="shared" si="4"/>
        <v>27047</v>
      </c>
      <c r="J44" s="15" t="str">
        <f t="shared" si="2"/>
        <v>Approval Threshold</v>
      </c>
    </row>
    <row r="45">
      <c r="A45" s="7" t="s">
        <v>1119</v>
      </c>
      <c r="B45" s="18">
        <v>154.0</v>
      </c>
      <c r="C45" s="9">
        <v>7757375.0</v>
      </c>
      <c r="D45" s="9">
        <v>2.8721994E7</v>
      </c>
      <c r="E45" s="10">
        <f t="shared" si="1"/>
        <v>-20964619</v>
      </c>
      <c r="F45" s="11" t="str">
        <f>IF(D45=0,"YES",IF((C45-D45)/(C45+D45)&gt;0.15, IF(C45+D45&gt;percent,"YES","NO"),"NO"))</f>
        <v>NO</v>
      </c>
      <c r="G45" s="12">
        <v>125000.0</v>
      </c>
      <c r="H45" s="13" t="str">
        <f t="shared" si="3"/>
        <v>NOT FUNDED</v>
      </c>
      <c r="I45" s="14">
        <f t="shared" si="4"/>
        <v>27047</v>
      </c>
      <c r="J45" s="15" t="str">
        <f t="shared" si="2"/>
        <v>Approval Threshold</v>
      </c>
    </row>
    <row r="46">
      <c r="A46" s="7" t="s">
        <v>1120</v>
      </c>
      <c r="B46" s="18">
        <v>153.0</v>
      </c>
      <c r="C46" s="9">
        <v>1.2395512E7</v>
      </c>
      <c r="D46" s="9">
        <v>3.3533752E7</v>
      </c>
      <c r="E46" s="10">
        <f t="shared" si="1"/>
        <v>-21138240</v>
      </c>
      <c r="F46" s="11" t="str">
        <f>IF(D46=0,"YES",IF((C46-D46)/(C46+D46)&gt;0.15, IF(C46+D46&gt;percent,"YES","NO"),"NO"))</f>
        <v>NO</v>
      </c>
      <c r="G46" s="12">
        <v>75000.0</v>
      </c>
      <c r="H46" s="13" t="str">
        <f t="shared" si="3"/>
        <v>NOT FUNDED</v>
      </c>
      <c r="I46" s="14">
        <f t="shared" si="4"/>
        <v>27047</v>
      </c>
      <c r="J46" s="15" t="str">
        <f t="shared" si="2"/>
        <v>Approval Threshold</v>
      </c>
    </row>
    <row r="47">
      <c r="A47" s="19" t="s">
        <v>1121</v>
      </c>
      <c r="B47" s="18">
        <v>168.0</v>
      </c>
      <c r="C47" s="9">
        <v>1.1449794E7</v>
      </c>
      <c r="D47" s="9">
        <v>3.2644605E7</v>
      </c>
      <c r="E47" s="10">
        <f t="shared" si="1"/>
        <v>-21194811</v>
      </c>
      <c r="F47" s="11" t="str">
        <f>IF(D47=0,"YES",IF((C47-D47)/(C47+D47)&gt;0.15, IF(C47+D47&gt;percent,"YES","NO"),"NO"))</f>
        <v>NO</v>
      </c>
      <c r="G47" s="12">
        <v>95950.0</v>
      </c>
      <c r="H47" s="13" t="str">
        <f t="shared" si="3"/>
        <v>NOT FUNDED</v>
      </c>
      <c r="I47" s="14">
        <f t="shared" si="4"/>
        <v>27047</v>
      </c>
      <c r="J47" s="15" t="str">
        <f t="shared" si="2"/>
        <v>Approval Threshold</v>
      </c>
    </row>
    <row r="48">
      <c r="A48" s="7" t="s">
        <v>1122</v>
      </c>
      <c r="B48" s="18">
        <v>162.0</v>
      </c>
      <c r="C48" s="9">
        <v>5308055.0</v>
      </c>
      <c r="D48" s="9">
        <v>2.6685543E7</v>
      </c>
      <c r="E48" s="10">
        <f t="shared" si="1"/>
        <v>-21377488</v>
      </c>
      <c r="F48" s="11" t="str">
        <f>IF(D48=0,"YES",IF((C48-D48)/(C48+D48)&gt;0.15, IF(C48+D48&gt;percent,"YES","NO"),"NO"))</f>
        <v>NO</v>
      </c>
      <c r="G48" s="12">
        <v>79000.0</v>
      </c>
      <c r="H48" s="13" t="str">
        <f t="shared" si="3"/>
        <v>NOT FUNDED</v>
      </c>
      <c r="I48" s="14">
        <f t="shared" si="4"/>
        <v>27047</v>
      </c>
      <c r="J48" s="15" t="str">
        <f t="shared" si="2"/>
        <v>Approval Threshold</v>
      </c>
    </row>
    <row r="49">
      <c r="A49" s="7" t="s">
        <v>1123</v>
      </c>
      <c r="B49" s="18">
        <v>185.0</v>
      </c>
      <c r="C49" s="9">
        <v>1.9780308E7</v>
      </c>
      <c r="D49" s="9">
        <v>4.1849536E7</v>
      </c>
      <c r="E49" s="10">
        <f t="shared" si="1"/>
        <v>-22069228</v>
      </c>
      <c r="F49" s="11" t="str">
        <f>IF(D49=0,"YES",IF((C49-D49)/(C49+D49)&gt;0.15, IF(C49+D49&gt;percent,"YES","NO"),"NO"))</f>
        <v>NO</v>
      </c>
      <c r="G49" s="12">
        <v>75000.0</v>
      </c>
      <c r="H49" s="13" t="str">
        <f t="shared" si="3"/>
        <v>NOT FUNDED</v>
      </c>
      <c r="I49" s="14">
        <f t="shared" si="4"/>
        <v>27047</v>
      </c>
      <c r="J49" s="15" t="str">
        <f t="shared" si="2"/>
        <v>Approval Threshold</v>
      </c>
    </row>
    <row r="50">
      <c r="A50" s="7" t="s">
        <v>1124</v>
      </c>
      <c r="B50" s="18">
        <v>237.0</v>
      </c>
      <c r="C50" s="9">
        <v>1.5228653E7</v>
      </c>
      <c r="D50" s="9">
        <v>3.7528899E7</v>
      </c>
      <c r="E50" s="10">
        <f t="shared" si="1"/>
        <v>-22300246</v>
      </c>
      <c r="F50" s="11" t="str">
        <f>IF(D50=0,"YES",IF((C50-D50)/(C50+D50)&gt;0.15, IF(C50+D50&gt;percent,"YES","NO"),"NO"))</f>
        <v>NO</v>
      </c>
      <c r="G50" s="12">
        <v>60720.0</v>
      </c>
      <c r="H50" s="13" t="str">
        <f t="shared" si="3"/>
        <v>NOT FUNDED</v>
      </c>
      <c r="I50" s="14">
        <f t="shared" si="4"/>
        <v>27047</v>
      </c>
      <c r="J50" s="15" t="str">
        <f t="shared" si="2"/>
        <v>Approval Threshold</v>
      </c>
    </row>
    <row r="51">
      <c r="A51" s="7" t="s">
        <v>1125</v>
      </c>
      <c r="B51" s="18">
        <v>173.0</v>
      </c>
      <c r="C51" s="9">
        <v>7143304.0</v>
      </c>
      <c r="D51" s="9">
        <v>2.9594978E7</v>
      </c>
      <c r="E51" s="10">
        <f t="shared" si="1"/>
        <v>-22451674</v>
      </c>
      <c r="F51" s="11" t="str">
        <f>IF(D51=0,"YES",IF((C51-D51)/(C51+D51)&gt;0.15, IF(C51+D51&gt;percent,"YES","NO"),"NO"))</f>
        <v>NO</v>
      </c>
      <c r="G51" s="12">
        <v>300000.0</v>
      </c>
      <c r="H51" s="13" t="str">
        <f t="shared" si="3"/>
        <v>NOT FUNDED</v>
      </c>
      <c r="I51" s="14">
        <f t="shared" si="4"/>
        <v>27047</v>
      </c>
      <c r="J51" s="15" t="str">
        <f t="shared" si="2"/>
        <v>Approval Threshold</v>
      </c>
    </row>
    <row r="52">
      <c r="A52" s="7" t="s">
        <v>1126</v>
      </c>
      <c r="B52" s="18">
        <v>162.0</v>
      </c>
      <c r="C52" s="9">
        <v>5584483.0</v>
      </c>
      <c r="D52" s="9">
        <v>2.9204963E7</v>
      </c>
      <c r="E52" s="10">
        <f t="shared" si="1"/>
        <v>-23620480</v>
      </c>
      <c r="F52" s="11" t="str">
        <f>IF(D52=0,"YES",IF((C52-D52)/(C52+D52)&gt;0.15, IF(C52+D52&gt;percent,"YES","NO"),"NO"))</f>
        <v>NO</v>
      </c>
      <c r="G52" s="12">
        <v>132500.0</v>
      </c>
      <c r="H52" s="13" t="str">
        <f t="shared" si="3"/>
        <v>NOT FUNDED</v>
      </c>
      <c r="I52" s="14">
        <f t="shared" si="4"/>
        <v>27047</v>
      </c>
      <c r="J52" s="15" t="str">
        <f t="shared" si="2"/>
        <v>Approval Threshold</v>
      </c>
    </row>
    <row r="53">
      <c r="A53" s="7" t="s">
        <v>1127</v>
      </c>
      <c r="B53" s="18">
        <v>161.0</v>
      </c>
      <c r="C53" s="9">
        <v>6014071.0</v>
      </c>
      <c r="D53" s="9">
        <v>2.9648403E7</v>
      </c>
      <c r="E53" s="10">
        <f t="shared" si="1"/>
        <v>-23634332</v>
      </c>
      <c r="F53" s="11" t="str">
        <f>IF(D53=0,"YES",IF((C53-D53)/(C53+D53)&gt;0.15, IF(C53+D53&gt;percent,"YES","NO"),"NO"))</f>
        <v>NO</v>
      </c>
      <c r="G53" s="12">
        <v>65000.0</v>
      </c>
      <c r="H53" s="13" t="str">
        <f t="shared" si="3"/>
        <v>NOT FUNDED</v>
      </c>
      <c r="I53" s="14">
        <f t="shared" si="4"/>
        <v>27047</v>
      </c>
      <c r="J53" s="15" t="str">
        <f t="shared" si="2"/>
        <v>Approval Threshold</v>
      </c>
    </row>
    <row r="54">
      <c r="A54" s="7" t="s">
        <v>1128</v>
      </c>
      <c r="B54" s="18">
        <v>175.0</v>
      </c>
      <c r="C54" s="9">
        <v>7551917.0</v>
      </c>
      <c r="D54" s="9">
        <v>3.1541879E7</v>
      </c>
      <c r="E54" s="10">
        <f t="shared" si="1"/>
        <v>-23989962</v>
      </c>
      <c r="F54" s="11" t="str">
        <f>IF(D54=0,"YES",IF((C54-D54)/(C54+D54)&gt;0.15, IF(C54+D54&gt;percent,"YES","NO"),"NO"))</f>
        <v>NO</v>
      </c>
      <c r="G54" s="12">
        <v>130000.0</v>
      </c>
      <c r="H54" s="13" t="str">
        <f t="shared" si="3"/>
        <v>NOT FUNDED</v>
      </c>
      <c r="I54" s="14">
        <f t="shared" si="4"/>
        <v>27047</v>
      </c>
      <c r="J54" s="15" t="str">
        <f t="shared" si="2"/>
        <v>Approval Threshold</v>
      </c>
    </row>
    <row r="55">
      <c r="A55" s="7" t="s">
        <v>1129</v>
      </c>
      <c r="B55" s="18">
        <v>162.0</v>
      </c>
      <c r="C55" s="9">
        <v>1.4923159E7</v>
      </c>
      <c r="D55" s="9">
        <v>3.924544E7</v>
      </c>
      <c r="E55" s="10">
        <f t="shared" si="1"/>
        <v>-24322281</v>
      </c>
      <c r="F55" s="11" t="str">
        <f>IF(D55=0,"YES",IF((C55-D55)/(C55+D55)&gt;0.15, IF(C55+D55&gt;percent,"YES","NO"),"NO"))</f>
        <v>NO</v>
      </c>
      <c r="G55" s="12">
        <v>75000.0</v>
      </c>
      <c r="H55" s="13" t="str">
        <f t="shared" si="3"/>
        <v>NOT FUNDED</v>
      </c>
      <c r="I55" s="14">
        <f t="shared" si="4"/>
        <v>27047</v>
      </c>
      <c r="J55" s="15" t="str">
        <f t="shared" si="2"/>
        <v>Approval Threshold</v>
      </c>
    </row>
    <row r="56">
      <c r="A56" s="7" t="s">
        <v>1130</v>
      </c>
      <c r="B56" s="18">
        <v>201.0</v>
      </c>
      <c r="C56" s="9">
        <v>2.9130865E7</v>
      </c>
      <c r="D56" s="9">
        <v>5.4543336E7</v>
      </c>
      <c r="E56" s="10">
        <f t="shared" si="1"/>
        <v>-25412471</v>
      </c>
      <c r="F56" s="11" t="str">
        <f>IF(D56=0,"YES",IF((C56-D56)/(C56+D56)&gt;0.15, IF(C56+D56&gt;percent,"YES","NO"),"NO"))</f>
        <v>NO</v>
      </c>
      <c r="G56" s="12">
        <v>200000.0</v>
      </c>
      <c r="H56" s="13" t="str">
        <f t="shared" si="3"/>
        <v>NOT FUNDED</v>
      </c>
      <c r="I56" s="14">
        <f t="shared" si="4"/>
        <v>27047</v>
      </c>
      <c r="J56" s="15" t="str">
        <f t="shared" si="2"/>
        <v>Approval Threshold</v>
      </c>
    </row>
    <row r="57">
      <c r="A57" s="7" t="s">
        <v>1131</v>
      </c>
      <c r="B57" s="18">
        <v>160.0</v>
      </c>
      <c r="C57" s="9">
        <v>7476523.0</v>
      </c>
      <c r="D57" s="9">
        <v>3.3041034E7</v>
      </c>
      <c r="E57" s="10">
        <f t="shared" si="1"/>
        <v>-25564511</v>
      </c>
      <c r="F57" s="11" t="str">
        <f>IF(D57=0,"YES",IF((C57-D57)/(C57+D57)&gt;0.15, IF(C57+D57&gt;percent,"YES","NO"),"NO"))</f>
        <v>NO</v>
      </c>
      <c r="G57" s="12">
        <v>18740.0</v>
      </c>
      <c r="H57" s="13" t="str">
        <f t="shared" si="3"/>
        <v>NOT FUNDED</v>
      </c>
      <c r="I57" s="14">
        <f t="shared" si="4"/>
        <v>27047</v>
      </c>
      <c r="J57" s="15" t="str">
        <f t="shared" si="2"/>
        <v>Approval Threshold</v>
      </c>
    </row>
    <row r="58">
      <c r="A58" s="7" t="s">
        <v>1132</v>
      </c>
      <c r="B58" s="18">
        <v>158.0</v>
      </c>
      <c r="C58" s="9">
        <v>5724310.0</v>
      </c>
      <c r="D58" s="9">
        <v>3.1329072E7</v>
      </c>
      <c r="E58" s="10">
        <f t="shared" si="1"/>
        <v>-25604762</v>
      </c>
      <c r="F58" s="11" t="str">
        <f>IF(D58=0,"YES",IF((C58-D58)/(C58+D58)&gt;0.15, IF(C58+D58&gt;percent,"YES","NO"),"NO"))</f>
        <v>NO</v>
      </c>
      <c r="G58" s="12">
        <v>65000.0</v>
      </c>
      <c r="H58" s="13" t="str">
        <f t="shared" si="3"/>
        <v>NOT FUNDED</v>
      </c>
      <c r="I58" s="14">
        <f t="shared" si="4"/>
        <v>27047</v>
      </c>
      <c r="J58" s="15" t="str">
        <f t="shared" si="2"/>
        <v>Approval Threshold</v>
      </c>
    </row>
    <row r="59">
      <c r="A59" s="7" t="s">
        <v>1133</v>
      </c>
      <c r="B59" s="18">
        <v>143.0</v>
      </c>
      <c r="C59" s="9">
        <v>4335417.0</v>
      </c>
      <c r="D59" s="9">
        <v>3.0606783E7</v>
      </c>
      <c r="E59" s="10">
        <f t="shared" si="1"/>
        <v>-26271366</v>
      </c>
      <c r="F59" s="11" t="str">
        <f>IF(D59=0,"YES",IF((C59-D59)/(C59+D59)&gt;0.15, IF(C59+D59&gt;percent,"YES","NO"),"NO"))</f>
        <v>NO</v>
      </c>
      <c r="G59" s="12">
        <v>30000.0</v>
      </c>
      <c r="H59" s="13" t="str">
        <f t="shared" si="3"/>
        <v>NOT FUNDED</v>
      </c>
      <c r="I59" s="14">
        <f t="shared" si="4"/>
        <v>27047</v>
      </c>
      <c r="J59" s="15" t="str">
        <f t="shared" si="2"/>
        <v>Approval Threshold</v>
      </c>
    </row>
    <row r="60">
      <c r="A60" s="7" t="s">
        <v>1134</v>
      </c>
      <c r="B60" s="18">
        <v>153.0</v>
      </c>
      <c r="C60" s="9">
        <v>3479721.0</v>
      </c>
      <c r="D60" s="9">
        <v>3.3020935E7</v>
      </c>
      <c r="E60" s="10">
        <f t="shared" si="1"/>
        <v>-29541214</v>
      </c>
      <c r="F60" s="11" t="str">
        <f>IF(D60=0,"YES",IF((C60-D60)/(C60+D60)&gt;0.15, IF(C60+D60&gt;percent,"YES","NO"),"NO"))</f>
        <v>NO</v>
      </c>
      <c r="G60" s="12">
        <v>40000.0</v>
      </c>
      <c r="H60" s="13" t="str">
        <f t="shared" si="3"/>
        <v>NOT FUNDED</v>
      </c>
      <c r="I60" s="14">
        <f t="shared" si="4"/>
        <v>27047</v>
      </c>
      <c r="J60" s="15" t="str">
        <f t="shared" si="2"/>
        <v>Approval Threshold</v>
      </c>
    </row>
    <row r="61">
      <c r="A61" s="7" t="s">
        <v>1135</v>
      </c>
      <c r="B61" s="18">
        <v>154.0</v>
      </c>
      <c r="C61" s="9">
        <v>3561923.0</v>
      </c>
      <c r="D61" s="9">
        <v>3.3425073E7</v>
      </c>
      <c r="E61" s="10">
        <f t="shared" si="1"/>
        <v>-29863150</v>
      </c>
      <c r="F61" s="11" t="str">
        <f>IF(D61=0,"YES",IF((C61-D61)/(C61+D61)&gt;0.15, IF(C61+D61&gt;percent,"YES","NO"),"NO"))</f>
        <v>NO</v>
      </c>
      <c r="G61" s="12">
        <v>42000.0</v>
      </c>
      <c r="H61" s="13" t="str">
        <f t="shared" si="3"/>
        <v>NOT FUNDED</v>
      </c>
      <c r="I61" s="14">
        <f t="shared" si="4"/>
        <v>27047</v>
      </c>
      <c r="J61" s="15" t="str">
        <f t="shared" si="2"/>
        <v>Approval Threshold</v>
      </c>
    </row>
    <row r="62">
      <c r="A62" s="7" t="s">
        <v>1136</v>
      </c>
      <c r="B62" s="18">
        <v>178.0</v>
      </c>
      <c r="C62" s="9">
        <v>4569864.0</v>
      </c>
      <c r="D62" s="9">
        <v>3.4454195E7</v>
      </c>
      <c r="E62" s="10">
        <f t="shared" si="1"/>
        <v>-29884331</v>
      </c>
      <c r="F62" s="11" t="str">
        <f>IF(D62=0,"YES",IF((C62-D62)/(C62+D62)&gt;0.15, IF(C62+D62&gt;percent,"YES","NO"),"NO"))</f>
        <v>NO</v>
      </c>
      <c r="G62" s="12">
        <v>38000.0</v>
      </c>
      <c r="H62" s="13" t="str">
        <f t="shared" si="3"/>
        <v>NOT FUNDED</v>
      </c>
      <c r="I62" s="14">
        <f t="shared" si="4"/>
        <v>27047</v>
      </c>
      <c r="J62" s="15" t="str">
        <f t="shared" si="2"/>
        <v>Approval Threshold</v>
      </c>
    </row>
    <row r="63">
      <c r="A63" s="7" t="s">
        <v>1137</v>
      </c>
      <c r="B63" s="18">
        <v>172.0</v>
      </c>
      <c r="C63" s="9">
        <v>3903882.0</v>
      </c>
      <c r="D63" s="9">
        <v>3.4125563E7</v>
      </c>
      <c r="E63" s="10">
        <f t="shared" si="1"/>
        <v>-30221681</v>
      </c>
      <c r="F63" s="11" t="str">
        <f>IF(D63=0,"YES",IF((C63-D63)/(C63+D63)&gt;0.15, IF(C63+D63&gt;percent,"YES","NO"),"NO"))</f>
        <v>NO</v>
      </c>
      <c r="G63" s="12">
        <v>300000.0</v>
      </c>
      <c r="H63" s="13" t="str">
        <f t="shared" si="3"/>
        <v>NOT FUNDED</v>
      </c>
      <c r="I63" s="14">
        <f t="shared" si="4"/>
        <v>27047</v>
      </c>
      <c r="J63" s="15" t="str">
        <f t="shared" si="2"/>
        <v>Approval Threshold</v>
      </c>
    </row>
    <row r="64">
      <c r="A64" s="7" t="s">
        <v>1138</v>
      </c>
      <c r="B64" s="18">
        <v>166.0</v>
      </c>
      <c r="C64" s="9">
        <v>5165494.0</v>
      </c>
      <c r="D64" s="9">
        <v>3.7215494E7</v>
      </c>
      <c r="E64" s="10">
        <f t="shared" si="1"/>
        <v>-32050000</v>
      </c>
      <c r="F64" s="11" t="str">
        <f>IF(D64=0,"YES",IF((C64-D64)/(C64+D64)&gt;0.15, IF(C64+D64&gt;percent,"YES","NO"),"NO"))</f>
        <v>NO</v>
      </c>
      <c r="G64" s="12">
        <v>52000.0</v>
      </c>
      <c r="H64" s="13" t="str">
        <f t="shared" si="3"/>
        <v>NOT FUNDED</v>
      </c>
      <c r="I64" s="14">
        <f t="shared" si="4"/>
        <v>27047</v>
      </c>
      <c r="J64" s="15" t="str">
        <f t="shared" si="2"/>
        <v>Approval Threshold</v>
      </c>
    </row>
    <row r="65">
      <c r="A65" s="7" t="s">
        <v>1139</v>
      </c>
      <c r="B65" s="18">
        <v>167.0</v>
      </c>
      <c r="C65" s="9">
        <v>2029253.0</v>
      </c>
      <c r="D65" s="9">
        <v>3.5107444E7</v>
      </c>
      <c r="E65" s="10">
        <f t="shared" si="1"/>
        <v>-33078191</v>
      </c>
      <c r="F65" s="11" t="str">
        <f>IF(D65=0,"YES",IF((C65-D65)/(C65+D65)&gt;0.15, IF(C65+D65&gt;percent,"YES","NO"),"NO"))</f>
        <v>NO</v>
      </c>
      <c r="G65" s="12">
        <v>15000.0</v>
      </c>
      <c r="H65" s="13" t="str">
        <f t="shared" si="3"/>
        <v>NOT FUNDED</v>
      </c>
      <c r="I65" s="14">
        <f t="shared" si="4"/>
        <v>27047</v>
      </c>
      <c r="J65" s="15" t="str">
        <f t="shared" si="2"/>
        <v>Approval Threshold</v>
      </c>
    </row>
    <row r="66">
      <c r="A66" s="7" t="s">
        <v>1140</v>
      </c>
      <c r="B66" s="18">
        <v>200.0</v>
      </c>
      <c r="C66" s="9">
        <v>1.2490462E7</v>
      </c>
      <c r="D66" s="9">
        <v>4.6067579E7</v>
      </c>
      <c r="E66" s="10">
        <f t="shared" si="1"/>
        <v>-33577117</v>
      </c>
      <c r="F66" s="11" t="str">
        <f>IF(D66=0,"YES",IF((C66-D66)/(C66+D66)&gt;0.15, IF(C66+D66&gt;percent,"YES","NO"),"NO"))</f>
        <v>NO</v>
      </c>
      <c r="G66" s="12">
        <v>48000.0</v>
      </c>
      <c r="H66" s="13" t="str">
        <f t="shared" si="3"/>
        <v>NOT FUNDED</v>
      </c>
      <c r="I66" s="14">
        <f t="shared" si="4"/>
        <v>27047</v>
      </c>
      <c r="J66" s="15" t="str">
        <f t="shared" si="2"/>
        <v>Approval Threshold</v>
      </c>
    </row>
    <row r="67">
      <c r="A67" s="7" t="s">
        <v>1141</v>
      </c>
      <c r="B67" s="18">
        <v>200.0</v>
      </c>
      <c r="C67" s="9">
        <v>7052410.0</v>
      </c>
      <c r="D67" s="9">
        <v>4.1403688E7</v>
      </c>
      <c r="E67" s="10">
        <f t="shared" si="1"/>
        <v>-34351278</v>
      </c>
      <c r="F67" s="11" t="str">
        <f>IF(D67=0,"YES",IF((C67-D67)/(C67+D67)&gt;0.15, IF(C67+D67&gt;percent,"YES","NO"),"NO"))</f>
        <v>NO</v>
      </c>
      <c r="G67" s="12">
        <v>411250.0</v>
      </c>
      <c r="H67" s="13" t="str">
        <f t="shared" si="3"/>
        <v>NOT FUNDED</v>
      </c>
      <c r="I67" s="14">
        <f t="shared" si="4"/>
        <v>27047</v>
      </c>
      <c r="J67" s="15" t="str">
        <f t="shared" si="2"/>
        <v>Approval Threshold</v>
      </c>
    </row>
    <row r="68">
      <c r="A68" s="7" t="s">
        <v>1142</v>
      </c>
      <c r="B68" s="18">
        <v>173.0</v>
      </c>
      <c r="C68" s="9">
        <v>6369457.0</v>
      </c>
      <c r="D68" s="9">
        <v>5.048492E7</v>
      </c>
      <c r="E68" s="10">
        <f t="shared" si="1"/>
        <v>-44115463</v>
      </c>
      <c r="F68" s="11" t="str">
        <f>IF(D68=0,"YES",IF((C68-D68)/(C68+D68)&gt;0.15, IF(C68+D68&gt;percent,"YES","NO"),"NO"))</f>
        <v>NO</v>
      </c>
      <c r="G68" s="12">
        <v>124138.0</v>
      </c>
      <c r="H68" s="13" t="str">
        <f t="shared" si="3"/>
        <v>NOT FUNDED</v>
      </c>
      <c r="I68" s="14">
        <f t="shared" si="4"/>
        <v>27047</v>
      </c>
      <c r="J68" s="15" t="str">
        <f t="shared" si="2"/>
        <v>Approval Threshold</v>
      </c>
    </row>
    <row r="69">
      <c r="A69" s="16" t="s">
        <v>1143</v>
      </c>
      <c r="B69" s="18">
        <v>219.0</v>
      </c>
      <c r="C69" s="9">
        <v>5.0025865E7</v>
      </c>
      <c r="D69" s="9">
        <v>1.00349519E8</v>
      </c>
      <c r="E69" s="10">
        <f t="shared" si="1"/>
        <v>-50323654</v>
      </c>
      <c r="F69" s="11" t="str">
        <f>IF(D69=0,"YES",IF((C69-D69)/(C69+D69)&gt;0.15, IF(C69+D69&gt;percent,"YES","NO"),"NO"))</f>
        <v>NO</v>
      </c>
      <c r="G69" s="12">
        <v>207325.0</v>
      </c>
      <c r="H69" s="13" t="str">
        <f t="shared" si="3"/>
        <v>NOT FUNDED</v>
      </c>
      <c r="I69" s="14">
        <f t="shared" si="4"/>
        <v>27047</v>
      </c>
      <c r="J69" s="15" t="str">
        <f t="shared" si="2"/>
        <v>Approval Threshold</v>
      </c>
    </row>
    <row r="70">
      <c r="A70" s="7" t="s">
        <v>1144</v>
      </c>
      <c r="B70" s="18">
        <v>311.0</v>
      </c>
      <c r="C70" s="9">
        <v>5.9813794E7</v>
      </c>
      <c r="D70" s="9">
        <v>1.14207019E8</v>
      </c>
      <c r="E70" s="10">
        <f t="shared" si="1"/>
        <v>-54393225</v>
      </c>
      <c r="F70" s="11" t="str">
        <f>IF(D70=0,"YES",IF((C70-D70)/(C70+D70)&gt;0.15, IF(C70+D70&gt;percent,"YES","NO"),"NO"))</f>
        <v>NO</v>
      </c>
      <c r="G70" s="12">
        <v>850000.0</v>
      </c>
      <c r="H70" s="13" t="str">
        <f t="shared" si="3"/>
        <v>NOT FUNDED</v>
      </c>
      <c r="I70" s="14">
        <f t="shared" si="4"/>
        <v>27047</v>
      </c>
      <c r="J70" s="15" t="str">
        <f t="shared" si="2"/>
        <v>Approval Threshold</v>
      </c>
    </row>
    <row r="71">
      <c r="A71" s="20" t="s">
        <v>1145</v>
      </c>
      <c r="B71" s="18">
        <v>269.0</v>
      </c>
      <c r="C71" s="9">
        <v>3.6753783E7</v>
      </c>
      <c r="D71" s="9">
        <v>9.941118E7</v>
      </c>
      <c r="E71" s="10">
        <f t="shared" si="1"/>
        <v>-62657397</v>
      </c>
      <c r="F71" s="11" t="str">
        <f>IF(D71=0,"YES",IF((C71-D71)/(C71+D71)&gt;0.15, IF(C71+D71&gt;percent,"YES","NO"),"NO"))</f>
        <v>NO</v>
      </c>
      <c r="G71" s="12">
        <v>292740.0</v>
      </c>
      <c r="H71" s="13" t="str">
        <f t="shared" si="3"/>
        <v>NOT FUNDED</v>
      </c>
      <c r="I71" s="14">
        <f t="shared" si="4"/>
        <v>27047</v>
      </c>
      <c r="J71" s="15" t="str">
        <f t="shared" si="2"/>
        <v>Approval Threshold</v>
      </c>
    </row>
    <row r="72">
      <c r="A72" s="7" t="s">
        <v>1146</v>
      </c>
      <c r="B72" s="18">
        <v>220.0</v>
      </c>
      <c r="C72" s="9">
        <v>3.0494938E7</v>
      </c>
      <c r="D72" s="9">
        <v>1.08523769E8</v>
      </c>
      <c r="E72" s="10">
        <f t="shared" si="1"/>
        <v>-78028831</v>
      </c>
      <c r="F72" s="11" t="str">
        <f>IF(D72=0,"YES",IF((C72-D72)/(C72+D72)&gt;0.15, IF(C72+D72&gt;percent,"YES","NO"),"NO"))</f>
        <v>NO</v>
      </c>
      <c r="G72" s="12">
        <v>210000.0</v>
      </c>
      <c r="H72" s="13" t="str">
        <f t="shared" si="3"/>
        <v>NOT FUNDED</v>
      </c>
      <c r="I72" s="14">
        <f t="shared" si="4"/>
        <v>27047</v>
      </c>
      <c r="J72" s="15" t="str">
        <f t="shared" si="2"/>
        <v>Approval Threshold</v>
      </c>
    </row>
    <row r="73">
      <c r="A73" s="7" t="s">
        <v>1147</v>
      </c>
      <c r="B73" s="18">
        <v>172.0</v>
      </c>
      <c r="C73" s="9">
        <v>2.385164E7</v>
      </c>
      <c r="D73" s="9">
        <v>1.04289727E8</v>
      </c>
      <c r="E73" s="10">
        <f t="shared" si="1"/>
        <v>-80438087</v>
      </c>
      <c r="F73" s="11" t="str">
        <f>IF(D73=0,"YES",IF((C73-D73)/(C73+D73)&gt;0.15, IF(C73+D73&gt;percent,"YES","NO"),"NO"))</f>
        <v>NO</v>
      </c>
      <c r="G73" s="12">
        <v>198400.0</v>
      </c>
      <c r="H73" s="13" t="str">
        <f t="shared" si="3"/>
        <v>NOT FUNDED</v>
      </c>
      <c r="I73" s="14">
        <f t="shared" si="4"/>
        <v>27047</v>
      </c>
      <c r="J73" s="15" t="str">
        <f t="shared" si="2"/>
        <v>Approval Threshold</v>
      </c>
    </row>
    <row r="74">
      <c r="A74" s="20" t="s">
        <v>1148</v>
      </c>
      <c r="B74" s="18">
        <v>170.0</v>
      </c>
      <c r="C74" s="9">
        <v>1.2571068E7</v>
      </c>
      <c r="D74" s="9">
        <v>1.02222022E8</v>
      </c>
      <c r="E74" s="10">
        <f t="shared" si="1"/>
        <v>-89650954</v>
      </c>
      <c r="F74" s="11" t="str">
        <f>IF(D74=0,"YES",IF((C74-D74)/(C74+D74)&gt;0.15, IF(C74+D74&gt;percent,"YES","NO"),"NO"))</f>
        <v>NO</v>
      </c>
      <c r="G74" s="12">
        <v>250000.0</v>
      </c>
      <c r="H74" s="13" t="str">
        <f t="shared" si="3"/>
        <v>NOT FUNDED</v>
      </c>
      <c r="I74" s="14">
        <f t="shared" si="4"/>
        <v>27047</v>
      </c>
      <c r="J74" s="15" t="str">
        <f t="shared" si="2"/>
        <v>Approval Threshold</v>
      </c>
    </row>
    <row r="75">
      <c r="A75" s="19" t="s">
        <v>1149</v>
      </c>
      <c r="B75" s="18">
        <v>185.0</v>
      </c>
      <c r="C75" s="9">
        <v>1.0164928E7</v>
      </c>
      <c r="D75" s="9">
        <v>9.994637E7</v>
      </c>
      <c r="E75" s="10">
        <f t="shared" si="1"/>
        <v>-89781442</v>
      </c>
      <c r="F75" s="11" t="str">
        <f>IF(D75=0,"YES",IF((C75-D75)/(C75+D75)&gt;0.15, IF(C75+D75&gt;percent,"YES","NO"),"NO"))</f>
        <v>NO</v>
      </c>
      <c r="G75" s="12">
        <v>300000.0</v>
      </c>
      <c r="H75" s="13" t="str">
        <f t="shared" si="3"/>
        <v>NOT FUNDED</v>
      </c>
      <c r="I75" s="14">
        <f t="shared" si="4"/>
        <v>27047</v>
      </c>
      <c r="J75" s="15" t="str">
        <f t="shared" si="2"/>
        <v>Approval Threshold</v>
      </c>
    </row>
    <row r="76">
      <c r="A76" s="7" t="s">
        <v>1150</v>
      </c>
      <c r="B76" s="18">
        <v>215.0</v>
      </c>
      <c r="C76" s="9">
        <v>1.1325465E7</v>
      </c>
      <c r="D76" s="9">
        <v>1.02298167E8</v>
      </c>
      <c r="E76" s="10">
        <f t="shared" si="1"/>
        <v>-90972702</v>
      </c>
      <c r="F76" s="11" t="str">
        <f>IF(D76=0,"YES",IF((C76-D76)/(C76+D76)&gt;0.15, IF(C76+D76&gt;percent,"YES","NO"),"NO"))</f>
        <v>NO</v>
      </c>
      <c r="G76" s="12">
        <v>416850.0</v>
      </c>
      <c r="H76" s="13" t="str">
        <f t="shared" si="3"/>
        <v>NOT FUNDED</v>
      </c>
      <c r="I76" s="14">
        <f t="shared" si="4"/>
        <v>27047</v>
      </c>
      <c r="J76" s="15" t="str">
        <f t="shared" si="2"/>
        <v>Approval Threshold</v>
      </c>
    </row>
    <row r="77">
      <c r="A77" s="7" t="s">
        <v>1151</v>
      </c>
      <c r="B77" s="18">
        <v>176.0</v>
      </c>
      <c r="C77" s="9">
        <v>6535353.0</v>
      </c>
      <c r="D77" s="9">
        <v>1.02586814E8</v>
      </c>
      <c r="E77" s="10">
        <f t="shared" si="1"/>
        <v>-96051461</v>
      </c>
      <c r="F77" s="11" t="str">
        <f>IF(D77=0,"YES",IF((C77-D77)/(C77+D77)&gt;0.15, IF(C77+D77&gt;percent,"YES","NO"),"NO"))</f>
        <v>NO</v>
      </c>
      <c r="G77" s="12">
        <v>300000.0</v>
      </c>
      <c r="H77" s="13" t="str">
        <f t="shared" si="3"/>
        <v>NOT FUNDED</v>
      </c>
      <c r="I77" s="14">
        <f t="shared" si="4"/>
        <v>27047</v>
      </c>
      <c r="J77" s="15" t="str">
        <f t="shared" si="2"/>
        <v>Approval Threshold</v>
      </c>
    </row>
    <row r="78">
      <c r="A78" s="7" t="s">
        <v>1152</v>
      </c>
      <c r="B78" s="18">
        <v>188.0</v>
      </c>
      <c r="C78" s="9">
        <v>1.2396013E7</v>
      </c>
      <c r="D78" s="9">
        <v>1.09563322E8</v>
      </c>
      <c r="E78" s="10">
        <f t="shared" si="1"/>
        <v>-97167309</v>
      </c>
      <c r="F78" s="11" t="str">
        <f>IF(D78=0,"YES",IF((C78-D78)/(C78+D78)&gt;0.15, IF(C78+D78&gt;percent,"YES","NO"),"NO"))</f>
        <v>NO</v>
      </c>
      <c r="G78" s="12">
        <v>551724.0</v>
      </c>
      <c r="H78" s="13" t="str">
        <f t="shared" si="3"/>
        <v>NOT FUNDED</v>
      </c>
      <c r="I78" s="14">
        <f t="shared" si="4"/>
        <v>27047</v>
      </c>
      <c r="J78" s="15" t="str">
        <f t="shared" si="2"/>
        <v>Approval Threshold</v>
      </c>
    </row>
    <row r="79">
      <c r="A79" s="7" t="s">
        <v>1153</v>
      </c>
      <c r="B79" s="18">
        <v>163.0</v>
      </c>
      <c r="C79" s="9">
        <v>4953400.0</v>
      </c>
      <c r="D79" s="9">
        <v>1.05292364E8</v>
      </c>
      <c r="E79" s="10">
        <f t="shared" si="1"/>
        <v>-100338964</v>
      </c>
      <c r="F79" s="11" t="str">
        <f>IF(D79=0,"YES",IF((C79-D79)/(C79+D79)&gt;0.15, IF(C79+D79&gt;percent,"YES","NO"),"NO"))</f>
        <v>NO</v>
      </c>
      <c r="G79" s="12">
        <v>300000.0</v>
      </c>
      <c r="H79" s="13" t="str">
        <f t="shared" si="3"/>
        <v>NOT FUNDED</v>
      </c>
      <c r="I79" s="14">
        <f t="shared" si="4"/>
        <v>27047</v>
      </c>
      <c r="J79" s="15" t="str">
        <f t="shared" si="2"/>
        <v>Approval Threshold</v>
      </c>
    </row>
    <row r="80">
      <c r="A80" s="7" t="s">
        <v>1154</v>
      </c>
      <c r="B80" s="18">
        <v>197.0</v>
      </c>
      <c r="C80" s="9">
        <v>7592898.0</v>
      </c>
      <c r="D80" s="9">
        <v>1.09800668E8</v>
      </c>
      <c r="E80" s="10">
        <f t="shared" si="1"/>
        <v>-102207770</v>
      </c>
      <c r="F80" s="11" t="str">
        <f>IF(D80=0,"YES",IF((C80-D80)/(C80+D80)&gt;0.15, IF(C80+D80&gt;percent,"YES","NO"),"NO"))</f>
        <v>NO</v>
      </c>
      <c r="G80" s="12">
        <v>250000.0</v>
      </c>
      <c r="H80" s="13" t="str">
        <f t="shared" si="3"/>
        <v>NOT FUNDED</v>
      </c>
      <c r="I80" s="14">
        <f t="shared" si="4"/>
        <v>27047</v>
      </c>
      <c r="J80" s="15" t="str">
        <f t="shared" si="2"/>
        <v>Approval Threshold</v>
      </c>
    </row>
    <row r="81">
      <c r="A81" s="7" t="s">
        <v>1155</v>
      </c>
      <c r="B81" s="18">
        <v>190.0</v>
      </c>
      <c r="C81" s="9">
        <v>1.2757397E7</v>
      </c>
      <c r="D81" s="9">
        <v>1.17401979E8</v>
      </c>
      <c r="E81" s="10">
        <f t="shared" si="1"/>
        <v>-104644582</v>
      </c>
      <c r="F81" s="11" t="str">
        <f>IF(D81=0,"YES",IF((C81-D81)/(C81+D81)&gt;0.15, IF(C81+D81&gt;percent,"YES","NO"),"NO"))</f>
        <v>NO</v>
      </c>
      <c r="G81" s="12">
        <v>350000.0</v>
      </c>
      <c r="H81" s="13" t="str">
        <f t="shared" si="3"/>
        <v>NOT FUNDED</v>
      </c>
      <c r="I81" s="14">
        <f t="shared" si="4"/>
        <v>27047</v>
      </c>
      <c r="J81" s="15" t="str">
        <f t="shared" si="2"/>
        <v>Approval Threshold</v>
      </c>
    </row>
    <row r="82">
      <c r="A82" s="7" t="s">
        <v>1156</v>
      </c>
      <c r="B82" s="18">
        <v>211.0</v>
      </c>
      <c r="C82" s="9">
        <v>4030620.0</v>
      </c>
      <c r="D82" s="9">
        <v>1.2498162E8</v>
      </c>
      <c r="E82" s="10">
        <f t="shared" si="1"/>
        <v>-120951000</v>
      </c>
      <c r="F82" s="11" t="str">
        <f>IF(D82=0,"YES",IF((C82-D82)/(C82+D82)&gt;0.15, IF(C82+D82&gt;percent,"YES","NO"),"NO"))</f>
        <v>NO</v>
      </c>
      <c r="G82" s="12">
        <v>629572.0</v>
      </c>
      <c r="H82" s="13" t="str">
        <f t="shared" si="3"/>
        <v>NOT FUNDED</v>
      </c>
      <c r="I82" s="14">
        <f t="shared" si="4"/>
        <v>27047</v>
      </c>
      <c r="J82" s="15" t="str">
        <f t="shared" si="2"/>
        <v>Approval Threshold</v>
      </c>
    </row>
    <row r="83">
      <c r="A83" s="7" t="s">
        <v>1157</v>
      </c>
      <c r="B83" s="18">
        <v>298.0</v>
      </c>
      <c r="C83" s="9">
        <v>3251950.0</v>
      </c>
      <c r="D83" s="9">
        <v>1.5714839E8</v>
      </c>
      <c r="E83" s="10">
        <f t="shared" si="1"/>
        <v>-153896440</v>
      </c>
      <c r="F83" s="11" t="str">
        <f>IF(D83=0,"YES",IF((C83-D83)/(C83+D83)&gt;0.15, IF(C83+D83&gt;percent,"YES","NO"),"NO"))</f>
        <v>NO</v>
      </c>
      <c r="G83" s="12">
        <v>900000.0</v>
      </c>
      <c r="H83" s="13" t="str">
        <f t="shared" si="3"/>
        <v>NOT FUNDED</v>
      </c>
      <c r="I83" s="14">
        <f t="shared" si="4"/>
        <v>27047</v>
      </c>
      <c r="J83" s="15" t="str">
        <f t="shared" si="2"/>
        <v>Approval Threshold</v>
      </c>
    </row>
    <row r="84">
      <c r="A84" s="7" t="s">
        <v>1158</v>
      </c>
      <c r="B84" s="18">
        <v>720.0</v>
      </c>
      <c r="C84" s="9">
        <v>8863269.0</v>
      </c>
      <c r="D84" s="9">
        <v>2.66011777E8</v>
      </c>
      <c r="E84" s="10">
        <f t="shared" si="1"/>
        <v>-257148508</v>
      </c>
      <c r="F84" s="11" t="str">
        <f>IF(D84=0,"YES",IF((C84-D84)/(C84+D84)&gt;0.15, IF(C84+D84&gt;percent,"YES","NO"),"NO"))</f>
        <v>NO</v>
      </c>
      <c r="G84" s="12">
        <v>450000.0</v>
      </c>
      <c r="H84" s="13" t="str">
        <f t="shared" si="3"/>
        <v>NOT FUNDED</v>
      </c>
      <c r="I84" s="14">
        <f t="shared" si="4"/>
        <v>27047</v>
      </c>
      <c r="J84" s="15" t="str">
        <f t="shared" si="2"/>
        <v>Approval Threshold</v>
      </c>
    </row>
    <row r="85">
      <c r="A85" s="7" t="s">
        <v>1159</v>
      </c>
      <c r="B85" s="18">
        <v>713.0</v>
      </c>
      <c r="C85" s="9">
        <v>4933509.0</v>
      </c>
      <c r="D85" s="9">
        <v>2.65825581E8</v>
      </c>
      <c r="E85" s="10">
        <f t="shared" si="1"/>
        <v>-260892072</v>
      </c>
      <c r="F85" s="11" t="str">
        <f>IF(D85=0,"YES",IF((C85-D85)/(C85+D85)&gt;0.15, IF(C85+D85&gt;percent,"YES","NO"),"NO"))</f>
        <v>NO</v>
      </c>
      <c r="G85" s="12">
        <v>200000.0</v>
      </c>
      <c r="H85" s="13" t="str">
        <f t="shared" si="3"/>
        <v>NOT FUNDED</v>
      </c>
      <c r="I85" s="14">
        <f t="shared" si="4"/>
        <v>27047</v>
      </c>
      <c r="J85" s="15" t="str">
        <f t="shared" si="2"/>
        <v>Approval Threshold</v>
      </c>
    </row>
    <row r="86">
      <c r="A86" s="7" t="s">
        <v>1160</v>
      </c>
      <c r="B86" s="18">
        <v>770.0</v>
      </c>
      <c r="C86" s="9">
        <v>7976574.0</v>
      </c>
      <c r="D86" s="9">
        <v>2.79154275E8</v>
      </c>
      <c r="E86" s="10">
        <f t="shared" si="1"/>
        <v>-271177701</v>
      </c>
      <c r="F86" s="11" t="str">
        <f>IF(D86=0,"YES",IF((C86-D86)/(C86+D86)&gt;0.15, IF(C86+D86&gt;percent,"YES","NO"),"NO"))</f>
        <v>NO</v>
      </c>
      <c r="G86" s="12">
        <v>900000.0</v>
      </c>
      <c r="H86" s="13" t="str">
        <f t="shared" si="3"/>
        <v>NOT FUNDED</v>
      </c>
      <c r="I86" s="14">
        <f t="shared" si="4"/>
        <v>27047</v>
      </c>
      <c r="J86" s="15" t="str">
        <f t="shared" si="2"/>
        <v>Approval Threshold</v>
      </c>
    </row>
    <row r="87">
      <c r="A87" s="7" t="s">
        <v>1161</v>
      </c>
      <c r="B87" s="18">
        <v>773.0</v>
      </c>
      <c r="C87" s="9">
        <v>7380552.0</v>
      </c>
      <c r="D87" s="9">
        <v>2.88733267E8</v>
      </c>
      <c r="E87" s="10">
        <f t="shared" si="1"/>
        <v>-281352715</v>
      </c>
      <c r="F87" s="11" t="str">
        <f>IF(D87=0,"YES",IF((C87-D87)/(C87+D87)&gt;0.15, IF(C87+D87&gt;percent,"YES","NO"),"NO"))</f>
        <v>NO</v>
      </c>
      <c r="G87" s="12">
        <v>900000.0</v>
      </c>
      <c r="H87" s="13" t="str">
        <f t="shared" si="3"/>
        <v>NOT FUNDED</v>
      </c>
      <c r="I87" s="14">
        <f t="shared" si="4"/>
        <v>27047</v>
      </c>
      <c r="J87" s="15" t="str">
        <f t="shared" si="2"/>
        <v>Approval Threshold</v>
      </c>
    </row>
  </sheetData>
  <autoFilter ref="$A$1:$G$87">
    <sortState ref="A1:G87">
      <sortCondition descending="1" ref="E1:E87"/>
      <sortCondition ref="A1:A87"/>
    </sortState>
  </autoFilter>
  <conditionalFormatting sqref="H2:H87">
    <cfRule type="cellIs" dxfId="0" priority="1" operator="equal">
      <formula>"FUNDED"</formula>
    </cfRule>
  </conditionalFormatting>
  <conditionalFormatting sqref="H2:H87">
    <cfRule type="cellIs" dxfId="1" priority="2" operator="equal">
      <formula>"NOT FUNDED"</formula>
    </cfRule>
  </conditionalFormatting>
  <conditionalFormatting sqref="J2:J87">
    <cfRule type="cellIs" dxfId="0" priority="3" operator="greaterThan">
      <formula>999</formula>
    </cfRule>
  </conditionalFormatting>
  <conditionalFormatting sqref="J2:J87">
    <cfRule type="cellIs" dxfId="0" priority="4" operator="greaterThan">
      <formula>999</formula>
    </cfRule>
  </conditionalFormatting>
  <conditionalFormatting sqref="J2:J87">
    <cfRule type="containsText" dxfId="1" priority="5" operator="containsText" text="NOT FUNDED">
      <formula>NOT(ISERROR(SEARCH(("NOT FUNDED"),(J2))))</formula>
    </cfRule>
  </conditionalFormatting>
  <conditionalFormatting sqref="J2:J87">
    <cfRule type="cellIs" dxfId="2" priority="6" operator="equal">
      <formula>"Over Budget"</formula>
    </cfRule>
  </conditionalFormatting>
  <conditionalFormatting sqref="J2:J87">
    <cfRule type="cellIs" dxfId="1" priority="7" operator="equal">
      <formula>"Approval Threshold"</formula>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s>
  <drawing r:id="rId8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5.13"/>
    <col customWidth="1" min="2" max="2" width="14.0"/>
    <col customWidth="1" min="3" max="4" width="17.88"/>
    <col customWidth="1" min="5" max="5" width="18.38"/>
    <col customWidth="1" min="6" max="6" width="11.88"/>
    <col customWidth="1" min="7" max="7" width="15.63"/>
    <col customWidth="1" min="8" max="8" width="12.25"/>
    <col customWidth="1" min="9" max="9" width="13.25"/>
    <col customWidth="1" min="10" max="10" width="26.88"/>
  </cols>
  <sheetData>
    <row r="1">
      <c r="A1" s="1" t="s">
        <v>0</v>
      </c>
      <c r="B1" s="2" t="s">
        <v>1</v>
      </c>
      <c r="C1" s="3" t="s">
        <v>2</v>
      </c>
      <c r="D1" s="3" t="s">
        <v>3</v>
      </c>
      <c r="E1" s="3" t="s">
        <v>4</v>
      </c>
      <c r="F1" s="3" t="s">
        <v>5</v>
      </c>
      <c r="G1" s="4" t="s">
        <v>6</v>
      </c>
      <c r="H1" s="5" t="s">
        <v>7</v>
      </c>
      <c r="I1" s="6" t="s">
        <v>8</v>
      </c>
      <c r="J1" s="6" t="s">
        <v>9</v>
      </c>
    </row>
    <row r="2">
      <c r="A2" s="7" t="s">
        <v>1162</v>
      </c>
      <c r="B2" s="8">
        <v>530.0</v>
      </c>
      <c r="C2" s="9">
        <v>3.48502834E8</v>
      </c>
      <c r="D2" s="9">
        <v>3.039136E7</v>
      </c>
      <c r="E2" s="10">
        <f t="shared" ref="E2:E77" si="1">C2-D2</f>
        <v>318111474</v>
      </c>
      <c r="F2" s="11" t="str">
        <f>IF(D2=0,"YES",IF((C2-D2)/(C2+D2)&gt;0.15, IF(C2+D2&gt;percent,"YES","NO"),"NO"))</f>
        <v>YES</v>
      </c>
      <c r="G2" s="12">
        <v>550000.0</v>
      </c>
      <c r="H2" s="13" t="str">
        <f>If(atala&gt;=G2,IF(F2="Yes","FUNDED","NOT FUNDED"),"NOT FUNDED")</f>
        <v>FUNDED</v>
      </c>
      <c r="I2" s="14">
        <f>If(atala&gt;=G2,atala-G2,atala)</f>
        <v>2608400</v>
      </c>
      <c r="J2" s="15" t="str">
        <f t="shared" ref="J2:J77" si="2">If(F2="YES",IF(H2="FUNDED","","Over Budget"),"Approval Threshold")</f>
        <v/>
      </c>
    </row>
    <row r="3">
      <c r="A3" s="7" t="s">
        <v>1163</v>
      </c>
      <c r="B3" s="8">
        <v>462.0</v>
      </c>
      <c r="C3" s="9">
        <v>3.30373684E8</v>
      </c>
      <c r="D3" s="9">
        <v>6.8089719E7</v>
      </c>
      <c r="E3" s="10">
        <f t="shared" si="1"/>
        <v>262283965</v>
      </c>
      <c r="F3" s="11" t="str">
        <f>IF(D3=0,"YES",IF((C3-D3)/(C3+D3)&gt;0.15, IF(C3+D3&gt;percent,"YES","NO"),"NO"))</f>
        <v>YES</v>
      </c>
      <c r="G3" s="12">
        <v>978000.0</v>
      </c>
      <c r="H3" s="13" t="str">
        <f t="shared" ref="H3:H77" si="3">If(I2&gt;=G3,IF(F3="Yes","FUNDED","NOT FUNDED"),"NOT FUNDED")</f>
        <v>FUNDED</v>
      </c>
      <c r="I3" s="14">
        <f t="shared" ref="I3:I77" si="4">If(H3="FUNDED",IF(I2&gt;=G3,(I2-G3),I2),I2)</f>
        <v>1630400</v>
      </c>
      <c r="J3" s="15" t="str">
        <f t="shared" si="2"/>
        <v/>
      </c>
    </row>
    <row r="4">
      <c r="A4" s="7" t="s">
        <v>1164</v>
      </c>
      <c r="B4" s="8">
        <v>505.0</v>
      </c>
      <c r="C4" s="9">
        <v>2.91911385E8</v>
      </c>
      <c r="D4" s="9">
        <v>4.2359367E7</v>
      </c>
      <c r="E4" s="10">
        <f t="shared" si="1"/>
        <v>249552018</v>
      </c>
      <c r="F4" s="11" t="str">
        <f>IF(D4=0,"YES",IF((C4-D4)/(C4+D4)&gt;0.15, IF(C4+D4&gt;percent,"YES","NO"),"NO"))</f>
        <v>YES</v>
      </c>
      <c r="G4" s="12">
        <v>184000.0</v>
      </c>
      <c r="H4" s="13" t="str">
        <f t="shared" si="3"/>
        <v>FUNDED</v>
      </c>
      <c r="I4" s="14">
        <f t="shared" si="4"/>
        <v>1446400</v>
      </c>
      <c r="J4" s="15" t="str">
        <f t="shared" si="2"/>
        <v/>
      </c>
    </row>
    <row r="5">
      <c r="A5" s="7" t="s">
        <v>1165</v>
      </c>
      <c r="B5" s="8">
        <v>400.0</v>
      </c>
      <c r="C5" s="9">
        <v>2.50052141E8</v>
      </c>
      <c r="D5" s="9">
        <v>4.6186344E7</v>
      </c>
      <c r="E5" s="10">
        <f t="shared" si="1"/>
        <v>203865797</v>
      </c>
      <c r="F5" s="11" t="str">
        <f>IF(D5=0,"YES",IF((C5-D5)/(C5+D5)&gt;0.15, IF(C5+D5&gt;percent,"YES","NO"),"NO"))</f>
        <v>YES</v>
      </c>
      <c r="G5" s="12">
        <v>1000000.0</v>
      </c>
      <c r="H5" s="13" t="str">
        <f t="shared" si="3"/>
        <v>FUNDED</v>
      </c>
      <c r="I5" s="14">
        <f t="shared" si="4"/>
        <v>446400</v>
      </c>
      <c r="J5" s="15" t="str">
        <f t="shared" si="2"/>
        <v/>
      </c>
    </row>
    <row r="6">
      <c r="A6" s="7" t="s">
        <v>1166</v>
      </c>
      <c r="B6" s="8">
        <v>470.0</v>
      </c>
      <c r="C6" s="9">
        <v>2.11399333E8</v>
      </c>
      <c r="D6" s="9">
        <v>5.1715422E7</v>
      </c>
      <c r="E6" s="10">
        <f t="shared" si="1"/>
        <v>159683911</v>
      </c>
      <c r="F6" s="11" t="str">
        <f>IF(D6=0,"YES",IF((C6-D6)/(C6+D6)&gt;0.15, IF(C6+D6&gt;percent,"YES","NO"),"NO"))</f>
        <v>YES</v>
      </c>
      <c r="G6" s="12">
        <v>195000.0</v>
      </c>
      <c r="H6" s="13" t="str">
        <f t="shared" si="3"/>
        <v>FUNDED</v>
      </c>
      <c r="I6" s="14">
        <f t="shared" si="4"/>
        <v>251400</v>
      </c>
      <c r="J6" s="15" t="str">
        <f t="shared" si="2"/>
        <v/>
      </c>
    </row>
    <row r="7">
      <c r="A7" s="7" t="s">
        <v>1167</v>
      </c>
      <c r="B7" s="8">
        <v>406.0</v>
      </c>
      <c r="C7" s="9">
        <v>1.98060328E8</v>
      </c>
      <c r="D7" s="9">
        <v>3.9651697E7</v>
      </c>
      <c r="E7" s="10">
        <f t="shared" si="1"/>
        <v>158408631</v>
      </c>
      <c r="F7" s="11" t="str">
        <f>IF(D7=0,"YES",IF((C7-D7)/(C7+D7)&gt;0.15, IF(C7+D7&gt;percent,"YES","NO"),"NO"))</f>
        <v>YES</v>
      </c>
      <c r="G7" s="12">
        <v>353714.0</v>
      </c>
      <c r="H7" s="13" t="str">
        <f t="shared" si="3"/>
        <v>NOT FUNDED</v>
      </c>
      <c r="I7" s="14">
        <f t="shared" si="4"/>
        <v>251400</v>
      </c>
      <c r="J7" s="15" t="str">
        <f t="shared" si="2"/>
        <v>Over Budget</v>
      </c>
    </row>
    <row r="8">
      <c r="A8" s="7" t="s">
        <v>1168</v>
      </c>
      <c r="B8" s="8">
        <v>266.0</v>
      </c>
      <c r="C8" s="9">
        <v>1.78757527E8</v>
      </c>
      <c r="D8" s="9">
        <v>3.1964922E7</v>
      </c>
      <c r="E8" s="10">
        <f t="shared" si="1"/>
        <v>146792605</v>
      </c>
      <c r="F8" s="11" t="str">
        <f>IF(D8=0,"YES",IF((C8-D8)/(C8+D8)&gt;0.15, IF(C8+D8&gt;percent,"YES","NO"),"NO"))</f>
        <v>YES</v>
      </c>
      <c r="G8" s="12">
        <v>239200.0</v>
      </c>
      <c r="H8" s="13" t="str">
        <f t="shared" si="3"/>
        <v>FUNDED</v>
      </c>
      <c r="I8" s="14">
        <f t="shared" si="4"/>
        <v>12200</v>
      </c>
      <c r="J8" s="15" t="str">
        <f t="shared" si="2"/>
        <v/>
      </c>
    </row>
    <row r="9">
      <c r="A9" s="7" t="s">
        <v>1169</v>
      </c>
      <c r="B9" s="8">
        <v>479.0</v>
      </c>
      <c r="C9" s="9">
        <v>2.36880582E8</v>
      </c>
      <c r="D9" s="9">
        <v>1.15568693E8</v>
      </c>
      <c r="E9" s="10">
        <f t="shared" si="1"/>
        <v>121311889</v>
      </c>
      <c r="F9" s="11" t="str">
        <f>IF(D9=0,"YES",IF((C9-D9)/(C9+D9)&gt;0.15, IF(C9+D9&gt;percent,"YES","NO"),"NO"))</f>
        <v>YES</v>
      </c>
      <c r="G9" s="12">
        <v>218000.0</v>
      </c>
      <c r="H9" s="13" t="str">
        <f t="shared" si="3"/>
        <v>NOT FUNDED</v>
      </c>
      <c r="I9" s="14">
        <f t="shared" si="4"/>
        <v>12200</v>
      </c>
      <c r="J9" s="15" t="str">
        <f t="shared" si="2"/>
        <v>Over Budget</v>
      </c>
    </row>
    <row r="10">
      <c r="A10" s="7" t="s">
        <v>1170</v>
      </c>
      <c r="B10" s="8">
        <v>427.0</v>
      </c>
      <c r="C10" s="9">
        <v>1.04232775E8</v>
      </c>
      <c r="D10" s="9">
        <v>1.0502022E7</v>
      </c>
      <c r="E10" s="10">
        <f t="shared" si="1"/>
        <v>93730753</v>
      </c>
      <c r="F10" s="11" t="str">
        <f>IF(D10=0,"YES",IF((C10-D10)/(C10+D10)&gt;0.15, IF(C10+D10&gt;percent,"YES","NO"),"NO"))</f>
        <v>YES</v>
      </c>
      <c r="G10" s="12">
        <v>250000.0</v>
      </c>
      <c r="H10" s="13" t="str">
        <f t="shared" si="3"/>
        <v>NOT FUNDED</v>
      </c>
      <c r="I10" s="14">
        <f t="shared" si="4"/>
        <v>12200</v>
      </c>
      <c r="J10" s="15" t="str">
        <f t="shared" si="2"/>
        <v>Over Budget</v>
      </c>
    </row>
    <row r="11">
      <c r="A11" s="7" t="s">
        <v>1171</v>
      </c>
      <c r="B11" s="8">
        <v>312.0</v>
      </c>
      <c r="C11" s="9">
        <v>8.271057E7</v>
      </c>
      <c r="D11" s="9">
        <v>2.7516733E7</v>
      </c>
      <c r="E11" s="10">
        <f t="shared" si="1"/>
        <v>55193837</v>
      </c>
      <c r="F11" s="11" t="str">
        <f>IF(D11=0,"YES",IF((C11-D11)/(C11+D11)&gt;0.15, IF(C11+D11&gt;percent,"YES","NO"),"NO"))</f>
        <v>YES</v>
      </c>
      <c r="G11" s="12">
        <v>125000.0</v>
      </c>
      <c r="H11" s="13" t="str">
        <f t="shared" si="3"/>
        <v>NOT FUNDED</v>
      </c>
      <c r="I11" s="14">
        <f t="shared" si="4"/>
        <v>12200</v>
      </c>
      <c r="J11" s="15" t="str">
        <f t="shared" si="2"/>
        <v>Over Budget</v>
      </c>
    </row>
    <row r="12">
      <c r="A12" s="7" t="s">
        <v>1172</v>
      </c>
      <c r="B12" s="8">
        <v>198.0</v>
      </c>
      <c r="C12" s="9">
        <v>8.5603634E7</v>
      </c>
      <c r="D12" s="9">
        <v>3.3110298E7</v>
      </c>
      <c r="E12" s="10">
        <f t="shared" si="1"/>
        <v>52493336</v>
      </c>
      <c r="F12" s="11" t="str">
        <f>IF(D12=0,"YES",IF((C12-D12)/(C12+D12)&gt;0.15, IF(C12+D12&gt;percent,"YES","NO"),"NO"))</f>
        <v>YES</v>
      </c>
      <c r="G12" s="12">
        <v>249600.0</v>
      </c>
      <c r="H12" s="13" t="str">
        <f t="shared" si="3"/>
        <v>NOT FUNDED</v>
      </c>
      <c r="I12" s="14">
        <f t="shared" si="4"/>
        <v>12200</v>
      </c>
      <c r="J12" s="15" t="str">
        <f t="shared" si="2"/>
        <v>Over Budget</v>
      </c>
    </row>
    <row r="13">
      <c r="A13" s="7" t="s">
        <v>1173</v>
      </c>
      <c r="B13" s="8">
        <v>254.0</v>
      </c>
      <c r="C13" s="9">
        <v>8.1967163E7</v>
      </c>
      <c r="D13" s="9">
        <v>4.4190019E7</v>
      </c>
      <c r="E13" s="10">
        <f t="shared" si="1"/>
        <v>37777144</v>
      </c>
      <c r="F13" s="11" t="str">
        <f>IF(D13=0,"YES",IF((C13-D13)/(C13+D13)&gt;0.15, IF(C13+D13&gt;percent,"YES","NO"),"NO"))</f>
        <v>YES</v>
      </c>
      <c r="G13" s="12">
        <v>226468.0</v>
      </c>
      <c r="H13" s="13" t="str">
        <f t="shared" si="3"/>
        <v>NOT FUNDED</v>
      </c>
      <c r="I13" s="14">
        <f t="shared" si="4"/>
        <v>12200</v>
      </c>
      <c r="J13" s="15" t="str">
        <f t="shared" si="2"/>
        <v>Over Budget</v>
      </c>
    </row>
    <row r="14">
      <c r="A14" s="7" t="s">
        <v>1174</v>
      </c>
      <c r="B14" s="8">
        <v>256.0</v>
      </c>
      <c r="C14" s="9">
        <v>5.0316827E7</v>
      </c>
      <c r="D14" s="9">
        <v>3.1167944E7</v>
      </c>
      <c r="E14" s="10">
        <f t="shared" si="1"/>
        <v>19148883</v>
      </c>
      <c r="F14" s="11" t="str">
        <f>IF(D14=0,"YES",IF((C14-D14)/(C14+D14)&gt;0.15, IF(C14+D14&gt;percent,"YES","NO"),"NO"))</f>
        <v>YES</v>
      </c>
      <c r="G14" s="12">
        <v>250000.0</v>
      </c>
      <c r="H14" s="13" t="str">
        <f t="shared" si="3"/>
        <v>NOT FUNDED</v>
      </c>
      <c r="I14" s="14">
        <f t="shared" si="4"/>
        <v>12200</v>
      </c>
      <c r="J14" s="15" t="str">
        <f t="shared" si="2"/>
        <v>Over Budget</v>
      </c>
    </row>
    <row r="15">
      <c r="A15" s="7" t="s">
        <v>1175</v>
      </c>
      <c r="B15" s="8">
        <v>250.0</v>
      </c>
      <c r="C15" s="9">
        <v>5.007595E7</v>
      </c>
      <c r="D15" s="9">
        <v>3.6892917E7</v>
      </c>
      <c r="E15" s="10">
        <f t="shared" si="1"/>
        <v>13183033</v>
      </c>
      <c r="F15" s="11" t="str">
        <f>IF(D15=0,"YES",IF((C15-D15)/(C15+D15)&gt;0.15, IF(C15+D15&gt;percent,"YES","NO"),"NO"))</f>
        <v>YES</v>
      </c>
      <c r="G15" s="12">
        <v>250000.0</v>
      </c>
      <c r="H15" s="13" t="str">
        <f t="shared" si="3"/>
        <v>NOT FUNDED</v>
      </c>
      <c r="I15" s="14">
        <f t="shared" si="4"/>
        <v>12200</v>
      </c>
      <c r="J15" s="15" t="str">
        <f t="shared" si="2"/>
        <v>Over Budget</v>
      </c>
    </row>
    <row r="16">
      <c r="A16" s="7" t="s">
        <v>1176</v>
      </c>
      <c r="B16" s="8">
        <v>197.0</v>
      </c>
      <c r="C16" s="9">
        <v>3.6837389E7</v>
      </c>
      <c r="D16" s="9">
        <v>2.7327921E7</v>
      </c>
      <c r="E16" s="10">
        <f t="shared" si="1"/>
        <v>9509468</v>
      </c>
      <c r="F16" s="11" t="str">
        <f>IF(D16=0,"YES",IF((C16-D16)/(C16+D16)&gt;0.15, IF(C16+D16&gt;percent,"YES","NO"),"NO"))</f>
        <v>NO</v>
      </c>
      <c r="G16" s="12">
        <v>280000.0</v>
      </c>
      <c r="H16" s="13" t="str">
        <f t="shared" si="3"/>
        <v>NOT FUNDED</v>
      </c>
      <c r="I16" s="14">
        <f t="shared" si="4"/>
        <v>12200</v>
      </c>
      <c r="J16" s="15" t="str">
        <f t="shared" si="2"/>
        <v>Approval Threshold</v>
      </c>
    </row>
    <row r="17">
      <c r="A17" s="7" t="s">
        <v>1177</v>
      </c>
      <c r="B17" s="8">
        <v>205.0</v>
      </c>
      <c r="C17" s="9">
        <v>3.6642185E7</v>
      </c>
      <c r="D17" s="9">
        <v>2.7937046E7</v>
      </c>
      <c r="E17" s="10">
        <f t="shared" si="1"/>
        <v>8705139</v>
      </c>
      <c r="F17" s="11" t="str">
        <f>IF(D17=0,"YES",IF((C17-D17)/(C17+D17)&gt;0.15, IF(C17+D17&gt;percent,"YES","NO"),"NO"))</f>
        <v>NO</v>
      </c>
      <c r="G17" s="12">
        <v>300000.0</v>
      </c>
      <c r="H17" s="13" t="str">
        <f t="shared" si="3"/>
        <v>NOT FUNDED</v>
      </c>
      <c r="I17" s="14">
        <f t="shared" si="4"/>
        <v>12200</v>
      </c>
      <c r="J17" s="15" t="str">
        <f t="shared" si="2"/>
        <v>Approval Threshold</v>
      </c>
    </row>
    <row r="18">
      <c r="A18" s="7" t="s">
        <v>1178</v>
      </c>
      <c r="B18" s="8">
        <v>218.0</v>
      </c>
      <c r="C18" s="9">
        <v>3.3421421E7</v>
      </c>
      <c r="D18" s="9">
        <v>2.6893807E7</v>
      </c>
      <c r="E18" s="10">
        <f t="shared" si="1"/>
        <v>6527614</v>
      </c>
      <c r="F18" s="11" t="str">
        <f>IF(D18=0,"YES",IF((C18-D18)/(C18+D18)&gt;0.15, IF(C18+D18&gt;percent,"YES","NO"),"NO"))</f>
        <v>NO</v>
      </c>
      <c r="G18" s="12">
        <v>159300.0</v>
      </c>
      <c r="H18" s="13" t="str">
        <f t="shared" si="3"/>
        <v>NOT FUNDED</v>
      </c>
      <c r="I18" s="14">
        <f t="shared" si="4"/>
        <v>12200</v>
      </c>
      <c r="J18" s="15" t="str">
        <f t="shared" si="2"/>
        <v>Approval Threshold</v>
      </c>
    </row>
    <row r="19">
      <c r="A19" s="7" t="s">
        <v>1179</v>
      </c>
      <c r="B19" s="8">
        <v>177.0</v>
      </c>
      <c r="C19" s="9">
        <v>3.5948063E7</v>
      </c>
      <c r="D19" s="9">
        <v>3.1502482E7</v>
      </c>
      <c r="E19" s="10">
        <f t="shared" si="1"/>
        <v>4445581</v>
      </c>
      <c r="F19" s="11" t="str">
        <f>IF(D19=0,"YES",IF((C19-D19)/(C19+D19)&gt;0.15, IF(C19+D19&gt;percent,"YES","NO"),"NO"))</f>
        <v>NO</v>
      </c>
      <c r="G19" s="12">
        <v>32500.0</v>
      </c>
      <c r="H19" s="13" t="str">
        <f t="shared" si="3"/>
        <v>NOT FUNDED</v>
      </c>
      <c r="I19" s="14">
        <f t="shared" si="4"/>
        <v>12200</v>
      </c>
      <c r="J19" s="15" t="str">
        <f t="shared" si="2"/>
        <v>Approval Threshold</v>
      </c>
    </row>
    <row r="20">
      <c r="A20" s="7" t="s">
        <v>1180</v>
      </c>
      <c r="B20" s="8">
        <v>155.0</v>
      </c>
      <c r="C20" s="9">
        <v>2.9804967E7</v>
      </c>
      <c r="D20" s="9">
        <v>2.9563142E7</v>
      </c>
      <c r="E20" s="10">
        <f t="shared" si="1"/>
        <v>241825</v>
      </c>
      <c r="F20" s="11" t="str">
        <f>IF(D20=0,"YES",IF((C20-D20)/(C20+D20)&gt;0.15, IF(C20+D20&gt;percent,"YES","NO"),"NO"))</f>
        <v>NO</v>
      </c>
      <c r="G20" s="12">
        <v>180000.0</v>
      </c>
      <c r="H20" s="13" t="str">
        <f t="shared" si="3"/>
        <v>NOT FUNDED</v>
      </c>
      <c r="I20" s="14">
        <f t="shared" si="4"/>
        <v>12200</v>
      </c>
      <c r="J20" s="15" t="str">
        <f t="shared" si="2"/>
        <v>Approval Threshold</v>
      </c>
    </row>
    <row r="21">
      <c r="A21" s="7" t="s">
        <v>1181</v>
      </c>
      <c r="B21" s="8">
        <v>235.0</v>
      </c>
      <c r="C21" s="9">
        <v>3.9632297E7</v>
      </c>
      <c r="D21" s="9">
        <v>3.941724E7</v>
      </c>
      <c r="E21" s="10">
        <f t="shared" si="1"/>
        <v>215057</v>
      </c>
      <c r="F21" s="11" t="str">
        <f>IF(D21=0,"YES",IF((C21-D21)/(C21+D21)&gt;0.15, IF(C21+D21&gt;percent,"YES","NO"),"NO"))</f>
        <v>NO</v>
      </c>
      <c r="G21" s="12">
        <v>175400.0</v>
      </c>
      <c r="H21" s="13" t="str">
        <f t="shared" si="3"/>
        <v>NOT FUNDED</v>
      </c>
      <c r="I21" s="14">
        <f t="shared" si="4"/>
        <v>12200</v>
      </c>
      <c r="J21" s="15" t="str">
        <f t="shared" si="2"/>
        <v>Approval Threshold</v>
      </c>
    </row>
    <row r="22">
      <c r="A22" s="7" t="s">
        <v>1182</v>
      </c>
      <c r="B22" s="8">
        <v>196.0</v>
      </c>
      <c r="C22" s="9">
        <v>3.2360583E7</v>
      </c>
      <c r="D22" s="9">
        <v>3.334454E7</v>
      </c>
      <c r="E22" s="10">
        <f t="shared" si="1"/>
        <v>-983957</v>
      </c>
      <c r="F22" s="11" t="str">
        <f>IF(D22=0,"YES",IF((C22-D22)/(C22+D22)&gt;0.15, IF(C22+D22&gt;percent,"YES","NO"),"NO"))</f>
        <v>NO</v>
      </c>
      <c r="G22" s="12">
        <v>60000.0</v>
      </c>
      <c r="H22" s="13" t="str">
        <f t="shared" si="3"/>
        <v>NOT FUNDED</v>
      </c>
      <c r="I22" s="14">
        <f t="shared" si="4"/>
        <v>12200</v>
      </c>
      <c r="J22" s="15" t="str">
        <f t="shared" si="2"/>
        <v>Approval Threshold</v>
      </c>
    </row>
    <row r="23">
      <c r="A23" s="7" t="s">
        <v>1183</v>
      </c>
      <c r="B23" s="8">
        <v>173.0</v>
      </c>
      <c r="C23" s="9">
        <v>3.5889935E7</v>
      </c>
      <c r="D23" s="9">
        <v>4.0384287E7</v>
      </c>
      <c r="E23" s="10">
        <f t="shared" si="1"/>
        <v>-4494352</v>
      </c>
      <c r="F23" s="11" t="str">
        <f>IF(D23=0,"YES",IF((C23-D23)/(C23+D23)&gt;0.15, IF(C23+D23&gt;percent,"YES","NO"),"NO"))</f>
        <v>NO</v>
      </c>
      <c r="G23" s="12">
        <v>476000.0</v>
      </c>
      <c r="H23" s="13" t="str">
        <f t="shared" si="3"/>
        <v>NOT FUNDED</v>
      </c>
      <c r="I23" s="14">
        <f t="shared" si="4"/>
        <v>12200</v>
      </c>
      <c r="J23" s="15" t="str">
        <f t="shared" si="2"/>
        <v>Approval Threshold</v>
      </c>
    </row>
    <row r="24">
      <c r="A24" s="7" t="s">
        <v>1184</v>
      </c>
      <c r="B24" s="8">
        <v>174.0</v>
      </c>
      <c r="C24" s="9">
        <v>2.9863479E7</v>
      </c>
      <c r="D24" s="9">
        <v>3.6118587E7</v>
      </c>
      <c r="E24" s="10">
        <f t="shared" si="1"/>
        <v>-6255108</v>
      </c>
      <c r="F24" s="11" t="str">
        <f>IF(D24=0,"YES",IF((C24-D24)/(C24+D24)&gt;0.15, IF(C24+D24&gt;percent,"YES","NO"),"NO"))</f>
        <v>NO</v>
      </c>
      <c r="G24" s="12">
        <v>75000.0</v>
      </c>
      <c r="H24" s="13" t="str">
        <f t="shared" si="3"/>
        <v>NOT FUNDED</v>
      </c>
      <c r="I24" s="14">
        <f t="shared" si="4"/>
        <v>12200</v>
      </c>
      <c r="J24" s="15" t="str">
        <f t="shared" si="2"/>
        <v>Approval Threshold</v>
      </c>
    </row>
    <row r="25">
      <c r="A25" s="20" t="s">
        <v>1185</v>
      </c>
      <c r="B25" s="8">
        <v>193.0</v>
      </c>
      <c r="C25" s="9">
        <v>2.3084869E7</v>
      </c>
      <c r="D25" s="9">
        <v>2.940531E7</v>
      </c>
      <c r="E25" s="10">
        <f t="shared" si="1"/>
        <v>-6320441</v>
      </c>
      <c r="F25" s="11" t="str">
        <f>IF(D25=0,"YES",IF((C25-D25)/(C25+D25)&gt;0.15, IF(C25+D25&gt;percent,"YES","NO"),"NO"))</f>
        <v>NO</v>
      </c>
      <c r="G25" s="12">
        <v>208250.0</v>
      </c>
      <c r="H25" s="13" t="str">
        <f t="shared" si="3"/>
        <v>NOT FUNDED</v>
      </c>
      <c r="I25" s="14">
        <f t="shared" si="4"/>
        <v>12200</v>
      </c>
      <c r="J25" s="15" t="str">
        <f t="shared" si="2"/>
        <v>Approval Threshold</v>
      </c>
    </row>
    <row r="26">
      <c r="A26" s="17" t="s">
        <v>1186</v>
      </c>
      <c r="B26" s="8">
        <v>176.0</v>
      </c>
      <c r="C26" s="9">
        <v>2.4834507E7</v>
      </c>
      <c r="D26" s="9">
        <v>3.1512343E7</v>
      </c>
      <c r="E26" s="10">
        <f t="shared" si="1"/>
        <v>-6677836</v>
      </c>
      <c r="F26" s="11" t="str">
        <f>IF(D26=0,"YES",IF((C26-D26)/(C26+D26)&gt;0.15, IF(C26+D26&gt;percent,"YES","NO"),"NO"))</f>
        <v>NO</v>
      </c>
      <c r="G26" s="12">
        <v>290000.0</v>
      </c>
      <c r="H26" s="13" t="str">
        <f t="shared" si="3"/>
        <v>NOT FUNDED</v>
      </c>
      <c r="I26" s="14">
        <f t="shared" si="4"/>
        <v>12200</v>
      </c>
      <c r="J26" s="15" t="str">
        <f t="shared" si="2"/>
        <v>Approval Threshold</v>
      </c>
    </row>
    <row r="27">
      <c r="A27" s="7" t="s">
        <v>1187</v>
      </c>
      <c r="B27" s="8">
        <v>168.0</v>
      </c>
      <c r="C27" s="9">
        <v>2.6855918E7</v>
      </c>
      <c r="D27" s="9">
        <v>3.4363089E7</v>
      </c>
      <c r="E27" s="10">
        <f t="shared" si="1"/>
        <v>-7507171</v>
      </c>
      <c r="F27" s="11" t="str">
        <f>IF(D27=0,"YES",IF((C27-D27)/(C27+D27)&gt;0.15, IF(C27+D27&gt;percent,"YES","NO"),"NO"))</f>
        <v>NO</v>
      </c>
      <c r="G27" s="12">
        <v>72001.0</v>
      </c>
      <c r="H27" s="13" t="str">
        <f t="shared" si="3"/>
        <v>NOT FUNDED</v>
      </c>
      <c r="I27" s="14">
        <f t="shared" si="4"/>
        <v>12200</v>
      </c>
      <c r="J27" s="15" t="str">
        <f t="shared" si="2"/>
        <v>Approval Threshold</v>
      </c>
    </row>
    <row r="28">
      <c r="A28" s="7" t="s">
        <v>1188</v>
      </c>
      <c r="B28" s="8">
        <v>164.0</v>
      </c>
      <c r="C28" s="9">
        <v>2.4266254E7</v>
      </c>
      <c r="D28" s="9">
        <v>3.3490951E7</v>
      </c>
      <c r="E28" s="10">
        <f t="shared" si="1"/>
        <v>-9224697</v>
      </c>
      <c r="F28" s="11" t="str">
        <f>IF(D28=0,"YES",IF((C28-D28)/(C28+D28)&gt;0.15, IF(C28+D28&gt;percent,"YES","NO"),"NO"))</f>
        <v>NO</v>
      </c>
      <c r="G28" s="12">
        <v>133500.0</v>
      </c>
      <c r="H28" s="13" t="str">
        <f t="shared" si="3"/>
        <v>NOT FUNDED</v>
      </c>
      <c r="I28" s="14">
        <f t="shared" si="4"/>
        <v>12200</v>
      </c>
      <c r="J28" s="15" t="str">
        <f t="shared" si="2"/>
        <v>Approval Threshold</v>
      </c>
    </row>
    <row r="29">
      <c r="A29" s="7" t="s">
        <v>1189</v>
      </c>
      <c r="B29" s="8">
        <v>222.0</v>
      </c>
      <c r="C29" s="9">
        <v>2.3941484E7</v>
      </c>
      <c r="D29" s="9">
        <v>3.4146667E7</v>
      </c>
      <c r="E29" s="10">
        <f t="shared" si="1"/>
        <v>-10205183</v>
      </c>
      <c r="F29" s="11" t="str">
        <f>IF(D29=0,"YES",IF((C29-D29)/(C29+D29)&gt;0.15, IF(C29+D29&gt;percent,"YES","NO"),"NO"))</f>
        <v>NO</v>
      </c>
      <c r="G29" s="12">
        <v>320000.0</v>
      </c>
      <c r="H29" s="13" t="str">
        <f t="shared" si="3"/>
        <v>NOT FUNDED</v>
      </c>
      <c r="I29" s="14">
        <f t="shared" si="4"/>
        <v>12200</v>
      </c>
      <c r="J29" s="15" t="str">
        <f t="shared" si="2"/>
        <v>Approval Threshold</v>
      </c>
    </row>
    <row r="30">
      <c r="A30" s="7" t="s">
        <v>1190</v>
      </c>
      <c r="B30" s="8">
        <v>223.0</v>
      </c>
      <c r="C30" s="9">
        <v>3.8331997E7</v>
      </c>
      <c r="D30" s="9">
        <v>4.8669663E7</v>
      </c>
      <c r="E30" s="10">
        <f t="shared" si="1"/>
        <v>-10337666</v>
      </c>
      <c r="F30" s="11" t="str">
        <f>IF(D30=0,"YES",IF((C30-D30)/(C30+D30)&gt;0.15, IF(C30+D30&gt;percent,"YES","NO"),"NO"))</f>
        <v>NO</v>
      </c>
      <c r="G30" s="12">
        <v>748214.0</v>
      </c>
      <c r="H30" s="13" t="str">
        <f t="shared" si="3"/>
        <v>NOT FUNDED</v>
      </c>
      <c r="I30" s="14">
        <f t="shared" si="4"/>
        <v>12200</v>
      </c>
      <c r="J30" s="15" t="str">
        <f t="shared" si="2"/>
        <v>Approval Threshold</v>
      </c>
    </row>
    <row r="31">
      <c r="A31" s="7" t="s">
        <v>1191</v>
      </c>
      <c r="B31" s="8">
        <v>156.0</v>
      </c>
      <c r="C31" s="9">
        <v>2.4402642E7</v>
      </c>
      <c r="D31" s="9">
        <v>3.6321557E7</v>
      </c>
      <c r="E31" s="10">
        <f t="shared" si="1"/>
        <v>-11918915</v>
      </c>
      <c r="F31" s="11" t="str">
        <f>IF(D31=0,"YES",IF((C31-D31)/(C31+D31)&gt;0.15, IF(C31+D31&gt;percent,"YES","NO"),"NO"))</f>
        <v>NO</v>
      </c>
      <c r="G31" s="12">
        <v>281000.0</v>
      </c>
      <c r="H31" s="13" t="str">
        <f t="shared" si="3"/>
        <v>NOT FUNDED</v>
      </c>
      <c r="I31" s="14">
        <f t="shared" si="4"/>
        <v>12200</v>
      </c>
      <c r="J31" s="15" t="str">
        <f t="shared" si="2"/>
        <v>Approval Threshold</v>
      </c>
    </row>
    <row r="32">
      <c r="A32" s="7" t="s">
        <v>1192</v>
      </c>
      <c r="B32" s="8">
        <v>185.0</v>
      </c>
      <c r="C32" s="9">
        <v>1.5079419E7</v>
      </c>
      <c r="D32" s="9">
        <v>2.7671745E7</v>
      </c>
      <c r="E32" s="10">
        <f t="shared" si="1"/>
        <v>-12592326</v>
      </c>
      <c r="F32" s="11" t="str">
        <f>IF(D32=0,"YES",IF((C32-D32)/(C32+D32)&gt;0.15, IF(C32+D32&gt;percent,"YES","NO"),"NO"))</f>
        <v>NO</v>
      </c>
      <c r="G32" s="12">
        <v>116800.0</v>
      </c>
      <c r="H32" s="13" t="str">
        <f t="shared" si="3"/>
        <v>NOT FUNDED</v>
      </c>
      <c r="I32" s="14">
        <f t="shared" si="4"/>
        <v>12200</v>
      </c>
      <c r="J32" s="15" t="str">
        <f t="shared" si="2"/>
        <v>Approval Threshold</v>
      </c>
    </row>
    <row r="33">
      <c r="A33" s="7" t="s">
        <v>1193</v>
      </c>
      <c r="B33" s="8">
        <v>156.0</v>
      </c>
      <c r="C33" s="9">
        <v>2.1131643E7</v>
      </c>
      <c r="D33" s="9">
        <v>3.3960543E7</v>
      </c>
      <c r="E33" s="10">
        <f t="shared" si="1"/>
        <v>-12828900</v>
      </c>
      <c r="F33" s="11" t="str">
        <f>IF(D33=0,"YES",IF((C33-D33)/(C33+D33)&gt;0.15, IF(C33+D33&gt;percent,"YES","NO"),"NO"))</f>
        <v>NO</v>
      </c>
      <c r="G33" s="12">
        <v>246832.0</v>
      </c>
      <c r="H33" s="13" t="str">
        <f t="shared" si="3"/>
        <v>NOT FUNDED</v>
      </c>
      <c r="I33" s="14">
        <f t="shared" si="4"/>
        <v>12200</v>
      </c>
      <c r="J33" s="15" t="str">
        <f t="shared" si="2"/>
        <v>Approval Threshold</v>
      </c>
    </row>
    <row r="34">
      <c r="A34" s="7" t="s">
        <v>1194</v>
      </c>
      <c r="B34" s="8">
        <v>154.0</v>
      </c>
      <c r="C34" s="9">
        <v>2.0108576E7</v>
      </c>
      <c r="D34" s="9">
        <v>3.2963168E7</v>
      </c>
      <c r="E34" s="10">
        <f t="shared" si="1"/>
        <v>-12854592</v>
      </c>
      <c r="F34" s="11" t="str">
        <f>IF(D34=0,"YES",IF((C34-D34)/(C34+D34)&gt;0.15, IF(C34+D34&gt;percent,"YES","NO"),"NO"))</f>
        <v>NO</v>
      </c>
      <c r="G34" s="12">
        <v>75000.0</v>
      </c>
      <c r="H34" s="13" t="str">
        <f t="shared" si="3"/>
        <v>NOT FUNDED</v>
      </c>
      <c r="I34" s="14">
        <f t="shared" si="4"/>
        <v>12200</v>
      </c>
      <c r="J34" s="15" t="str">
        <f t="shared" si="2"/>
        <v>Approval Threshold</v>
      </c>
    </row>
    <row r="35">
      <c r="A35" s="19" t="s">
        <v>1195</v>
      </c>
      <c r="B35" s="8">
        <v>138.0</v>
      </c>
      <c r="C35" s="9">
        <v>1.1242016E7</v>
      </c>
      <c r="D35" s="9">
        <v>2.619289E7</v>
      </c>
      <c r="E35" s="10">
        <f t="shared" si="1"/>
        <v>-14950874</v>
      </c>
      <c r="F35" s="11" t="str">
        <f>IF(D35=0,"YES",IF((C35-D35)/(C35+D35)&gt;0.15, IF(C35+D35&gt;percent,"YES","NO"),"NO"))</f>
        <v>NO</v>
      </c>
      <c r="G35" s="12">
        <v>75000.0</v>
      </c>
      <c r="H35" s="13" t="str">
        <f t="shared" si="3"/>
        <v>NOT FUNDED</v>
      </c>
      <c r="I35" s="14">
        <f t="shared" si="4"/>
        <v>12200</v>
      </c>
      <c r="J35" s="15" t="str">
        <f t="shared" si="2"/>
        <v>Approval Threshold</v>
      </c>
    </row>
    <row r="36">
      <c r="A36" s="7" t="s">
        <v>1196</v>
      </c>
      <c r="B36" s="8">
        <v>139.0</v>
      </c>
      <c r="C36" s="9">
        <v>1.4218779E7</v>
      </c>
      <c r="D36" s="9">
        <v>2.9701116E7</v>
      </c>
      <c r="E36" s="10">
        <f t="shared" si="1"/>
        <v>-15482337</v>
      </c>
      <c r="F36" s="11" t="str">
        <f>IF(D36=0,"YES",IF((C36-D36)/(C36+D36)&gt;0.15, IF(C36+D36&gt;percent,"YES","NO"),"NO"))</f>
        <v>NO</v>
      </c>
      <c r="G36" s="12">
        <v>100000.0</v>
      </c>
      <c r="H36" s="13" t="str">
        <f t="shared" si="3"/>
        <v>NOT FUNDED</v>
      </c>
      <c r="I36" s="14">
        <f t="shared" si="4"/>
        <v>12200</v>
      </c>
      <c r="J36" s="15" t="str">
        <f t="shared" si="2"/>
        <v>Approval Threshold</v>
      </c>
    </row>
    <row r="37">
      <c r="A37" s="19" t="s">
        <v>1197</v>
      </c>
      <c r="B37" s="8">
        <v>235.0</v>
      </c>
      <c r="C37" s="9">
        <v>2.6185101E7</v>
      </c>
      <c r="D37" s="9">
        <v>4.1912223E7</v>
      </c>
      <c r="E37" s="10">
        <f t="shared" si="1"/>
        <v>-15727122</v>
      </c>
      <c r="F37" s="11" t="str">
        <f>IF(D37=0,"YES",IF((C37-D37)/(C37+D37)&gt;0.15, IF(C37+D37&gt;percent,"YES","NO"),"NO"))</f>
        <v>NO</v>
      </c>
      <c r="G37" s="12">
        <v>600000.0</v>
      </c>
      <c r="H37" s="13" t="str">
        <f t="shared" si="3"/>
        <v>NOT FUNDED</v>
      </c>
      <c r="I37" s="14">
        <f t="shared" si="4"/>
        <v>12200</v>
      </c>
      <c r="J37" s="15" t="str">
        <f t="shared" si="2"/>
        <v>Approval Threshold</v>
      </c>
    </row>
    <row r="38">
      <c r="A38" s="7" t="s">
        <v>1198</v>
      </c>
      <c r="B38" s="8">
        <v>148.0</v>
      </c>
      <c r="C38" s="9">
        <v>1.1258339E7</v>
      </c>
      <c r="D38" s="9">
        <v>2.8861409E7</v>
      </c>
      <c r="E38" s="10">
        <f t="shared" si="1"/>
        <v>-17603070</v>
      </c>
      <c r="F38" s="11" t="str">
        <f>IF(D38=0,"YES",IF((C38-D38)/(C38+D38)&gt;0.15, IF(C38+D38&gt;percent,"YES","NO"),"NO"))</f>
        <v>NO</v>
      </c>
      <c r="G38" s="12">
        <v>45000.0</v>
      </c>
      <c r="H38" s="13" t="str">
        <f t="shared" si="3"/>
        <v>NOT FUNDED</v>
      </c>
      <c r="I38" s="14">
        <f t="shared" si="4"/>
        <v>12200</v>
      </c>
      <c r="J38" s="15" t="str">
        <f t="shared" si="2"/>
        <v>Approval Threshold</v>
      </c>
    </row>
    <row r="39">
      <c r="A39" s="7" t="s">
        <v>1199</v>
      </c>
      <c r="B39" s="8">
        <v>165.0</v>
      </c>
      <c r="C39" s="9">
        <v>1.4271613E7</v>
      </c>
      <c r="D39" s="9">
        <v>3.2068423E7</v>
      </c>
      <c r="E39" s="10">
        <f t="shared" si="1"/>
        <v>-17796810</v>
      </c>
      <c r="F39" s="11" t="str">
        <f>IF(D39=0,"YES",IF((C39-D39)/(C39+D39)&gt;0.15, IF(C39+D39&gt;percent,"YES","NO"),"NO"))</f>
        <v>NO</v>
      </c>
      <c r="G39" s="12">
        <v>75000.0</v>
      </c>
      <c r="H39" s="13" t="str">
        <f t="shared" si="3"/>
        <v>NOT FUNDED</v>
      </c>
      <c r="I39" s="14">
        <f t="shared" si="4"/>
        <v>12200</v>
      </c>
      <c r="J39" s="15" t="str">
        <f t="shared" si="2"/>
        <v>Approval Threshold</v>
      </c>
    </row>
    <row r="40">
      <c r="A40" s="7" t="s">
        <v>1200</v>
      </c>
      <c r="B40" s="8">
        <v>283.0</v>
      </c>
      <c r="C40" s="9">
        <v>3.9276369E7</v>
      </c>
      <c r="D40" s="9">
        <v>5.7321204E7</v>
      </c>
      <c r="E40" s="10">
        <f t="shared" si="1"/>
        <v>-18044835</v>
      </c>
      <c r="F40" s="11" t="str">
        <f>IF(D40=0,"YES",IF((C40-D40)/(C40+D40)&gt;0.15, IF(C40+D40&gt;percent,"YES","NO"),"NO"))</f>
        <v>NO</v>
      </c>
      <c r="G40" s="12">
        <v>451000.0</v>
      </c>
      <c r="H40" s="13" t="str">
        <f t="shared" si="3"/>
        <v>NOT FUNDED</v>
      </c>
      <c r="I40" s="14">
        <f t="shared" si="4"/>
        <v>12200</v>
      </c>
      <c r="J40" s="15" t="str">
        <f t="shared" si="2"/>
        <v>Approval Threshold</v>
      </c>
    </row>
    <row r="41">
      <c r="A41" s="7" t="s">
        <v>1201</v>
      </c>
      <c r="B41" s="8">
        <v>170.0</v>
      </c>
      <c r="C41" s="9">
        <v>3.4112656E7</v>
      </c>
      <c r="D41" s="9">
        <v>5.2314391E7</v>
      </c>
      <c r="E41" s="10">
        <f t="shared" si="1"/>
        <v>-18201735</v>
      </c>
      <c r="F41" s="11" t="str">
        <f>IF(D41=0,"YES",IF((C41-D41)/(C41+D41)&gt;0.15, IF(C41+D41&gt;percent,"YES","NO"),"NO"))</f>
        <v>NO</v>
      </c>
      <c r="G41" s="12">
        <v>320000.0</v>
      </c>
      <c r="H41" s="13" t="str">
        <f t="shared" si="3"/>
        <v>NOT FUNDED</v>
      </c>
      <c r="I41" s="14">
        <f t="shared" si="4"/>
        <v>12200</v>
      </c>
      <c r="J41" s="15" t="str">
        <f t="shared" si="2"/>
        <v>Approval Threshold</v>
      </c>
    </row>
    <row r="42">
      <c r="A42" s="7" t="s">
        <v>1202</v>
      </c>
      <c r="B42" s="8">
        <v>162.0</v>
      </c>
      <c r="C42" s="9">
        <v>1.3060832E7</v>
      </c>
      <c r="D42" s="9">
        <v>3.1580536E7</v>
      </c>
      <c r="E42" s="10">
        <f t="shared" si="1"/>
        <v>-18519704</v>
      </c>
      <c r="F42" s="11" t="str">
        <f>IF(D42=0,"YES",IF((C42-D42)/(C42+D42)&gt;0.15, IF(C42+D42&gt;percent,"YES","NO"),"NO"))</f>
        <v>NO</v>
      </c>
      <c r="G42" s="12">
        <v>47500.0</v>
      </c>
      <c r="H42" s="13" t="str">
        <f t="shared" si="3"/>
        <v>NOT FUNDED</v>
      </c>
      <c r="I42" s="14">
        <f t="shared" si="4"/>
        <v>12200</v>
      </c>
      <c r="J42" s="15" t="str">
        <f t="shared" si="2"/>
        <v>Approval Threshold</v>
      </c>
    </row>
    <row r="43">
      <c r="A43" s="7" t="s">
        <v>1203</v>
      </c>
      <c r="B43" s="8">
        <v>184.0</v>
      </c>
      <c r="C43" s="9">
        <v>1.0544115E7</v>
      </c>
      <c r="D43" s="9">
        <v>3.1864337E7</v>
      </c>
      <c r="E43" s="10">
        <f t="shared" si="1"/>
        <v>-21320222</v>
      </c>
      <c r="F43" s="11" t="str">
        <f>IF(D43=0,"YES",IF((C43-D43)/(C43+D43)&gt;0.15, IF(C43+D43&gt;percent,"YES","NO"),"NO"))</f>
        <v>NO</v>
      </c>
      <c r="G43" s="12">
        <v>190000.0</v>
      </c>
      <c r="H43" s="13" t="str">
        <f t="shared" si="3"/>
        <v>NOT FUNDED</v>
      </c>
      <c r="I43" s="14">
        <f t="shared" si="4"/>
        <v>12200</v>
      </c>
      <c r="J43" s="15" t="str">
        <f t="shared" si="2"/>
        <v>Approval Threshold</v>
      </c>
    </row>
    <row r="44">
      <c r="A44" s="7" t="s">
        <v>1204</v>
      </c>
      <c r="B44" s="8">
        <v>169.0</v>
      </c>
      <c r="C44" s="9">
        <v>2.9505769E7</v>
      </c>
      <c r="D44" s="9">
        <v>5.2126434E7</v>
      </c>
      <c r="E44" s="10">
        <f t="shared" si="1"/>
        <v>-22620665</v>
      </c>
      <c r="F44" s="11" t="str">
        <f>IF(D44=0,"YES",IF((C44-D44)/(C44+D44)&gt;0.15, IF(C44+D44&gt;percent,"YES","NO"),"NO"))</f>
        <v>NO</v>
      </c>
      <c r="G44" s="12">
        <v>40000.0</v>
      </c>
      <c r="H44" s="13" t="str">
        <f t="shared" si="3"/>
        <v>NOT FUNDED</v>
      </c>
      <c r="I44" s="14">
        <f t="shared" si="4"/>
        <v>12200</v>
      </c>
      <c r="J44" s="15" t="str">
        <f t="shared" si="2"/>
        <v>Approval Threshold</v>
      </c>
    </row>
    <row r="45">
      <c r="A45" s="7" t="s">
        <v>1205</v>
      </c>
      <c r="B45" s="18">
        <v>190.0</v>
      </c>
      <c r="C45" s="9">
        <v>3.4650511E7</v>
      </c>
      <c r="D45" s="9">
        <v>5.7645935E7</v>
      </c>
      <c r="E45" s="10">
        <f t="shared" si="1"/>
        <v>-22995424</v>
      </c>
      <c r="F45" s="11" t="str">
        <f>IF(D45=0,"YES",IF((C45-D45)/(C45+D45)&gt;0.15, IF(C45+D45&gt;percent,"YES","NO"),"NO"))</f>
        <v>NO</v>
      </c>
      <c r="G45" s="12">
        <v>550000.0</v>
      </c>
      <c r="H45" s="13" t="str">
        <f t="shared" si="3"/>
        <v>NOT FUNDED</v>
      </c>
      <c r="I45" s="14">
        <f t="shared" si="4"/>
        <v>12200</v>
      </c>
      <c r="J45" s="15" t="str">
        <f t="shared" si="2"/>
        <v>Approval Threshold</v>
      </c>
    </row>
    <row r="46">
      <c r="A46" s="7" t="s">
        <v>1206</v>
      </c>
      <c r="B46" s="18">
        <v>217.0</v>
      </c>
      <c r="C46" s="9">
        <v>2.323604E7</v>
      </c>
      <c r="D46" s="9">
        <v>4.6744635E7</v>
      </c>
      <c r="E46" s="10">
        <f t="shared" si="1"/>
        <v>-23508595</v>
      </c>
      <c r="F46" s="11" t="str">
        <f>IF(D46=0,"YES",IF((C46-D46)/(C46+D46)&gt;0.15, IF(C46+D46&gt;percent,"YES","NO"),"NO"))</f>
        <v>NO</v>
      </c>
      <c r="G46" s="12">
        <v>611720.0</v>
      </c>
      <c r="H46" s="13" t="str">
        <f t="shared" si="3"/>
        <v>NOT FUNDED</v>
      </c>
      <c r="I46" s="14">
        <f t="shared" si="4"/>
        <v>12200</v>
      </c>
      <c r="J46" s="15" t="str">
        <f t="shared" si="2"/>
        <v>Approval Threshold</v>
      </c>
    </row>
    <row r="47">
      <c r="A47" s="7" t="s">
        <v>1207</v>
      </c>
      <c r="B47" s="18">
        <v>227.0</v>
      </c>
      <c r="C47" s="9">
        <v>2.1190482E7</v>
      </c>
      <c r="D47" s="9">
        <v>4.4781253E7</v>
      </c>
      <c r="E47" s="10">
        <f t="shared" si="1"/>
        <v>-23590771</v>
      </c>
      <c r="F47" s="11" t="str">
        <f>IF(D47=0,"YES",IF((C47-D47)/(C47+D47)&gt;0.15, IF(C47+D47&gt;percent,"YES","NO"),"NO"))</f>
        <v>NO</v>
      </c>
      <c r="G47" s="12">
        <v>750000.0</v>
      </c>
      <c r="H47" s="13" t="str">
        <f t="shared" si="3"/>
        <v>NOT FUNDED</v>
      </c>
      <c r="I47" s="14">
        <f t="shared" si="4"/>
        <v>12200</v>
      </c>
      <c r="J47" s="15" t="str">
        <f t="shared" si="2"/>
        <v>Approval Threshold</v>
      </c>
    </row>
    <row r="48">
      <c r="A48" s="7" t="s">
        <v>1208</v>
      </c>
      <c r="B48" s="18">
        <v>181.0</v>
      </c>
      <c r="C48" s="9">
        <v>1.3695054E7</v>
      </c>
      <c r="D48" s="9">
        <v>3.9042931E7</v>
      </c>
      <c r="E48" s="10">
        <f t="shared" si="1"/>
        <v>-25347877</v>
      </c>
      <c r="F48" s="11" t="str">
        <f>IF(D48=0,"YES",IF((C48-D48)/(C48+D48)&gt;0.15, IF(C48+D48&gt;percent,"YES","NO"),"NO"))</f>
        <v>NO</v>
      </c>
      <c r="G48" s="12">
        <v>27500.0</v>
      </c>
      <c r="H48" s="13" t="str">
        <f t="shared" si="3"/>
        <v>NOT FUNDED</v>
      </c>
      <c r="I48" s="14">
        <f t="shared" si="4"/>
        <v>12200</v>
      </c>
      <c r="J48" s="15" t="str">
        <f t="shared" si="2"/>
        <v>Approval Threshold</v>
      </c>
    </row>
    <row r="49">
      <c r="A49" s="7" t="s">
        <v>1209</v>
      </c>
      <c r="B49" s="18">
        <v>162.0</v>
      </c>
      <c r="C49" s="9">
        <v>2.3356199E7</v>
      </c>
      <c r="D49" s="9">
        <v>4.9172047E7</v>
      </c>
      <c r="E49" s="10">
        <f t="shared" si="1"/>
        <v>-25815848</v>
      </c>
      <c r="F49" s="11" t="str">
        <f>IF(D49=0,"YES",IF((C49-D49)/(C49+D49)&gt;0.15, IF(C49+D49&gt;percent,"YES","NO"),"NO"))</f>
        <v>NO</v>
      </c>
      <c r="G49" s="12">
        <v>354690.0</v>
      </c>
      <c r="H49" s="13" t="str">
        <f t="shared" si="3"/>
        <v>NOT FUNDED</v>
      </c>
      <c r="I49" s="14">
        <f t="shared" si="4"/>
        <v>12200</v>
      </c>
      <c r="J49" s="15" t="str">
        <f t="shared" si="2"/>
        <v>Approval Threshold</v>
      </c>
    </row>
    <row r="50">
      <c r="A50" s="7" t="s">
        <v>1210</v>
      </c>
      <c r="B50" s="18">
        <v>224.0</v>
      </c>
      <c r="C50" s="9">
        <v>2.4026419E7</v>
      </c>
      <c r="D50" s="9">
        <v>5.0641916E7</v>
      </c>
      <c r="E50" s="10">
        <f t="shared" si="1"/>
        <v>-26615497</v>
      </c>
      <c r="F50" s="11" t="str">
        <f>IF(D50=0,"YES",IF((C50-D50)/(C50+D50)&gt;0.15, IF(C50+D50&gt;percent,"YES","NO"),"NO"))</f>
        <v>NO</v>
      </c>
      <c r="G50" s="12">
        <v>320000.0</v>
      </c>
      <c r="H50" s="13" t="str">
        <f t="shared" si="3"/>
        <v>NOT FUNDED</v>
      </c>
      <c r="I50" s="14">
        <f t="shared" si="4"/>
        <v>12200</v>
      </c>
      <c r="J50" s="15" t="str">
        <f t="shared" si="2"/>
        <v>Approval Threshold</v>
      </c>
    </row>
    <row r="51">
      <c r="A51" s="7" t="s">
        <v>1211</v>
      </c>
      <c r="B51" s="18">
        <v>175.0</v>
      </c>
      <c r="C51" s="9">
        <v>8539547.0</v>
      </c>
      <c r="D51" s="9">
        <v>3.5178674E7</v>
      </c>
      <c r="E51" s="10">
        <f t="shared" si="1"/>
        <v>-26639127</v>
      </c>
      <c r="F51" s="11" t="str">
        <f>IF(D51=0,"YES",IF((C51-D51)/(C51+D51)&gt;0.15, IF(C51+D51&gt;percent,"YES","NO"),"NO"))</f>
        <v>NO</v>
      </c>
      <c r="G51" s="12">
        <v>100000.0</v>
      </c>
      <c r="H51" s="13" t="str">
        <f t="shared" si="3"/>
        <v>NOT FUNDED</v>
      </c>
      <c r="I51" s="14">
        <f t="shared" si="4"/>
        <v>12200</v>
      </c>
      <c r="J51" s="15" t="str">
        <f t="shared" si="2"/>
        <v>Approval Threshold</v>
      </c>
    </row>
    <row r="52">
      <c r="A52" s="7" t="s">
        <v>1212</v>
      </c>
      <c r="B52" s="18">
        <v>167.0</v>
      </c>
      <c r="C52" s="9">
        <v>8521717.0</v>
      </c>
      <c r="D52" s="9">
        <v>3.6196394E7</v>
      </c>
      <c r="E52" s="10">
        <f t="shared" si="1"/>
        <v>-27674677</v>
      </c>
      <c r="F52" s="11" t="str">
        <f>IF(D52=0,"YES",IF((C52-D52)/(C52+D52)&gt;0.15, IF(C52+D52&gt;percent,"YES","NO"),"NO"))</f>
        <v>NO</v>
      </c>
      <c r="G52" s="12">
        <v>300000.0</v>
      </c>
      <c r="H52" s="13" t="str">
        <f t="shared" si="3"/>
        <v>NOT FUNDED</v>
      </c>
      <c r="I52" s="14">
        <f t="shared" si="4"/>
        <v>12200</v>
      </c>
      <c r="J52" s="15" t="str">
        <f t="shared" si="2"/>
        <v>Approval Threshold</v>
      </c>
    </row>
    <row r="53">
      <c r="A53" s="7" t="s">
        <v>1213</v>
      </c>
      <c r="B53" s="18">
        <v>150.0</v>
      </c>
      <c r="C53" s="9">
        <v>6005927.0</v>
      </c>
      <c r="D53" s="9">
        <v>3.3988309E7</v>
      </c>
      <c r="E53" s="10">
        <f t="shared" si="1"/>
        <v>-27982382</v>
      </c>
      <c r="F53" s="11" t="str">
        <f>IF(D53=0,"YES",IF((C53-D53)/(C53+D53)&gt;0.15, IF(C53+D53&gt;percent,"YES","NO"),"NO"))</f>
        <v>NO</v>
      </c>
      <c r="G53" s="12">
        <v>75000.0</v>
      </c>
      <c r="H53" s="13" t="str">
        <f t="shared" si="3"/>
        <v>NOT FUNDED</v>
      </c>
      <c r="I53" s="14">
        <f t="shared" si="4"/>
        <v>12200</v>
      </c>
      <c r="J53" s="15" t="str">
        <f t="shared" si="2"/>
        <v>Approval Threshold</v>
      </c>
    </row>
    <row r="54">
      <c r="A54" s="7" t="s">
        <v>1214</v>
      </c>
      <c r="B54" s="18">
        <v>183.0</v>
      </c>
      <c r="C54" s="9">
        <v>9155443.0</v>
      </c>
      <c r="D54" s="9">
        <v>3.7266357E7</v>
      </c>
      <c r="E54" s="10">
        <f t="shared" si="1"/>
        <v>-28110914</v>
      </c>
      <c r="F54" s="11" t="str">
        <f>IF(D54=0,"YES",IF((C54-D54)/(C54+D54)&gt;0.15, IF(C54+D54&gt;percent,"YES","NO"),"NO"))</f>
        <v>NO</v>
      </c>
      <c r="G54" s="12">
        <v>300000.0</v>
      </c>
      <c r="H54" s="13" t="str">
        <f t="shared" si="3"/>
        <v>NOT FUNDED</v>
      </c>
      <c r="I54" s="14">
        <f t="shared" si="4"/>
        <v>12200</v>
      </c>
      <c r="J54" s="15" t="str">
        <f t="shared" si="2"/>
        <v>Approval Threshold</v>
      </c>
    </row>
    <row r="55">
      <c r="A55" s="7" t="s">
        <v>1215</v>
      </c>
      <c r="B55" s="18">
        <v>211.0</v>
      </c>
      <c r="C55" s="9">
        <v>2.4857595E7</v>
      </c>
      <c r="D55" s="9">
        <v>5.4837776E7</v>
      </c>
      <c r="E55" s="10">
        <f t="shared" si="1"/>
        <v>-29980181</v>
      </c>
      <c r="F55" s="11" t="str">
        <f>IF(D55=0,"YES",IF((C55-D55)/(C55+D55)&gt;0.15, IF(C55+D55&gt;percent,"YES","NO"),"NO"))</f>
        <v>NO</v>
      </c>
      <c r="G55" s="12">
        <v>245500.0</v>
      </c>
      <c r="H55" s="13" t="str">
        <f t="shared" si="3"/>
        <v>NOT FUNDED</v>
      </c>
      <c r="I55" s="14">
        <f t="shared" si="4"/>
        <v>12200</v>
      </c>
      <c r="J55" s="15" t="str">
        <f t="shared" si="2"/>
        <v>Approval Threshold</v>
      </c>
    </row>
    <row r="56">
      <c r="A56" s="7" t="s">
        <v>1216</v>
      </c>
      <c r="B56" s="18">
        <v>188.0</v>
      </c>
      <c r="C56" s="9">
        <v>2.5211537E7</v>
      </c>
      <c r="D56" s="9">
        <v>5.5512243E7</v>
      </c>
      <c r="E56" s="10">
        <f t="shared" si="1"/>
        <v>-30300706</v>
      </c>
      <c r="F56" s="11" t="str">
        <f>IF(D56=0,"YES",IF((C56-D56)/(C56+D56)&gt;0.15, IF(C56+D56&gt;percent,"YES","NO"),"NO"))</f>
        <v>NO</v>
      </c>
      <c r="G56" s="12">
        <v>282000.0</v>
      </c>
      <c r="H56" s="13" t="str">
        <f t="shared" si="3"/>
        <v>NOT FUNDED</v>
      </c>
      <c r="I56" s="14">
        <f t="shared" si="4"/>
        <v>12200</v>
      </c>
      <c r="J56" s="15" t="str">
        <f t="shared" si="2"/>
        <v>Approval Threshold</v>
      </c>
    </row>
    <row r="57">
      <c r="A57" s="7" t="s">
        <v>1217</v>
      </c>
      <c r="B57" s="18">
        <v>168.0</v>
      </c>
      <c r="C57" s="9">
        <v>7477124.0</v>
      </c>
      <c r="D57" s="9">
        <v>3.9373387E7</v>
      </c>
      <c r="E57" s="10">
        <f t="shared" si="1"/>
        <v>-31896263</v>
      </c>
      <c r="F57" s="11" t="str">
        <f>IF(D57=0,"YES",IF((C57-D57)/(C57+D57)&gt;0.15, IF(C57+D57&gt;percent,"YES","NO"),"NO"))</f>
        <v>NO</v>
      </c>
      <c r="G57" s="12">
        <v>270500.0</v>
      </c>
      <c r="H57" s="13" t="str">
        <f t="shared" si="3"/>
        <v>NOT FUNDED</v>
      </c>
      <c r="I57" s="14">
        <f t="shared" si="4"/>
        <v>12200</v>
      </c>
      <c r="J57" s="15" t="str">
        <f t="shared" si="2"/>
        <v>Approval Threshold</v>
      </c>
    </row>
    <row r="58">
      <c r="A58" s="19" t="s">
        <v>1218</v>
      </c>
      <c r="B58" s="18">
        <v>186.0</v>
      </c>
      <c r="C58" s="9">
        <v>2.1423659E7</v>
      </c>
      <c r="D58" s="9">
        <v>5.8100436E7</v>
      </c>
      <c r="E58" s="10">
        <f t="shared" si="1"/>
        <v>-36676777</v>
      </c>
      <c r="F58" s="11" t="str">
        <f>IF(D58=0,"YES",IF((C58-D58)/(C58+D58)&gt;0.15, IF(C58+D58&gt;percent,"YES","NO"),"NO"))</f>
        <v>NO</v>
      </c>
      <c r="G58" s="12">
        <v>100000.0</v>
      </c>
      <c r="H58" s="13" t="str">
        <f t="shared" si="3"/>
        <v>NOT FUNDED</v>
      </c>
      <c r="I58" s="14">
        <f t="shared" si="4"/>
        <v>12200</v>
      </c>
      <c r="J58" s="15" t="str">
        <f t="shared" si="2"/>
        <v>Approval Threshold</v>
      </c>
    </row>
    <row r="59">
      <c r="A59" s="7" t="s">
        <v>1219</v>
      </c>
      <c r="B59" s="18">
        <v>165.0</v>
      </c>
      <c r="C59" s="9">
        <v>1.0797645E7</v>
      </c>
      <c r="D59" s="9">
        <v>4.8797184E7</v>
      </c>
      <c r="E59" s="10">
        <f t="shared" si="1"/>
        <v>-37999539</v>
      </c>
      <c r="F59" s="11" t="str">
        <f>IF(D59=0,"YES",IF((C59-D59)/(C59+D59)&gt;0.15, IF(C59+D59&gt;percent,"YES","NO"),"NO"))</f>
        <v>NO</v>
      </c>
      <c r="G59" s="12">
        <v>300000.0</v>
      </c>
      <c r="H59" s="13" t="str">
        <f t="shared" si="3"/>
        <v>NOT FUNDED</v>
      </c>
      <c r="I59" s="14">
        <f t="shared" si="4"/>
        <v>12200</v>
      </c>
      <c r="J59" s="15" t="str">
        <f t="shared" si="2"/>
        <v>Approval Threshold</v>
      </c>
    </row>
    <row r="60">
      <c r="A60" s="7" t="s">
        <v>1220</v>
      </c>
      <c r="B60" s="18">
        <v>185.0</v>
      </c>
      <c r="C60" s="9">
        <v>1.2514044E7</v>
      </c>
      <c r="D60" s="9">
        <v>5.6475719E7</v>
      </c>
      <c r="E60" s="10">
        <f t="shared" si="1"/>
        <v>-43961675</v>
      </c>
      <c r="F60" s="11" t="str">
        <f>IF(D60=0,"YES",IF((C60-D60)/(C60+D60)&gt;0.15, IF(C60+D60&gt;percent,"YES","NO"),"NO"))</f>
        <v>NO</v>
      </c>
      <c r="G60" s="12">
        <v>400816.0</v>
      </c>
      <c r="H60" s="13" t="str">
        <f t="shared" si="3"/>
        <v>NOT FUNDED</v>
      </c>
      <c r="I60" s="14">
        <f t="shared" si="4"/>
        <v>12200</v>
      </c>
      <c r="J60" s="15" t="str">
        <f t="shared" si="2"/>
        <v>Approval Threshold</v>
      </c>
    </row>
    <row r="61">
      <c r="A61" s="7" t="s">
        <v>1221</v>
      </c>
      <c r="B61" s="18">
        <v>161.0</v>
      </c>
      <c r="C61" s="9">
        <v>8904903.0</v>
      </c>
      <c r="D61" s="9">
        <v>5.333923E7</v>
      </c>
      <c r="E61" s="10">
        <f t="shared" si="1"/>
        <v>-44434327</v>
      </c>
      <c r="F61" s="11" t="str">
        <f>IF(D61=0,"YES",IF((C61-D61)/(C61+D61)&gt;0.15, IF(C61+D61&gt;percent,"YES","NO"),"NO"))</f>
        <v>NO</v>
      </c>
      <c r="G61" s="12">
        <v>275000.0</v>
      </c>
      <c r="H61" s="13" t="str">
        <f t="shared" si="3"/>
        <v>NOT FUNDED</v>
      </c>
      <c r="I61" s="14">
        <f t="shared" si="4"/>
        <v>12200</v>
      </c>
      <c r="J61" s="15" t="str">
        <f t="shared" si="2"/>
        <v>Approval Threshold</v>
      </c>
    </row>
    <row r="62">
      <c r="A62" s="7" t="s">
        <v>1222</v>
      </c>
      <c r="B62" s="18">
        <v>156.0</v>
      </c>
      <c r="C62" s="9">
        <v>8811288.0</v>
      </c>
      <c r="D62" s="9">
        <v>5.3525798E7</v>
      </c>
      <c r="E62" s="10">
        <f t="shared" si="1"/>
        <v>-44714510</v>
      </c>
      <c r="F62" s="11" t="str">
        <f>IF(D62=0,"YES",IF((C62-D62)/(C62+D62)&gt;0.15, IF(C62+D62&gt;percent,"YES","NO"),"NO"))</f>
        <v>NO</v>
      </c>
      <c r="G62" s="12">
        <v>231380.0</v>
      </c>
      <c r="H62" s="13" t="str">
        <f t="shared" si="3"/>
        <v>NOT FUNDED</v>
      </c>
      <c r="I62" s="14">
        <f t="shared" si="4"/>
        <v>12200</v>
      </c>
      <c r="J62" s="15" t="str">
        <f t="shared" si="2"/>
        <v>Approval Threshold</v>
      </c>
    </row>
    <row r="63">
      <c r="A63" s="7" t="s">
        <v>1223</v>
      </c>
      <c r="B63" s="18">
        <v>145.0</v>
      </c>
      <c r="C63" s="9">
        <v>6572896.0</v>
      </c>
      <c r="D63" s="9">
        <v>5.1326823E7</v>
      </c>
      <c r="E63" s="10">
        <f t="shared" si="1"/>
        <v>-44753927</v>
      </c>
      <c r="F63" s="11" t="str">
        <f>IF(D63=0,"YES",IF((C63-D63)/(C63+D63)&gt;0.15, IF(C63+D63&gt;percent,"YES","NO"),"NO"))</f>
        <v>NO</v>
      </c>
      <c r="G63" s="12">
        <v>57583.0</v>
      </c>
      <c r="H63" s="13" t="str">
        <f t="shared" si="3"/>
        <v>NOT FUNDED</v>
      </c>
      <c r="I63" s="14">
        <f t="shared" si="4"/>
        <v>12200</v>
      </c>
      <c r="J63" s="15" t="str">
        <f t="shared" si="2"/>
        <v>Approval Threshold</v>
      </c>
    </row>
    <row r="64">
      <c r="A64" s="7" t="s">
        <v>1224</v>
      </c>
      <c r="B64" s="18">
        <v>282.0</v>
      </c>
      <c r="C64" s="9">
        <v>1.677254E7</v>
      </c>
      <c r="D64" s="9">
        <v>6.2505028E7</v>
      </c>
      <c r="E64" s="10">
        <f t="shared" si="1"/>
        <v>-45732488</v>
      </c>
      <c r="F64" s="11" t="str">
        <f>IF(D64=0,"YES",IF((C64-D64)/(C64+D64)&gt;0.15, IF(C64+D64&gt;percent,"YES","NO"),"NO"))</f>
        <v>NO</v>
      </c>
      <c r="G64" s="12">
        <v>803000.0</v>
      </c>
      <c r="H64" s="13" t="str">
        <f t="shared" si="3"/>
        <v>NOT FUNDED</v>
      </c>
      <c r="I64" s="14">
        <f t="shared" si="4"/>
        <v>12200</v>
      </c>
      <c r="J64" s="15" t="str">
        <f t="shared" si="2"/>
        <v>Approval Threshold</v>
      </c>
    </row>
    <row r="65">
      <c r="A65" s="7" t="s">
        <v>1225</v>
      </c>
      <c r="B65" s="18">
        <v>151.0</v>
      </c>
      <c r="C65" s="9">
        <v>8051200.0</v>
      </c>
      <c r="D65" s="9">
        <v>5.4577787E7</v>
      </c>
      <c r="E65" s="10">
        <f t="shared" si="1"/>
        <v>-46526587</v>
      </c>
      <c r="F65" s="11" t="str">
        <f>IF(D65=0,"YES",IF((C65-D65)/(C65+D65)&gt;0.15, IF(C65+D65&gt;percent,"YES","NO"),"NO"))</f>
        <v>NO</v>
      </c>
      <c r="G65" s="12">
        <v>250000.0</v>
      </c>
      <c r="H65" s="13" t="str">
        <f t="shared" si="3"/>
        <v>NOT FUNDED</v>
      </c>
      <c r="I65" s="14">
        <f t="shared" si="4"/>
        <v>12200</v>
      </c>
      <c r="J65" s="15" t="str">
        <f t="shared" si="2"/>
        <v>Approval Threshold</v>
      </c>
    </row>
    <row r="66">
      <c r="A66" s="7" t="s">
        <v>1226</v>
      </c>
      <c r="B66" s="18">
        <v>178.0</v>
      </c>
      <c r="C66" s="9">
        <v>8860726.0</v>
      </c>
      <c r="D66" s="9">
        <v>5.620824E7</v>
      </c>
      <c r="E66" s="10">
        <f t="shared" si="1"/>
        <v>-47347514</v>
      </c>
      <c r="F66" s="11" t="str">
        <f>IF(D66=0,"YES",IF((C66-D66)/(C66+D66)&gt;0.15, IF(C66+D66&gt;percent,"YES","NO"),"NO"))</f>
        <v>NO</v>
      </c>
      <c r="G66" s="12">
        <v>100000.0</v>
      </c>
      <c r="H66" s="13" t="str">
        <f t="shared" si="3"/>
        <v>NOT FUNDED</v>
      </c>
      <c r="I66" s="14">
        <f t="shared" si="4"/>
        <v>12200</v>
      </c>
      <c r="J66" s="15" t="str">
        <f t="shared" si="2"/>
        <v>Approval Threshold</v>
      </c>
    </row>
    <row r="67">
      <c r="A67" s="7" t="s">
        <v>1227</v>
      </c>
      <c r="B67" s="18">
        <v>362.0</v>
      </c>
      <c r="C67" s="9">
        <v>3.3869854E7</v>
      </c>
      <c r="D67" s="9">
        <v>1.06821396E8</v>
      </c>
      <c r="E67" s="10">
        <f t="shared" si="1"/>
        <v>-72951542</v>
      </c>
      <c r="F67" s="11" t="str">
        <f>IF(D67=0,"YES",IF((C67-D67)/(C67+D67)&gt;0.15, IF(C67+D67&gt;percent,"YES","NO"),"NO"))</f>
        <v>NO</v>
      </c>
      <c r="G67" s="12">
        <v>280000.0</v>
      </c>
      <c r="H67" s="13" t="str">
        <f t="shared" si="3"/>
        <v>NOT FUNDED</v>
      </c>
      <c r="I67" s="14">
        <f t="shared" si="4"/>
        <v>12200</v>
      </c>
      <c r="J67" s="15" t="str">
        <f t="shared" si="2"/>
        <v>Approval Threshold</v>
      </c>
    </row>
    <row r="68">
      <c r="A68" s="7" t="s">
        <v>1228</v>
      </c>
      <c r="B68" s="18">
        <v>258.0</v>
      </c>
      <c r="C68" s="9">
        <v>2.8800268E7</v>
      </c>
      <c r="D68" s="9">
        <v>1.22191038E8</v>
      </c>
      <c r="E68" s="10">
        <f t="shared" si="1"/>
        <v>-93390770</v>
      </c>
      <c r="F68" s="11" t="str">
        <f>IF(D68=0,"YES",IF((C68-D68)/(C68+D68)&gt;0.15, IF(C68+D68&gt;percent,"YES","NO"),"NO"))</f>
        <v>NO</v>
      </c>
      <c r="G68" s="12">
        <v>449000.0</v>
      </c>
      <c r="H68" s="13" t="str">
        <f t="shared" si="3"/>
        <v>NOT FUNDED</v>
      </c>
      <c r="I68" s="14">
        <f t="shared" si="4"/>
        <v>12200</v>
      </c>
      <c r="J68" s="15" t="str">
        <f t="shared" si="2"/>
        <v>Approval Threshold</v>
      </c>
    </row>
    <row r="69">
      <c r="A69" s="7" t="s">
        <v>1229</v>
      </c>
      <c r="B69" s="18">
        <v>368.0</v>
      </c>
      <c r="C69" s="9">
        <v>9854333.0</v>
      </c>
      <c r="D69" s="9">
        <v>1.05972192E8</v>
      </c>
      <c r="E69" s="10">
        <f t="shared" si="1"/>
        <v>-96117859</v>
      </c>
      <c r="F69" s="11" t="str">
        <f>IF(D69=0,"YES",IF((C69-D69)/(C69+D69)&gt;0.15, IF(C69+D69&gt;percent,"YES","NO"),"NO"))</f>
        <v>NO</v>
      </c>
      <c r="G69" s="12">
        <v>360000.0</v>
      </c>
      <c r="H69" s="13" t="str">
        <f t="shared" si="3"/>
        <v>NOT FUNDED</v>
      </c>
      <c r="I69" s="14">
        <f t="shared" si="4"/>
        <v>12200</v>
      </c>
      <c r="J69" s="15" t="str">
        <f t="shared" si="2"/>
        <v>Approval Threshold</v>
      </c>
    </row>
    <row r="70">
      <c r="A70" s="7" t="s">
        <v>1230</v>
      </c>
      <c r="B70" s="18">
        <v>601.0</v>
      </c>
      <c r="C70" s="9">
        <v>1.8499701E7</v>
      </c>
      <c r="D70" s="9">
        <v>1.68685554E8</v>
      </c>
      <c r="E70" s="10">
        <f t="shared" si="1"/>
        <v>-150185853</v>
      </c>
      <c r="F70" s="11" t="str">
        <f>IF(D70=0,"YES",IF((C70-D70)/(C70+D70)&gt;0.15, IF(C70+D70&gt;percent,"YES","NO"),"NO"))</f>
        <v>NO</v>
      </c>
      <c r="G70" s="12">
        <v>280000.0</v>
      </c>
      <c r="H70" s="13" t="str">
        <f t="shared" si="3"/>
        <v>NOT FUNDED</v>
      </c>
      <c r="I70" s="14">
        <f t="shared" si="4"/>
        <v>12200</v>
      </c>
      <c r="J70" s="15" t="str">
        <f t="shared" si="2"/>
        <v>Approval Threshold</v>
      </c>
    </row>
    <row r="71">
      <c r="A71" s="7" t="s">
        <v>1231</v>
      </c>
      <c r="B71" s="18">
        <v>759.0</v>
      </c>
      <c r="C71" s="9">
        <v>4.2722967E7</v>
      </c>
      <c r="D71" s="9">
        <v>2.74517412E8</v>
      </c>
      <c r="E71" s="10">
        <f t="shared" si="1"/>
        <v>-231794445</v>
      </c>
      <c r="F71" s="11" t="str">
        <f>IF(D71=0,"YES",IF((C71-D71)/(C71+D71)&gt;0.15, IF(C71+D71&gt;percent,"YES","NO"),"NO"))</f>
        <v>NO</v>
      </c>
      <c r="G71" s="12">
        <v>900000.0</v>
      </c>
      <c r="H71" s="13" t="str">
        <f t="shared" si="3"/>
        <v>NOT FUNDED</v>
      </c>
      <c r="I71" s="14">
        <f t="shared" si="4"/>
        <v>12200</v>
      </c>
      <c r="J71" s="15" t="str">
        <f t="shared" si="2"/>
        <v>Approval Threshold</v>
      </c>
    </row>
    <row r="72">
      <c r="A72" s="7" t="s">
        <v>1232</v>
      </c>
      <c r="B72" s="18">
        <v>611.0</v>
      </c>
      <c r="C72" s="9">
        <v>4785450.0</v>
      </c>
      <c r="D72" s="9">
        <v>2.40810678E8</v>
      </c>
      <c r="E72" s="10">
        <f t="shared" si="1"/>
        <v>-236025228</v>
      </c>
      <c r="F72" s="11" t="str">
        <f>IF(D72=0,"YES",IF((C72-D72)/(C72+D72)&gt;0.15, IF(C72+D72&gt;percent,"YES","NO"),"NO"))</f>
        <v>NO</v>
      </c>
      <c r="G72" s="12">
        <v>250000.0</v>
      </c>
      <c r="H72" s="13" t="str">
        <f t="shared" si="3"/>
        <v>NOT FUNDED</v>
      </c>
      <c r="I72" s="14">
        <f t="shared" si="4"/>
        <v>12200</v>
      </c>
      <c r="J72" s="15" t="str">
        <f t="shared" si="2"/>
        <v>Approval Threshold</v>
      </c>
    </row>
    <row r="73">
      <c r="A73" s="7" t="s">
        <v>1233</v>
      </c>
      <c r="B73" s="18">
        <v>668.0</v>
      </c>
      <c r="C73" s="9">
        <v>1.2909769E7</v>
      </c>
      <c r="D73" s="9">
        <v>2.50528667E8</v>
      </c>
      <c r="E73" s="10">
        <f t="shared" si="1"/>
        <v>-237618898</v>
      </c>
      <c r="F73" s="11" t="str">
        <f>IF(D73=0,"YES",IF((C73-D73)/(C73+D73)&gt;0.15, IF(C73+D73&gt;percent,"YES","NO"),"NO"))</f>
        <v>NO</v>
      </c>
      <c r="G73" s="12">
        <v>150000.0</v>
      </c>
      <c r="H73" s="13" t="str">
        <f t="shared" si="3"/>
        <v>NOT FUNDED</v>
      </c>
      <c r="I73" s="14">
        <f t="shared" si="4"/>
        <v>12200</v>
      </c>
      <c r="J73" s="15" t="str">
        <f t="shared" si="2"/>
        <v>Approval Threshold</v>
      </c>
    </row>
    <row r="74">
      <c r="A74" s="7" t="s">
        <v>1234</v>
      </c>
      <c r="B74" s="18">
        <v>722.0</v>
      </c>
      <c r="C74" s="9">
        <v>2.1726088E7</v>
      </c>
      <c r="D74" s="9">
        <v>2.65300911E8</v>
      </c>
      <c r="E74" s="10">
        <f t="shared" si="1"/>
        <v>-243574823</v>
      </c>
      <c r="F74" s="11" t="str">
        <f>IF(D74=0,"YES",IF((C74-D74)/(C74+D74)&gt;0.15, IF(C74+D74&gt;percent,"YES","NO"),"NO"))</f>
        <v>NO</v>
      </c>
      <c r="G74" s="12">
        <v>450000.0</v>
      </c>
      <c r="H74" s="13" t="str">
        <f t="shared" si="3"/>
        <v>NOT FUNDED</v>
      </c>
      <c r="I74" s="14">
        <f t="shared" si="4"/>
        <v>12200</v>
      </c>
      <c r="J74" s="15" t="str">
        <f t="shared" si="2"/>
        <v>Approval Threshold</v>
      </c>
    </row>
    <row r="75">
      <c r="A75" s="7" t="s">
        <v>1235</v>
      </c>
      <c r="B75" s="18">
        <v>708.0</v>
      </c>
      <c r="C75" s="9">
        <v>1.2183763E7</v>
      </c>
      <c r="D75" s="9">
        <v>2.63813522E8</v>
      </c>
      <c r="E75" s="10">
        <f t="shared" si="1"/>
        <v>-251629759</v>
      </c>
      <c r="F75" s="11" t="str">
        <f>IF(D75=0,"YES",IF((C75-D75)/(C75+D75)&gt;0.15, IF(C75+D75&gt;percent,"YES","NO"),"NO"))</f>
        <v>NO</v>
      </c>
      <c r="G75" s="12">
        <v>450000.0</v>
      </c>
      <c r="H75" s="13" t="str">
        <f t="shared" si="3"/>
        <v>NOT FUNDED</v>
      </c>
      <c r="I75" s="14">
        <f t="shared" si="4"/>
        <v>12200</v>
      </c>
      <c r="J75" s="15" t="str">
        <f t="shared" si="2"/>
        <v>Approval Threshold</v>
      </c>
    </row>
    <row r="76">
      <c r="A76" s="7" t="s">
        <v>1236</v>
      </c>
      <c r="B76" s="18">
        <v>673.0</v>
      </c>
      <c r="C76" s="9">
        <v>6891499.0</v>
      </c>
      <c r="D76" s="9">
        <v>2.58875553E8</v>
      </c>
      <c r="E76" s="10">
        <f t="shared" si="1"/>
        <v>-251984054</v>
      </c>
      <c r="F76" s="11" t="str">
        <f>IF(D76=0,"YES",IF((C76-D76)/(C76+D76)&gt;0.15, IF(C76+D76&gt;percent,"YES","NO"),"NO"))</f>
        <v>NO</v>
      </c>
      <c r="G76" s="12">
        <v>200000.0</v>
      </c>
      <c r="H76" s="13" t="str">
        <f t="shared" si="3"/>
        <v>NOT FUNDED</v>
      </c>
      <c r="I76" s="14">
        <f t="shared" si="4"/>
        <v>12200</v>
      </c>
      <c r="J76" s="15" t="str">
        <f t="shared" si="2"/>
        <v>Approval Threshold</v>
      </c>
    </row>
    <row r="77">
      <c r="A77" s="7" t="s">
        <v>1237</v>
      </c>
      <c r="B77" s="18">
        <v>706.0</v>
      </c>
      <c r="C77" s="9">
        <v>6976630.0</v>
      </c>
      <c r="D77" s="9">
        <v>2.65780621E8</v>
      </c>
      <c r="E77" s="10">
        <f t="shared" si="1"/>
        <v>-258803991</v>
      </c>
      <c r="F77" s="11" t="str">
        <f>IF(D77=0,"YES",IF((C77-D77)/(C77+D77)&gt;0.15, IF(C77+D77&gt;percent,"YES","NO"),"NO"))</f>
        <v>NO</v>
      </c>
      <c r="G77" s="12">
        <v>450000.0</v>
      </c>
      <c r="H77" s="13" t="str">
        <f t="shared" si="3"/>
        <v>NOT FUNDED</v>
      </c>
      <c r="I77" s="14">
        <f t="shared" si="4"/>
        <v>12200</v>
      </c>
      <c r="J77" s="15" t="str">
        <f t="shared" si="2"/>
        <v>Approval Threshold</v>
      </c>
    </row>
  </sheetData>
  <autoFilter ref="$A$1:$G$77">
    <sortState ref="A1:G77">
      <sortCondition descending="1" ref="E1:E77"/>
      <sortCondition ref="A1:A77"/>
    </sortState>
  </autoFilter>
  <conditionalFormatting sqref="H2:H77">
    <cfRule type="cellIs" dxfId="0" priority="1" operator="equal">
      <formula>"FUNDED"</formula>
    </cfRule>
  </conditionalFormatting>
  <conditionalFormatting sqref="H2:H77">
    <cfRule type="cellIs" dxfId="1" priority="2" operator="equal">
      <formula>"NOT FUNDED"</formula>
    </cfRule>
  </conditionalFormatting>
  <conditionalFormatting sqref="J2:J77">
    <cfRule type="cellIs" dxfId="0" priority="3" operator="greaterThan">
      <formula>999</formula>
    </cfRule>
  </conditionalFormatting>
  <conditionalFormatting sqref="J2:J77">
    <cfRule type="cellIs" dxfId="0" priority="4" operator="greaterThan">
      <formula>999</formula>
    </cfRule>
  </conditionalFormatting>
  <conditionalFormatting sqref="J2:J77">
    <cfRule type="containsText" dxfId="1" priority="5" operator="containsText" text="NOT FUNDED">
      <formula>NOT(ISERROR(SEARCH(("NOT FUNDED"),(J2))))</formula>
    </cfRule>
  </conditionalFormatting>
  <conditionalFormatting sqref="J2:J77">
    <cfRule type="cellIs" dxfId="2" priority="6" operator="equal">
      <formula>"Over Budget"</formula>
    </cfRule>
  </conditionalFormatting>
  <conditionalFormatting sqref="J2:J77">
    <cfRule type="cellIs" dxfId="1" priority="7" operator="equal">
      <formula>"Approval Threshold"</formula>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s>
  <drawing r:id="rId7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5.13"/>
    <col customWidth="1" min="2" max="2" width="14.0"/>
    <col customWidth="1" min="3" max="4" width="17.88"/>
    <col customWidth="1" min="5" max="5" width="18.38"/>
    <col customWidth="1" min="6" max="6" width="11.88"/>
    <col customWidth="1" min="7" max="7" width="15.63"/>
    <col customWidth="1" min="8" max="8" width="12.25"/>
    <col customWidth="1" min="9" max="9" width="13.25"/>
    <col customWidth="1" min="10" max="10" width="26.88"/>
  </cols>
  <sheetData>
    <row r="1">
      <c r="A1" s="1" t="s">
        <v>0</v>
      </c>
      <c r="B1" s="2" t="s">
        <v>1</v>
      </c>
      <c r="C1" s="3" t="s">
        <v>2</v>
      </c>
      <c r="D1" s="3" t="s">
        <v>3</v>
      </c>
      <c r="E1" s="3" t="s">
        <v>4</v>
      </c>
      <c r="F1" s="3" t="s">
        <v>5</v>
      </c>
      <c r="G1" s="22" t="s">
        <v>6</v>
      </c>
      <c r="H1" s="5" t="s">
        <v>7</v>
      </c>
      <c r="I1" s="23" t="s">
        <v>8</v>
      </c>
      <c r="J1" s="6" t="s">
        <v>9</v>
      </c>
    </row>
    <row r="2">
      <c r="A2" s="7" t="s">
        <v>1238</v>
      </c>
      <c r="B2" s="8">
        <v>353.0</v>
      </c>
      <c r="C2" s="9">
        <v>1.54612857E8</v>
      </c>
      <c r="D2" s="9">
        <v>1.6136417E7</v>
      </c>
      <c r="E2" s="10">
        <f t="shared" ref="E2:E25" si="1">C2-D2</f>
        <v>138476440</v>
      </c>
      <c r="F2" s="11" t="str">
        <f>IF(D2=0,"YES",IF((C2-D2)/(C2+D2)&gt;0.15, IF(C2+D2&gt;percent,"YES","NO"),"NO"))</f>
        <v>YES</v>
      </c>
      <c r="G2" s="12">
        <v>148000.0</v>
      </c>
      <c r="H2" s="13" t="str">
        <f>If(drep&gt;=G2,IF(F2="Yes","FUNDED","NOT FUNDED"),"NOT FUNDED")</f>
        <v>FUNDED</v>
      </c>
      <c r="I2" s="14">
        <f>If(drep&gt;=G2,drep-G2,drep)</f>
        <v>246800</v>
      </c>
      <c r="J2" s="15" t="str">
        <f t="shared" ref="J2:J25" si="2">If(F2="YES",IF(H2="FUNDED","","Over Budget"),"Approval Threshold")</f>
        <v/>
      </c>
    </row>
    <row r="3">
      <c r="A3" s="7" t="s">
        <v>1239</v>
      </c>
      <c r="B3" s="8">
        <v>390.0</v>
      </c>
      <c r="C3" s="9">
        <v>1.65208823E8</v>
      </c>
      <c r="D3" s="9">
        <v>3.1181564E7</v>
      </c>
      <c r="E3" s="10">
        <f t="shared" si="1"/>
        <v>134027259</v>
      </c>
      <c r="F3" s="11" t="str">
        <f>IF(D3=0,"YES",IF((C3-D3)/(C3+D3)&gt;0.15, IF(C3+D3&gt;percent,"YES","NO"),"NO"))</f>
        <v>YES</v>
      </c>
      <c r="G3" s="12">
        <v>250000.0</v>
      </c>
      <c r="H3" s="13" t="str">
        <f t="shared" ref="H3:H25" si="3">If(I2&gt;=G3,IF(F3="Yes","FUNDED","NOT FUNDED"),"NOT FUNDED")</f>
        <v>NOT FUNDED</v>
      </c>
      <c r="I3" s="14">
        <f t="shared" ref="I3:I25" si="4">If(H3="FUNDED",IF(I2&gt;=G3,(I2-G3),I2),I2)</f>
        <v>246800</v>
      </c>
      <c r="J3" s="15" t="str">
        <f t="shared" si="2"/>
        <v>Over Budget</v>
      </c>
    </row>
    <row r="4">
      <c r="A4" s="7" t="s">
        <v>1240</v>
      </c>
      <c r="B4" s="8">
        <v>286.0</v>
      </c>
      <c r="C4" s="9">
        <v>8.3152748E7</v>
      </c>
      <c r="D4" s="9">
        <v>8737861.0</v>
      </c>
      <c r="E4" s="10">
        <f t="shared" si="1"/>
        <v>74414887</v>
      </c>
      <c r="F4" s="11" t="str">
        <f>IF(D4=0,"YES",IF((C4-D4)/(C4+D4)&gt;0.15, IF(C4+D4&gt;percent,"YES","NO"),"NO"))</f>
        <v>YES</v>
      </c>
      <c r="G4" s="12">
        <v>32000.0</v>
      </c>
      <c r="H4" s="13" t="str">
        <f t="shared" si="3"/>
        <v>FUNDED</v>
      </c>
      <c r="I4" s="14">
        <f t="shared" si="4"/>
        <v>214800</v>
      </c>
      <c r="J4" s="15" t="str">
        <f t="shared" si="2"/>
        <v/>
      </c>
    </row>
    <row r="5">
      <c r="A5" s="7" t="s">
        <v>1241</v>
      </c>
      <c r="B5" s="8">
        <v>263.0</v>
      </c>
      <c r="C5" s="9">
        <v>1.08292602E8</v>
      </c>
      <c r="D5" s="9">
        <v>4.1174389E7</v>
      </c>
      <c r="E5" s="10">
        <f t="shared" si="1"/>
        <v>67118213</v>
      </c>
      <c r="F5" s="11" t="str">
        <f>IF(D5=0,"YES",IF((C5-D5)/(C5+D5)&gt;0.15, IF(C5+D5&gt;percent,"YES","NO"),"NO"))</f>
        <v>YES</v>
      </c>
      <c r="G5" s="12">
        <v>126500.0</v>
      </c>
      <c r="H5" s="13" t="str">
        <f t="shared" si="3"/>
        <v>FUNDED</v>
      </c>
      <c r="I5" s="14">
        <f t="shared" si="4"/>
        <v>88300</v>
      </c>
      <c r="J5" s="15" t="str">
        <f t="shared" si="2"/>
        <v/>
      </c>
    </row>
    <row r="6">
      <c r="A6" s="7" t="s">
        <v>1242</v>
      </c>
      <c r="B6" s="8">
        <v>285.0</v>
      </c>
      <c r="C6" s="9">
        <v>8.3505966E7</v>
      </c>
      <c r="D6" s="9">
        <v>2.6431232E7</v>
      </c>
      <c r="E6" s="10">
        <f t="shared" si="1"/>
        <v>57074734</v>
      </c>
      <c r="F6" s="11" t="str">
        <f>IF(D6=0,"YES",IF((C6-D6)/(C6+D6)&gt;0.15, IF(C6+D6&gt;percent,"YES","NO"),"NO"))</f>
        <v>YES</v>
      </c>
      <c r="G6" s="12">
        <v>99642.0</v>
      </c>
      <c r="H6" s="13" t="str">
        <f t="shared" si="3"/>
        <v>NOT FUNDED</v>
      </c>
      <c r="I6" s="14">
        <f t="shared" si="4"/>
        <v>88300</v>
      </c>
      <c r="J6" s="15" t="str">
        <f t="shared" si="2"/>
        <v>Over Budget</v>
      </c>
    </row>
    <row r="7">
      <c r="A7" s="7" t="s">
        <v>1243</v>
      </c>
      <c r="B7" s="8">
        <v>259.0</v>
      </c>
      <c r="C7" s="9">
        <v>9.5763897E7</v>
      </c>
      <c r="D7" s="9">
        <v>4.389084E7</v>
      </c>
      <c r="E7" s="10">
        <f t="shared" si="1"/>
        <v>51873057</v>
      </c>
      <c r="F7" s="11" t="str">
        <f>IF(D7=0,"YES",IF((C7-D7)/(C7+D7)&gt;0.15, IF(C7+D7&gt;percent,"YES","NO"),"NO"))</f>
        <v>YES</v>
      </c>
      <c r="G7" s="12">
        <v>49652.0</v>
      </c>
      <c r="H7" s="13" t="str">
        <f t="shared" si="3"/>
        <v>FUNDED</v>
      </c>
      <c r="I7" s="14">
        <f t="shared" si="4"/>
        <v>38648</v>
      </c>
      <c r="J7" s="15" t="str">
        <f t="shared" si="2"/>
        <v/>
      </c>
    </row>
    <row r="8">
      <c r="A8" s="7" t="s">
        <v>1244</v>
      </c>
      <c r="B8" s="8">
        <v>241.0</v>
      </c>
      <c r="C8" s="9">
        <v>9.4616656E7</v>
      </c>
      <c r="D8" s="9">
        <v>4.8607497E7</v>
      </c>
      <c r="E8" s="10">
        <f t="shared" si="1"/>
        <v>46009159</v>
      </c>
      <c r="F8" s="11" t="str">
        <f>IF(D8=0,"YES",IF((C8-D8)/(C8+D8)&gt;0.15, IF(C8+D8&gt;percent,"YES","NO"),"NO"))</f>
        <v>YES</v>
      </c>
      <c r="G8" s="12">
        <v>57540.0</v>
      </c>
      <c r="H8" s="13" t="str">
        <f t="shared" si="3"/>
        <v>NOT FUNDED</v>
      </c>
      <c r="I8" s="14">
        <f t="shared" si="4"/>
        <v>38648</v>
      </c>
      <c r="J8" s="15" t="str">
        <f t="shared" si="2"/>
        <v>Over Budget</v>
      </c>
    </row>
    <row r="9">
      <c r="A9" s="7" t="s">
        <v>1245</v>
      </c>
      <c r="B9" s="8">
        <v>244.0</v>
      </c>
      <c r="C9" s="9">
        <v>6.1655168E7</v>
      </c>
      <c r="D9" s="9">
        <v>5.0485051E7</v>
      </c>
      <c r="E9" s="10">
        <f t="shared" si="1"/>
        <v>11170117</v>
      </c>
      <c r="F9" s="11" t="str">
        <f>IF(D9=0,"YES",IF((C9-D9)/(C9+D9)&gt;0.15, IF(C9+D9&gt;percent,"YES","NO"),"NO"))</f>
        <v>NO</v>
      </c>
      <c r="G9" s="12">
        <v>62540.0</v>
      </c>
      <c r="H9" s="13" t="str">
        <f t="shared" si="3"/>
        <v>NOT FUNDED</v>
      </c>
      <c r="I9" s="14">
        <f t="shared" si="4"/>
        <v>38648</v>
      </c>
      <c r="J9" s="15" t="str">
        <f t="shared" si="2"/>
        <v>Approval Threshold</v>
      </c>
    </row>
    <row r="10">
      <c r="A10" s="7" t="s">
        <v>1246</v>
      </c>
      <c r="B10" s="8">
        <v>298.0</v>
      </c>
      <c r="C10" s="9">
        <v>3.5423857E7</v>
      </c>
      <c r="D10" s="9">
        <v>3.1084473E7</v>
      </c>
      <c r="E10" s="10">
        <f t="shared" si="1"/>
        <v>4339384</v>
      </c>
      <c r="F10" s="11" t="str">
        <f>IF(D10=0,"YES",IF((C10-D10)/(C10+D10)&gt;0.15, IF(C10+D10&gt;percent,"YES","NO"),"NO"))</f>
        <v>NO</v>
      </c>
      <c r="G10" s="12">
        <v>75000.0</v>
      </c>
      <c r="H10" s="13" t="str">
        <f t="shared" si="3"/>
        <v>NOT FUNDED</v>
      </c>
      <c r="I10" s="14">
        <f t="shared" si="4"/>
        <v>38648</v>
      </c>
      <c r="J10" s="15" t="str">
        <f t="shared" si="2"/>
        <v>Approval Threshold</v>
      </c>
    </row>
    <row r="11">
      <c r="A11" s="7" t="s">
        <v>1247</v>
      </c>
      <c r="B11" s="8">
        <v>177.0</v>
      </c>
      <c r="C11" s="9">
        <v>2.8486426E7</v>
      </c>
      <c r="D11" s="9">
        <v>3.2751253E7</v>
      </c>
      <c r="E11" s="10">
        <f t="shared" si="1"/>
        <v>-4264827</v>
      </c>
      <c r="F11" s="11" t="str">
        <f>IF(D11=0,"YES",IF((C11-D11)/(C11+D11)&gt;0.15, IF(C11+D11&gt;percent,"YES","NO"),"NO"))</f>
        <v>NO</v>
      </c>
      <c r="G11" s="12">
        <v>23000.0</v>
      </c>
      <c r="H11" s="13" t="str">
        <f t="shared" si="3"/>
        <v>NOT FUNDED</v>
      </c>
      <c r="I11" s="14">
        <f t="shared" si="4"/>
        <v>38648</v>
      </c>
      <c r="J11" s="15" t="str">
        <f t="shared" si="2"/>
        <v>Approval Threshold</v>
      </c>
    </row>
    <row r="12">
      <c r="A12" s="7" t="s">
        <v>1248</v>
      </c>
      <c r="B12" s="8">
        <v>201.0</v>
      </c>
      <c r="C12" s="9">
        <v>3.5314414E7</v>
      </c>
      <c r="D12" s="9">
        <v>4.1313932E7</v>
      </c>
      <c r="E12" s="10">
        <f t="shared" si="1"/>
        <v>-5999518</v>
      </c>
      <c r="F12" s="11" t="str">
        <f>IF(D12=0,"YES",IF((C12-D12)/(C12+D12)&gt;0.15, IF(C12+D12&gt;percent,"YES","NO"),"NO"))</f>
        <v>NO</v>
      </c>
      <c r="G12" s="12">
        <v>220000.0</v>
      </c>
      <c r="H12" s="13" t="str">
        <f t="shared" si="3"/>
        <v>NOT FUNDED</v>
      </c>
      <c r="I12" s="14">
        <f t="shared" si="4"/>
        <v>38648</v>
      </c>
      <c r="J12" s="15" t="str">
        <f t="shared" si="2"/>
        <v>Approval Threshold</v>
      </c>
    </row>
    <row r="13">
      <c r="A13" s="7" t="s">
        <v>1249</v>
      </c>
      <c r="B13" s="8">
        <v>168.0</v>
      </c>
      <c r="C13" s="9">
        <v>2.5756189E7</v>
      </c>
      <c r="D13" s="9">
        <v>4.1668442E7</v>
      </c>
      <c r="E13" s="10">
        <f t="shared" si="1"/>
        <v>-15912253</v>
      </c>
      <c r="F13" s="11" t="str">
        <f>IF(D13=0,"YES",IF((C13-D13)/(C13+D13)&gt;0.15, IF(C13+D13&gt;percent,"YES","NO"),"NO"))</f>
        <v>NO</v>
      </c>
      <c r="G13" s="12">
        <v>20000.0</v>
      </c>
      <c r="H13" s="13" t="str">
        <f t="shared" si="3"/>
        <v>NOT FUNDED</v>
      </c>
      <c r="I13" s="14">
        <f t="shared" si="4"/>
        <v>38648</v>
      </c>
      <c r="J13" s="15" t="str">
        <f t="shared" si="2"/>
        <v>Approval Threshold</v>
      </c>
    </row>
    <row r="14">
      <c r="A14" s="7" t="s">
        <v>1250</v>
      </c>
      <c r="B14" s="8">
        <v>235.0</v>
      </c>
      <c r="C14" s="9">
        <v>2.3848612E7</v>
      </c>
      <c r="D14" s="9">
        <v>4.2565743E7</v>
      </c>
      <c r="E14" s="10">
        <f t="shared" si="1"/>
        <v>-18717131</v>
      </c>
      <c r="F14" s="11" t="str">
        <f>IF(D14=0,"YES",IF((C14-D14)/(C14+D14)&gt;0.15, IF(C14+D14&gt;percent,"YES","NO"),"NO"))</f>
        <v>NO</v>
      </c>
      <c r="G14" s="12">
        <v>55000.0</v>
      </c>
      <c r="H14" s="13" t="str">
        <f t="shared" si="3"/>
        <v>NOT FUNDED</v>
      </c>
      <c r="I14" s="14">
        <f t="shared" si="4"/>
        <v>38648</v>
      </c>
      <c r="J14" s="15" t="str">
        <f t="shared" si="2"/>
        <v>Approval Threshold</v>
      </c>
    </row>
    <row r="15">
      <c r="A15" s="7" t="s">
        <v>1251</v>
      </c>
      <c r="B15" s="8">
        <v>194.0</v>
      </c>
      <c r="C15" s="9">
        <v>2.5695887E7</v>
      </c>
      <c r="D15" s="9">
        <v>4.6056331E7</v>
      </c>
      <c r="E15" s="10">
        <f t="shared" si="1"/>
        <v>-20360444</v>
      </c>
      <c r="F15" s="11" t="str">
        <f>IF(D15=0,"YES",IF((C15-D15)/(C15+D15)&gt;0.15, IF(C15+D15&gt;percent,"YES","NO"),"NO"))</f>
        <v>NO</v>
      </c>
      <c r="G15" s="12">
        <v>44800.0</v>
      </c>
      <c r="H15" s="13" t="str">
        <f t="shared" si="3"/>
        <v>NOT FUNDED</v>
      </c>
      <c r="I15" s="14">
        <f t="shared" si="4"/>
        <v>38648</v>
      </c>
      <c r="J15" s="15" t="str">
        <f t="shared" si="2"/>
        <v>Approval Threshold</v>
      </c>
    </row>
    <row r="16">
      <c r="A16" s="7" t="s">
        <v>1252</v>
      </c>
      <c r="B16" s="8">
        <v>197.0</v>
      </c>
      <c r="C16" s="9">
        <v>3.1477481E7</v>
      </c>
      <c r="D16" s="9">
        <v>5.2581402E7</v>
      </c>
      <c r="E16" s="10">
        <f t="shared" si="1"/>
        <v>-21103921</v>
      </c>
      <c r="F16" s="11" t="str">
        <f>IF(D16=0,"YES",IF((C16-D16)/(C16+D16)&gt;0.15, IF(C16+D16&gt;percent,"YES","NO"),"NO"))</f>
        <v>NO</v>
      </c>
      <c r="G16" s="12">
        <v>72000.0</v>
      </c>
      <c r="H16" s="13" t="str">
        <f t="shared" si="3"/>
        <v>NOT FUNDED</v>
      </c>
      <c r="I16" s="14">
        <f t="shared" si="4"/>
        <v>38648</v>
      </c>
      <c r="J16" s="15" t="str">
        <f t="shared" si="2"/>
        <v>Approval Threshold</v>
      </c>
    </row>
    <row r="17">
      <c r="A17" s="7" t="s">
        <v>1253</v>
      </c>
      <c r="B17" s="8">
        <v>187.0</v>
      </c>
      <c r="C17" s="9">
        <v>1.4877392E7</v>
      </c>
      <c r="D17" s="9">
        <v>4.1728188E7</v>
      </c>
      <c r="E17" s="10">
        <f t="shared" si="1"/>
        <v>-26850796</v>
      </c>
      <c r="F17" s="11" t="str">
        <f>IF(D17=0,"YES",IF((C17-D17)/(C17+D17)&gt;0.15, IF(C17+D17&gt;percent,"YES","NO"),"NO"))</f>
        <v>NO</v>
      </c>
      <c r="G17" s="12">
        <v>33000.0</v>
      </c>
      <c r="H17" s="13" t="str">
        <f t="shared" si="3"/>
        <v>NOT FUNDED</v>
      </c>
      <c r="I17" s="14">
        <f t="shared" si="4"/>
        <v>38648</v>
      </c>
      <c r="J17" s="15" t="str">
        <f t="shared" si="2"/>
        <v>Approval Threshold</v>
      </c>
    </row>
    <row r="18">
      <c r="A18" s="7" t="s">
        <v>1254</v>
      </c>
      <c r="B18" s="8">
        <v>175.0</v>
      </c>
      <c r="C18" s="9">
        <v>1.9335241E7</v>
      </c>
      <c r="D18" s="9">
        <v>4.6792039E7</v>
      </c>
      <c r="E18" s="10">
        <f t="shared" si="1"/>
        <v>-27456798</v>
      </c>
      <c r="F18" s="11" t="str">
        <f>IF(D18=0,"YES",IF((C18-D18)/(C18+D18)&gt;0.15, IF(C18+D18&gt;percent,"YES","NO"),"NO"))</f>
        <v>NO</v>
      </c>
      <c r="G18" s="12">
        <v>26000.0</v>
      </c>
      <c r="H18" s="13" t="str">
        <f t="shared" si="3"/>
        <v>NOT FUNDED</v>
      </c>
      <c r="I18" s="14">
        <f t="shared" si="4"/>
        <v>38648</v>
      </c>
      <c r="J18" s="15" t="str">
        <f t="shared" si="2"/>
        <v>Approval Threshold</v>
      </c>
    </row>
    <row r="19">
      <c r="A19" s="7" t="s">
        <v>1255</v>
      </c>
      <c r="B19" s="8">
        <v>173.0</v>
      </c>
      <c r="C19" s="9">
        <v>1.938387E7</v>
      </c>
      <c r="D19" s="9">
        <v>4.7397928E7</v>
      </c>
      <c r="E19" s="10">
        <f t="shared" si="1"/>
        <v>-28014058</v>
      </c>
      <c r="F19" s="11" t="str">
        <f>IF(D19=0,"YES",IF((C19-D19)/(C19+D19)&gt;0.15, IF(C19+D19&gt;percent,"YES","NO"),"NO"))</f>
        <v>NO</v>
      </c>
      <c r="G19" s="12">
        <v>52000.0</v>
      </c>
      <c r="H19" s="13" t="str">
        <f t="shared" si="3"/>
        <v>NOT FUNDED</v>
      </c>
      <c r="I19" s="14">
        <f t="shared" si="4"/>
        <v>38648</v>
      </c>
      <c r="J19" s="15" t="str">
        <f t="shared" si="2"/>
        <v>Approval Threshold</v>
      </c>
    </row>
    <row r="20">
      <c r="A20" s="20" t="s">
        <v>1256</v>
      </c>
      <c r="B20" s="8">
        <v>180.0</v>
      </c>
      <c r="C20" s="9">
        <v>1.939026E7</v>
      </c>
      <c r="D20" s="9">
        <v>4.9388822E7</v>
      </c>
      <c r="E20" s="10">
        <f t="shared" si="1"/>
        <v>-29998562</v>
      </c>
      <c r="F20" s="11" t="str">
        <f>IF(D20=0,"YES",IF((C20-D20)/(C20+D20)&gt;0.15, IF(C20+D20&gt;percent,"YES","NO"),"NO"))</f>
        <v>NO</v>
      </c>
      <c r="G20" s="12">
        <v>15940.0</v>
      </c>
      <c r="H20" s="13" t="str">
        <f t="shared" si="3"/>
        <v>NOT FUNDED</v>
      </c>
      <c r="I20" s="14">
        <f t="shared" si="4"/>
        <v>38648</v>
      </c>
      <c r="J20" s="15" t="str">
        <f t="shared" si="2"/>
        <v>Approval Threshold</v>
      </c>
    </row>
    <row r="21">
      <c r="A21" s="7" t="s">
        <v>1257</v>
      </c>
      <c r="B21" s="8">
        <v>206.0</v>
      </c>
      <c r="C21" s="9">
        <v>1.7318262E7</v>
      </c>
      <c r="D21" s="9">
        <v>5.2775814E7</v>
      </c>
      <c r="E21" s="10">
        <f t="shared" si="1"/>
        <v>-35457552</v>
      </c>
      <c r="F21" s="11" t="str">
        <f>IF(D21=0,"YES",IF((C21-D21)/(C21+D21)&gt;0.15, IF(C21+D21&gt;percent,"YES","NO"),"NO"))</f>
        <v>NO</v>
      </c>
      <c r="G21" s="12">
        <v>15000.0</v>
      </c>
      <c r="H21" s="13" t="str">
        <f t="shared" si="3"/>
        <v>NOT FUNDED</v>
      </c>
      <c r="I21" s="14">
        <f t="shared" si="4"/>
        <v>38648</v>
      </c>
      <c r="J21" s="15" t="str">
        <f t="shared" si="2"/>
        <v>Approval Threshold</v>
      </c>
    </row>
    <row r="22">
      <c r="A22" s="7" t="s">
        <v>1258</v>
      </c>
      <c r="B22" s="8">
        <v>184.0</v>
      </c>
      <c r="C22" s="9">
        <v>1.4228282E7</v>
      </c>
      <c r="D22" s="9">
        <v>4.9813876E7</v>
      </c>
      <c r="E22" s="10">
        <f t="shared" si="1"/>
        <v>-35585594</v>
      </c>
      <c r="F22" s="11" t="str">
        <f>IF(D22=0,"YES",IF((C22-D22)/(C22+D22)&gt;0.15, IF(C22+D22&gt;percent,"YES","NO"),"NO"))</f>
        <v>NO</v>
      </c>
      <c r="G22" s="12">
        <v>59970.0</v>
      </c>
      <c r="H22" s="13" t="str">
        <f t="shared" si="3"/>
        <v>NOT FUNDED</v>
      </c>
      <c r="I22" s="14">
        <f t="shared" si="4"/>
        <v>38648</v>
      </c>
      <c r="J22" s="15" t="str">
        <f t="shared" si="2"/>
        <v>Approval Threshold</v>
      </c>
    </row>
    <row r="23">
      <c r="A23" s="7" t="s">
        <v>1259</v>
      </c>
      <c r="B23" s="8">
        <v>173.0</v>
      </c>
      <c r="C23" s="9">
        <v>1.2305186E7</v>
      </c>
      <c r="D23" s="9">
        <v>4.9202673E7</v>
      </c>
      <c r="E23" s="10">
        <f t="shared" si="1"/>
        <v>-36897487</v>
      </c>
      <c r="F23" s="11" t="str">
        <f>IF(D23=0,"YES",IF((C23-D23)/(C23+D23)&gt;0.15, IF(C23+D23&gt;percent,"YES","NO"),"NO"))</f>
        <v>NO</v>
      </c>
      <c r="G23" s="12">
        <v>31680.0</v>
      </c>
      <c r="H23" s="13" t="str">
        <f t="shared" si="3"/>
        <v>NOT FUNDED</v>
      </c>
      <c r="I23" s="14">
        <f t="shared" si="4"/>
        <v>38648</v>
      </c>
      <c r="J23" s="15" t="str">
        <f t="shared" si="2"/>
        <v>Approval Threshold</v>
      </c>
    </row>
    <row r="24">
      <c r="A24" s="7" t="s">
        <v>1260</v>
      </c>
      <c r="B24" s="8">
        <v>185.0</v>
      </c>
      <c r="C24" s="9">
        <v>1.0025955E7</v>
      </c>
      <c r="D24" s="9">
        <v>4.9444461E7</v>
      </c>
      <c r="E24" s="10">
        <f t="shared" si="1"/>
        <v>-39418506</v>
      </c>
      <c r="F24" s="11" t="str">
        <f>IF(D24=0,"YES",IF((C24-D24)/(C24+D24)&gt;0.15, IF(C24+D24&gt;percent,"YES","NO"),"NO"))</f>
        <v>NO</v>
      </c>
      <c r="G24" s="12">
        <v>29500.0</v>
      </c>
      <c r="H24" s="13" t="str">
        <f t="shared" si="3"/>
        <v>NOT FUNDED</v>
      </c>
      <c r="I24" s="14">
        <f t="shared" si="4"/>
        <v>38648</v>
      </c>
      <c r="J24" s="15" t="str">
        <f t="shared" si="2"/>
        <v>Approval Threshold</v>
      </c>
    </row>
    <row r="25">
      <c r="A25" s="7" t="s">
        <v>1261</v>
      </c>
      <c r="B25" s="8">
        <v>169.0</v>
      </c>
      <c r="C25" s="9">
        <v>8372629.0</v>
      </c>
      <c r="D25" s="9">
        <v>5.1237617E7</v>
      </c>
      <c r="E25" s="10">
        <f t="shared" si="1"/>
        <v>-42864988</v>
      </c>
      <c r="F25" s="11" t="str">
        <f>IF(D25=0,"YES",IF((C25-D25)/(C25+D25)&gt;0.15, IF(C25+D25&gt;percent,"YES","NO"),"NO"))</f>
        <v>NO</v>
      </c>
      <c r="G25" s="12">
        <v>40000.0</v>
      </c>
      <c r="H25" s="13" t="str">
        <f t="shared" si="3"/>
        <v>NOT FUNDED</v>
      </c>
      <c r="I25" s="14">
        <f t="shared" si="4"/>
        <v>38648</v>
      </c>
      <c r="J25" s="15" t="str">
        <f t="shared" si="2"/>
        <v>Approval Threshold</v>
      </c>
    </row>
  </sheetData>
  <autoFilter ref="$A$1:$G$25">
    <sortState ref="A1:G25">
      <sortCondition descending="1" ref="E1:E25"/>
      <sortCondition ref="A1:A25"/>
    </sortState>
  </autoFilter>
  <conditionalFormatting sqref="H2:H25">
    <cfRule type="cellIs" dxfId="0" priority="1" operator="equal">
      <formula>"FUNDED"</formula>
    </cfRule>
  </conditionalFormatting>
  <conditionalFormatting sqref="H2:H25">
    <cfRule type="cellIs" dxfId="1" priority="2" operator="equal">
      <formula>"NOT FUNDED"</formula>
    </cfRule>
  </conditionalFormatting>
  <conditionalFormatting sqref="J2:J25">
    <cfRule type="cellIs" dxfId="0" priority="3" operator="greaterThan">
      <formula>999</formula>
    </cfRule>
  </conditionalFormatting>
  <conditionalFormatting sqref="J2:J25">
    <cfRule type="cellIs" dxfId="0" priority="4" operator="greaterThan">
      <formula>999</formula>
    </cfRule>
  </conditionalFormatting>
  <conditionalFormatting sqref="J2:J25">
    <cfRule type="containsText" dxfId="1" priority="5" operator="containsText" text="NOT FUNDED">
      <formula>NOT(ISERROR(SEARCH(("NOT FUNDED"),(J2))))</formula>
    </cfRule>
  </conditionalFormatting>
  <conditionalFormatting sqref="J2:J25">
    <cfRule type="cellIs" dxfId="2" priority="6" operator="equal">
      <formula>"Over Budget"</formula>
    </cfRule>
  </conditionalFormatting>
  <conditionalFormatting sqref="J2:J25">
    <cfRule type="cellIs" dxfId="1" priority="7" operator="equal">
      <formula>"Approval Threshold"</formula>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s>
  <drawing r:id="rId25"/>
</worksheet>
</file>