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mplate" sheetId="1" r:id="rId4"/>
    <sheet state="visible" name="Accelerate Decentralized Identi" sheetId="2" r:id="rId5"/>
    <sheet state="visible" name="Business Solutions (B2B &amp; B2C)" sheetId="3" r:id="rId6"/>
    <sheet state="visible" name="Cardano scaling solutions" sheetId="4" r:id="rId7"/>
    <sheet state="visible" name="Community Advisor Improvements" sheetId="5" r:id="rId8"/>
    <sheet state="visible" name="Cross-Chain Collaboration" sheetId="6" r:id="rId9"/>
    <sheet state="visible" name="DApps and Integrations" sheetId="7" r:id="rId10"/>
    <sheet state="visible" name="Developer Ecosystem" sheetId="8" r:id="rId11"/>
    <sheet state="visible" name="Film + Media (FAM) creatives un" sheetId="9" r:id="rId12"/>
    <sheet state="visible" name="Gamers On - Chained" sheetId="10" r:id="rId13"/>
    <sheet state="visible" name="Grow Africa, Grow Cardano" sheetId="11" r:id="rId14"/>
    <sheet state="visible" name="Grow East Asia, Grow Cardano" sheetId="12" r:id="rId15"/>
    <sheet state="visible" name="Grow India, Grow Cardano" sheetId="13" r:id="rId16"/>
    <sheet state="visible" name="Improve and Grow Auditability" sheetId="14" r:id="rId17"/>
    <sheet state="visible" name="Lobbying for favorable legislat" sheetId="15" r:id="rId18"/>
    <sheet state="visible" name="Miscellaneous Challenge" sheetId="16" r:id="rId19"/>
    <sheet state="visible" name="Nation Building Dapps" sheetId="17" r:id="rId20"/>
    <sheet state="visible" name="New Member Onboarding" sheetId="18" r:id="rId21"/>
    <sheet state="visible" name="Open Source Development Ecosyst" sheetId="19" r:id="rId22"/>
    <sheet state="visible" name="Open Standards &amp; Interoperabili" sheetId="20" r:id="rId23"/>
    <sheet state="visible" name="Scale-UP Cardanos Community Hub" sheetId="21" r:id="rId24"/>
    <sheet state="visible" name="Self-Sovereign Identity" sheetId="22" r:id="rId25"/>
    <sheet state="visible" name="The Great Migration (from Ether" sheetId="23" r:id="rId26"/>
    <sheet state="visible" name="Fund9 challenge setting" sheetId="24" r:id="rId27"/>
    <sheet state="visible" name="Funded by leftovers" sheetId="25" r:id="rId28"/>
    <sheet state="visible" name="Validation" sheetId="26" r:id="rId29"/>
  </sheets>
  <definedNames>
    <definedName name="selfsovereign">Validation!$C$22</definedName>
    <definedName name="opensource_dev">Validation!$C$19</definedName>
    <definedName name="film">Validation!$C$9</definedName>
    <definedName name="cardano_scaling">Validation!$C$4</definedName>
    <definedName name="grow_india">Validation!$C$13</definedName>
    <definedName name="nation_building">Validation!$C$17</definedName>
    <definedName name="gamers">Validation!$C$10</definedName>
    <definedName name="ca_improvements">Validation!$C$5</definedName>
    <definedName name="crosschain_collab">Validation!$C$6</definedName>
    <definedName name="lobbying">Validation!$C$15</definedName>
    <definedName name="challenge_setting">#REF!</definedName>
    <definedName name="one_percentage">Validation!$C$27</definedName>
    <definedName name="open_standards">Validation!$C$20</definedName>
    <definedName name="grow_africa">Validation!$C$11</definedName>
    <definedName name="dev_eco">Validation!$C$8</definedName>
    <definedName name="coti_native">#REF!</definedName>
    <definedName name="leftovers">Validation!$C$30</definedName>
    <definedName name="b2b">Validation!$C$3</definedName>
    <definedName name="scaleup">Validation!$C$21</definedName>
    <definedName name="miscellaneous">Validation!$C$16</definedName>
    <definedName name="the_great_migration">Validation!$C$23</definedName>
    <definedName name="dapps">Validation!$C$7</definedName>
    <definedName name="improve_audit">Validation!$C$14</definedName>
    <definedName name="grow_asia">Validation!$C$12</definedName>
    <definedName name="acc_dec_id">Validation!$C$2</definedName>
    <definedName name="new_member">Validation!$C$18</definedName>
    <definedName name="fund9challenge">Validation!$C$24</definedName>
    <definedName hidden="1" localSheetId="0" name="_xlnm._FilterDatabase">Template!$A$1:$H$103</definedName>
    <definedName hidden="1" localSheetId="1" name="_xlnm._FilterDatabase">'Accelerate Decentralized Identi'!$A$1:$H$39</definedName>
    <definedName hidden="1" localSheetId="2" name="_xlnm._FilterDatabase">'Business Solutions (B2B &amp; B2C)'!$A$1:$H$85</definedName>
    <definedName hidden="1" localSheetId="3" name="_xlnm._FilterDatabase">'Cardano scaling solutions'!$A$1:$H$17</definedName>
    <definedName hidden="1" localSheetId="4" name="_xlnm._FilterDatabase">'Community Advisor Improvements'!$A$1:$H$13</definedName>
    <definedName hidden="1" localSheetId="5" name="_xlnm._FilterDatabase">'Cross-Chain Collaboration'!$A$1:$H$53</definedName>
    <definedName hidden="1" localSheetId="6" name="_xlnm._FilterDatabase">'DApps and Integrations'!$A$1:$H$138</definedName>
    <definedName hidden="1" localSheetId="7" name="_xlnm._FilterDatabase">'Developer Ecosystem'!$A$1:$H$50</definedName>
    <definedName hidden="1" localSheetId="8" name="_xlnm._FilterDatabase">'Film + Media (FAM) creatives un'!$A$1:$H$35</definedName>
    <definedName hidden="1" localSheetId="9" name="_xlnm._FilterDatabase">'Gamers On - Chained'!$A$1:$H$64</definedName>
    <definedName hidden="1" localSheetId="10" name="_xlnm._FilterDatabase">'Grow Africa, Grow Cardano'!$A$1:$H$57</definedName>
    <definedName hidden="1" localSheetId="11" name="_xlnm._FilterDatabase">'Grow East Asia, Grow Cardano'!$A$1:$H$35</definedName>
    <definedName hidden="1" localSheetId="12" name="_xlnm._FilterDatabase">'Grow India, Grow Cardano'!$A$1:$H$35</definedName>
    <definedName hidden="1" localSheetId="13" name="_xlnm._FilterDatabase">'Improve and Grow Auditability'!$A$1:$H$23</definedName>
    <definedName hidden="1" localSheetId="14" name="_xlnm._FilterDatabase">'Lobbying for favorable legislat'!$A$1:$H$24</definedName>
    <definedName hidden="1" localSheetId="15" name="_xlnm._FilterDatabase">'Miscellaneous Challenge'!$A$1:$H$89</definedName>
    <definedName hidden="1" localSheetId="16" name="_xlnm._FilterDatabase">'Nation Building Dapps'!$A$1:$H$45</definedName>
    <definedName hidden="1" localSheetId="17" name="_xlnm._FilterDatabase">'New Member Onboarding'!$A$1:$H$41</definedName>
    <definedName hidden="1" localSheetId="18" name="_xlnm._FilterDatabase">'Open Source Development Ecosyst'!$A$1:$H$87</definedName>
    <definedName hidden="1" localSheetId="19" name="_xlnm._FilterDatabase">'Open Standards &amp; Interoperabili'!$A$1:$H$29</definedName>
    <definedName hidden="1" localSheetId="20" name="_xlnm._FilterDatabase">'Scale-UP Cardanos Community Hub'!$A$1:$H$69</definedName>
    <definedName hidden="1" localSheetId="21" name="_xlnm._FilterDatabase">'Self-Sovereign Identity'!$A$1:$H$29</definedName>
    <definedName hidden="1" localSheetId="22" name="_xlnm._FilterDatabase">'The Great Migration (from Ether'!$A$1:$H$23</definedName>
    <definedName hidden="1" localSheetId="23" name="_xlnm._FilterDatabase">'Fund9 challenge setting'!$A$1:$H$77</definedName>
    <definedName hidden="1" localSheetId="24" name="_xlnm._FilterDatabase">'Funded by leftovers'!$A$1:$H$488</definedName>
  </definedNames>
  <calcPr/>
</workbook>
</file>

<file path=xl/sharedStrings.xml><?xml version="1.0" encoding="utf-8"?>
<sst xmlns="http://schemas.openxmlformats.org/spreadsheetml/2006/main" count="1924" uniqueCount="1160">
  <si>
    <t>Proposal</t>
  </si>
  <si>
    <t>Overall score</t>
  </si>
  <si>
    <t>Votes cast</t>
  </si>
  <si>
    <t>YES</t>
  </si>
  <si>
    <t>NO</t>
  </si>
  <si>
    <t>Result</t>
  </si>
  <si>
    <t>Meets approval threshold</t>
  </si>
  <si>
    <t>REQUESTED $</t>
  </si>
  <si>
    <t>STATUS</t>
  </si>
  <si>
    <t>FUND DEPLETION</t>
  </si>
  <si>
    <t>Reason for not funded status</t>
  </si>
  <si>
    <t>Universal Resolver for did:prism</t>
  </si>
  <si>
    <t>PeopleCert DevOps Pilot on Cardano</t>
  </si>
  <si>
    <t>Visual DID &amp; Credential Builder</t>
  </si>
  <si>
    <t>PRISM DIDs for CA Onboarding</t>
  </si>
  <si>
    <t>AtalaPRISM hackathon with devillage</t>
  </si>
  <si>
    <t>Control your data via PRISM part 2</t>
  </si>
  <si>
    <t>Recruitment Utilizing Atala PRISM</t>
  </si>
  <si>
    <t>MetaDID experiment × Aizu Lab</t>
  </si>
  <si>
    <t>Token-based PRISM credentials</t>
  </si>
  <si>
    <t>DLT360: DID/ZKP &amp; GDPR-Data Privacy</t>
  </si>
  <si>
    <t>RootsWallet beta - Backup/Recovery</t>
  </si>
  <si>
    <t>RootsWallet beta - Social UX</t>
  </si>
  <si>
    <t>Aedou DIDs prototype</t>
  </si>
  <si>
    <t>RootsWallet - Presentation Exchange</t>
  </si>
  <si>
    <t>WAL-CLI Presentation Exchange</t>
  </si>
  <si>
    <t>DAO-NET: DAO Atala Prism DIDs</t>
  </si>
  <si>
    <t>DID for Democracy on the Blockchain</t>
  </si>
  <si>
    <t>PRISM DIDs for Catalyst CA Process</t>
  </si>
  <si>
    <t>Support ADA pmnts in PRISM workflow</t>
  </si>
  <si>
    <t>Atala PRISM DID</t>
  </si>
  <si>
    <t>Study Buddy 3.0</t>
  </si>
  <si>
    <t>Lifelong Learning certif+AtalaPRISM</t>
  </si>
  <si>
    <t>ATALA Prism Basic Income Protocol</t>
  </si>
  <si>
    <t>Verifiable Digital Receipts</t>
  </si>
  <si>
    <t>Decentralized Autonomous Iddir</t>
  </si>
  <si>
    <t>NFTPass: Atala DID Integration</t>
  </si>
  <si>
    <t>Resources for Refugees: Ukraine</t>
  </si>
  <si>
    <t>Work Based Learning Credentials</t>
  </si>
  <si>
    <t>School Boards as Verifiers of DIDs</t>
  </si>
  <si>
    <t>Small Farmers DAO</t>
  </si>
  <si>
    <t>DID Community Course</t>
  </si>
  <si>
    <t>International Healthcare &amp; Cardano</t>
  </si>
  <si>
    <t>Boost Personal &amp; Business Adoption</t>
  </si>
  <si>
    <t>General Purpose Identification</t>
  </si>
  <si>
    <t>DemeterGift</t>
  </si>
  <si>
    <t>Credentials and P2PDecentralized ID</t>
  </si>
  <si>
    <t>Address Verification Ecosystem</t>
  </si>
  <si>
    <t>.Ada - User, Wallet, and DNS</t>
  </si>
  <si>
    <t>Expands to 1000cities JP[PointSyst]</t>
  </si>
  <si>
    <t>Merchandise Store pricing in ADA</t>
  </si>
  <si>
    <t>Decentralized AI Drug Development</t>
  </si>
  <si>
    <t>Agora: Plutus governance module</t>
  </si>
  <si>
    <t>BWORKs - Pay As Done Works Platform</t>
  </si>
  <si>
    <t>Logyq Protocol: blockchain tracking</t>
  </si>
  <si>
    <t>Cardano Recycling DApp</t>
  </si>
  <si>
    <t>Help2Health: Cardano + Citaldoc</t>
  </si>
  <si>
    <t>Bonfire - Scheduling dApp 🔥</t>
  </si>
  <si>
    <t>Cotalker integration</t>
  </si>
  <si>
    <t>1,000+ projects on Interactive Map</t>
  </si>
  <si>
    <t>DAO-NET: DAO Token Market</t>
  </si>
  <si>
    <t>DLT360: Agriculture and Metaverse</t>
  </si>
  <si>
    <t>DLT360: China Industry Applications</t>
  </si>
  <si>
    <t>$272Bn Carbon Credits on Cardano</t>
  </si>
  <si>
    <t>Community Lead Generation</t>
  </si>
  <si>
    <t>Adaglass Data Intelligence Platform</t>
  </si>
  <si>
    <t>AI Mentor matching software</t>
  </si>
  <si>
    <t>Product Tracing on Cardano</t>
  </si>
  <si>
    <t>NFTPass: NFT Ticketing Solution</t>
  </si>
  <si>
    <t>Employment Credentials on PRISM</t>
  </si>
  <si>
    <t>Licensing Remixed Music On-Chain</t>
  </si>
  <si>
    <t>Migrate nano-credits to Cardano</t>
  </si>
  <si>
    <t>Bridge Builders Operations</t>
  </si>
  <si>
    <t>Research Guild: Business Report</t>
  </si>
  <si>
    <t>Cardano Solutions for Impact</t>
  </si>
  <si>
    <t>SPO Dashboard for Delegators</t>
  </si>
  <si>
    <t>Profila launches DeMar (Part 1)</t>
  </si>
  <si>
    <t>Traceable Reward currency (FLORAS)</t>
  </si>
  <si>
    <t>PeakChain Fleet Management Platform</t>
  </si>
  <si>
    <t>Unified Transport Payment Gateway</t>
  </si>
  <si>
    <t>ESG-Compliant Enterprise Staking</t>
  </si>
  <si>
    <t>R&amp;D for mental health credentials</t>
  </si>
  <si>
    <t>Grow Rural Business</t>
  </si>
  <si>
    <t>Honeybees on Blockchain</t>
  </si>
  <si>
    <t>Realworld business process use case</t>
  </si>
  <si>
    <t>Real world smart contract use case</t>
  </si>
  <si>
    <t>Growing CardanoÂ’s Small Businesses</t>
  </si>
  <si>
    <t>Blockchain Innovation Hub Finland</t>
  </si>
  <si>
    <t>DLT360: CPG Brands and Metaverse</t>
  </si>
  <si>
    <t>Fetachain - IIoT Cardano Framework</t>
  </si>
  <si>
    <t>Decentralized Trading and Finance</t>
  </si>
  <si>
    <t>Web3 Commerce and Finance dApp</t>
  </si>
  <si>
    <t>Book NFTs - Transforming Publishing</t>
  </si>
  <si>
    <t>DLT360: Machines and the Metaverse</t>
  </si>
  <si>
    <t>DLT360: Business RADAR Team</t>
  </si>
  <si>
    <t>Healthcare &amp; Wellness Marketplace</t>
  </si>
  <si>
    <t>Cardano ERP (CERP)</t>
  </si>
  <si>
    <t>GIVE BUSINESSES THE TOOLS NEEDED!</t>
  </si>
  <si>
    <t>Cultural Tourism - Beyond Borders</t>
  </si>
  <si>
    <t>Checkpoint Metaverse</t>
  </si>
  <si>
    <t>NITI: a new design for exchanges</t>
  </si>
  <si>
    <t>Increase Project's Investor Appeal</t>
  </si>
  <si>
    <t>KONMA- A Web3 Marketplace</t>
  </si>
  <si>
    <t>B2B Food Recipes NFT Marketplace</t>
  </si>
  <si>
    <t>Industry 4.0 On-chain Platform</t>
  </si>
  <si>
    <t>Rental Marketplace on Cardano</t>
  </si>
  <si>
    <t>SUAN Early carbon removal market</t>
  </si>
  <si>
    <t>Smart Contracts: Royalty Payments</t>
  </si>
  <si>
    <t>Clinical trials patient recruitment</t>
  </si>
  <si>
    <t>NFT Speakeazy Hospitality Growth</t>
  </si>
  <si>
    <t>Communal Marketing Spaces</t>
  </si>
  <si>
    <t>B2B Dinner Series by MikeBettsCook0</t>
  </si>
  <si>
    <t>@energiasocial powered by cardano</t>
  </si>
  <si>
    <t>Soil Carbon Sequestration Audit</t>
  </si>
  <si>
    <t>Rondevoo</t>
  </si>
  <si>
    <t>Open by default stock market</t>
  </si>
  <si>
    <t>Proof of provenance whitepaper</t>
  </si>
  <si>
    <t>Disruptive Produce Ecosystem</t>
  </si>
  <si>
    <t>Adulis Digital Asset Exchange</t>
  </si>
  <si>
    <t>Invoice Finance DeFi Platform - CR2</t>
  </si>
  <si>
    <t>MinConnect</t>
  </si>
  <si>
    <t>Affordable Real Estate Investments</t>
  </si>
  <si>
    <t>Green Energy Decentralisation</t>
  </si>
  <si>
    <t>Crypto banking</t>
  </si>
  <si>
    <t>Business on the Blockchain in MIAMI</t>
  </si>
  <si>
    <t>Medical Research based ADA</t>
  </si>
  <si>
    <t>Data Marketplace &amp; Exchange Dapp</t>
  </si>
  <si>
    <t>Spring water solutions for Africa</t>
  </si>
  <si>
    <t>B2C Trade for Life ?</t>
  </si>
  <si>
    <t>NFT Vinyls paying musicians forever</t>
  </si>
  <si>
    <t>Barter exchange on Cardano</t>
  </si>
  <si>
    <t>DROP: Creative NFT solution (B2B)</t>
  </si>
  <si>
    <t>Enterprise Operating System</t>
  </si>
  <si>
    <t>Decentralized REDIS state channels</t>
  </si>
  <si>
    <t>Layer 3 scalability using zkRollups</t>
  </si>
  <si>
    <t>Orbis: Layer 2 ZK Rollup</t>
  </si>
  <si>
    <t>DAO-NET &amp; A2T Sidechain Design</t>
  </si>
  <si>
    <t>Perun Channels for Cardano</t>
  </si>
  <si>
    <t>Research Guild: Scalability Report</t>
  </si>
  <si>
    <t>A Scalable Service For NFT Utility</t>
  </si>
  <si>
    <t>Simplify SPO rollups in Vietnam</t>
  </si>
  <si>
    <t>DEFI SHOULD BE MORE FUN ON SCALING</t>
  </si>
  <si>
    <t>ADA Scam Alert - Info &amp; Protection</t>
  </si>
  <si>
    <t>Erdstall: instant TXs, L2 NFT mints</t>
  </si>
  <si>
    <t>Ada's Place - A Medium Publication</t>
  </si>
  <si>
    <t>using games to scale audience</t>
  </si>
  <si>
    <t>A region-based sharded network</t>
  </si>
  <si>
    <t>BeerHouse.io</t>
  </si>
  <si>
    <t>KONMA Chain : L2 ZK Roll up for ADA</t>
  </si>
  <si>
    <t>vCA-tool Dev &amp; Maitain - AIM</t>
  </si>
  <si>
    <t>CA-tool Dev &amp; Maintenance - AIM</t>
  </si>
  <si>
    <t>dRep's Code of Ethics+Bridges Asia</t>
  </si>
  <si>
    <t>Improving Integrity of CA Processes</t>
  </si>
  <si>
    <t>CA Guidelines Joint Drafting</t>
  </si>
  <si>
    <t>Incremental CA assessments</t>
  </si>
  <si>
    <t>CA Academy Certification</t>
  </si>
  <si>
    <t>CA/VCA Treasury for Rapid Funding</t>
  </si>
  <si>
    <t>Community Advisors Marketing Blitz</t>
  </si>
  <si>
    <t>CA Improvement Mechanism</t>
  </si>
  <si>
    <t>Enable educated CA decisions</t>
  </si>
  <si>
    <t>Structured Questionnaire for CAs</t>
  </si>
  <si>
    <t>ERC721 &amp; ERC-1155 for Milkomeda</t>
  </si>
  <si>
    <t>Wolfram Cross-Chain Framework</t>
  </si>
  <si>
    <t>Cardano impact project directory</t>
  </si>
  <si>
    <t>Cross-Chain Impact Lead Generator</t>
  </si>
  <si>
    <t>PanDAO: Focus on dDataStorage</t>
  </si>
  <si>
    <t>United Caricature</t>
  </si>
  <si>
    <t>KILT &amp; Cardano</t>
  </si>
  <si>
    <t>Finish the Filecoin Bridge!</t>
  </si>
  <si>
    <t>Research Guild: Cross-Chain Report</t>
  </si>
  <si>
    <t>Cross-Chain NFT Conference OxBAT</t>
  </si>
  <si>
    <t>ADA-DESO Templates to Test Projects</t>
  </si>
  <si>
    <t>Cross-Chain Connector|Search Engine</t>
  </si>
  <si>
    <t>OnChainUniversity - Free Education</t>
  </si>
  <si>
    <t>Adatar.me for BTC</t>
  </si>
  <si>
    <t>DLT360: Metaverse Interoperability</t>
  </si>
  <si>
    <t>The NFT Gaming Podcast - Season 2</t>
  </si>
  <si>
    <t>DLT360: Metaverse and Governance</t>
  </si>
  <si>
    <t>Adatar.me for XRP</t>
  </si>
  <si>
    <t>Adatar.me for ETH</t>
  </si>
  <si>
    <t>Ferrum: InfinitySwap-Milestone 3-4</t>
  </si>
  <si>
    <t>Adatar.me for ATOM</t>
  </si>
  <si>
    <t>Cardano+Ethereum Lifesaving NFT's</t>
  </si>
  <si>
    <t>Growing the US Blockchain Community</t>
  </si>
  <si>
    <t>ReFi - Cross-chain Climate Action</t>
  </si>
  <si>
    <t>Cross-Chain Ambassadors (v 1.0)</t>
  </si>
  <si>
    <t>Youth+Women Cardano NFT4Good Party</t>
  </si>
  <si>
    <t>Adatar.me for AVAX</t>
  </si>
  <si>
    <t>Cross Chain Multiverse Travel</t>
  </si>
  <si>
    <t>Blockchain Battle Royale Hackathon</t>
  </si>
  <si>
    <t>Adatar.me for MANA</t>
  </si>
  <si>
    <t>Adatar.me for LINK</t>
  </si>
  <si>
    <t>Adatar.me for DOT</t>
  </si>
  <si>
    <t>Ferrum: InfinitySwap-Milestone 5</t>
  </si>
  <si>
    <t>Adatar.me for DOGE</t>
  </si>
  <si>
    <t>Adatar.me for IOTA</t>
  </si>
  <si>
    <t>Adatar.me for ETC</t>
  </si>
  <si>
    <t>Adatar.me for FTM</t>
  </si>
  <si>
    <t>NFT Fighters: Cross-Chain Gaming</t>
  </si>
  <si>
    <t>Adatar.me for SOL</t>
  </si>
  <si>
    <t>Adatar.me for LTC</t>
  </si>
  <si>
    <t>Divine Blockchain - Phase I</t>
  </si>
  <si>
    <t>Coopercrypto</t>
  </si>
  <si>
    <t>Cross-Chain Networking Events EXT</t>
  </si>
  <si>
    <t>Native Tokens Integration</t>
  </si>
  <si>
    <t>Build out ERGO Pool Infrastructure</t>
  </si>
  <si>
    <t>Ferrum: InfinitySwap-Milestone 1-2</t>
  </si>
  <si>
    <t>Crypto Talent Marketplace</t>
  </si>
  <si>
    <t>Adatar.me for ALGO</t>
  </si>
  <si>
    <t>Adatar.me for SHIB</t>
  </si>
  <si>
    <t>Adatar.me for XTZ</t>
  </si>
  <si>
    <t>Adatar.me for EGLD</t>
  </si>
  <si>
    <t>Self-hosted pricefeed for wallets</t>
  </si>
  <si>
    <t>Cardano Beam - GPS based Assets</t>
  </si>
  <si>
    <t>TheGraph in Milkomeda</t>
  </si>
  <si>
    <t>BWORKs - Smart contract HR platform</t>
  </si>
  <si>
    <t>cBilling - Cardano Billing DApp</t>
  </si>
  <si>
    <t>Milkomeda Mobile</t>
  </si>
  <si>
    <t>Oracle Developer Portal</t>
  </si>
  <si>
    <t>Done Collectively Discord Integrati</t>
  </si>
  <si>
    <t>Milkomeda Game</t>
  </si>
  <si>
    <t>DeFi hackathon</t>
  </si>
  <si>
    <t>Control your data w Profila part 2</t>
  </si>
  <si>
    <t>Sustainable Apparel Trace demo</t>
  </si>
  <si>
    <t>StreamCardano: serverless infra</t>
  </si>
  <si>
    <t>ADA-DESO Templates to Test dApps</t>
  </si>
  <si>
    <t>Anonymity/data control ZKT (part 2)</t>
  </si>
  <si>
    <t>Decentralized Metaverse Mall - DMM</t>
  </si>
  <si>
    <t>StakingDAO: Supporting Small Pools</t>
  </si>
  <si>
    <t>DirectEd - Donations dApp</t>
  </si>
  <si>
    <t>HYDRA for mashup, co-authors and ©?</t>
  </si>
  <si>
    <t>Music live NFT platform</t>
  </si>
  <si>
    <t>Proposer-tool on chain - AIM</t>
  </si>
  <si>
    <t>Neuro tools for teams &amp; growth</t>
  </si>
  <si>
    <t>Crowdfunding with inbuilt mediation</t>
  </si>
  <si>
    <t>Carbon Marketplace and Exchange</t>
  </si>
  <si>
    <t>Littlefish - Coordinating Action</t>
  </si>
  <si>
    <t>Company privacy ledger (GDPR, CCPA)</t>
  </si>
  <si>
    <t>Escrow Smart Contract for dApps 🔥</t>
  </si>
  <si>
    <t>Artificial Intelligence/ML API DApp</t>
  </si>
  <si>
    <t>Urban Farmer dApp</t>
  </si>
  <si>
    <t>Tangopay (Merchant Payments)</t>
  </si>
  <si>
    <t>Decentralized Music Platform</t>
  </si>
  <si>
    <t>smART Mint: DIY evolving NFTs</t>
  </si>
  <si>
    <t>Liquidity Aggregator for Cardano</t>
  </si>
  <si>
    <t>Thrift Mobile</t>
  </si>
  <si>
    <t>Uber of 3D Printing Manufacturing</t>
  </si>
  <si>
    <t>PeakChain Carsharing Platform</t>
  </si>
  <si>
    <t>EternalSwap: Perpetual contract DEX</t>
  </si>
  <si>
    <t>C64 Extension Wallet</t>
  </si>
  <si>
    <t>Perma-music rmNFT Marketplace</t>
  </si>
  <si>
    <t>NFT Platform for business cases</t>
  </si>
  <si>
    <t>FreeLoaderz Token &amp; NFT Distributor</t>
  </si>
  <si>
    <t>Cardax DEX Plutarch Code Audit</t>
  </si>
  <si>
    <t>Aedou, Learn Languages Together (2)</t>
  </si>
  <si>
    <t>How often can a brand contact you?</t>
  </si>
  <si>
    <t>beeDAO</t>
  </si>
  <si>
    <t>DAO-NET: Voting Dapp</t>
  </si>
  <si>
    <t>Decentralized Physics Tokenomics</t>
  </si>
  <si>
    <t>Contracts as a Service</t>
  </si>
  <si>
    <t>Bring Ethereum NFT users to Cardano</t>
  </si>
  <si>
    <t>Decentralized Auction Platform</t>
  </si>
  <si>
    <t>Okos: Monetizing your Intellect</t>
  </si>
  <si>
    <t>Innovatio Web-App Investigation</t>
  </si>
  <si>
    <t>Rythmeet:P2P music network platform</t>
  </si>
  <si>
    <t>Clarity DAO Incubator</t>
  </si>
  <si>
    <t>Watts-&gt;Social network of Trust MVP</t>
  </si>
  <si>
    <t>JobFair platform on Cardano</t>
  </si>
  <si>
    <t>Impact Creating NFTs for Causes</t>
  </si>
  <si>
    <t>Adatar.me Address Book</t>
  </si>
  <si>
    <t>Crowd funding platform with ADA.</t>
  </si>
  <si>
    <t>d-Cargo: Decentralized Cargo Dapp</t>
  </si>
  <si>
    <t>Decentralized LinkedIn, Link Start</t>
  </si>
  <si>
    <t>MUSEVERSE: Music into the Metaverse</t>
  </si>
  <si>
    <t>Create Cardano App</t>
  </si>
  <si>
    <t>ARTEM: NFT/Token Gallery Extension</t>
  </si>
  <si>
    <t>ADA to Mobile Money App</t>
  </si>
  <si>
    <t>PubWeave: An academic ecosystem</t>
  </si>
  <si>
    <t>Rarety.io : Multi-Sig NFT Launchpad</t>
  </si>
  <si>
    <t>Fiverr Clone on Cardano</t>
  </si>
  <si>
    <t>Decentralized Token Distribution</t>
  </si>
  <si>
    <t>dApp Market for Tickets and Events</t>
  </si>
  <si>
    <t>Research Guild: DApp Snapshot</t>
  </si>
  <si>
    <t>Coupon Application "Couponium.io"</t>
  </si>
  <si>
    <t>Basketo Finance</t>
  </si>
  <si>
    <t>One Vote</t>
  </si>
  <si>
    <t>Medusa Wallet</t>
  </si>
  <si>
    <t>Cardano Smart Students DApp</t>
  </si>
  <si>
    <t>Cardano Rewards Program</t>
  </si>
  <si>
    <t>Ada NFT Marketplace for the unsung</t>
  </si>
  <si>
    <t>Win-Win Platform Auditing</t>
  </si>
  <si>
    <t>Fiat Payments for NFTs - Revelar</t>
  </si>
  <si>
    <t>Account authentication</t>
  </si>
  <si>
    <t>Alternative Payment for Merchants</t>
  </si>
  <si>
    <t>Adatar.me to NFT</t>
  </si>
  <si>
    <t>Live streaming Music NFTMarketplace</t>
  </si>
  <si>
    <t>ESTATI - real estate investments</t>
  </si>
  <si>
    <t>shac.ai - Shared Housing &amp; Cardano</t>
  </si>
  <si>
    <t>Aeros - Airmiles Wallet integration</t>
  </si>
  <si>
    <t>Self-Sovereign Health Records</t>
  </si>
  <si>
    <t>Finance DAO dApp + Stakepool Web3</t>
  </si>
  <si>
    <t>Integrate Assets &amp; Debt into ADA</t>
  </si>
  <si>
    <t>Ubuntu - One Small Town Ecosystem</t>
  </si>
  <si>
    <t>Cardahub-One Stop Shop for CNFT</t>
  </si>
  <si>
    <t>Reward creators for feed activity</t>
  </si>
  <si>
    <t>Chatting Dapp using Blockchain</t>
  </si>
  <si>
    <t>Keyword Coin Price Widget for Sites</t>
  </si>
  <si>
    <t>OpenScience Marketplace Scale-up</t>
  </si>
  <si>
    <t>Online Makerspace</t>
  </si>
  <si>
    <t>Book NFT Marketplace On Cardano</t>
  </si>
  <si>
    <t>Integrating Python &amp; NFT usability</t>
  </si>
  <si>
    <t>ADAmint Fractionalized NFT Exchange</t>
  </si>
  <si>
    <t>CardanoLAND</t>
  </si>
  <si>
    <t>Wildlife Conservation Pool DApp</t>
  </si>
  <si>
    <t>Carbonno - Carbon Exchange dApp</t>
  </si>
  <si>
    <t>Matrix Development Integrations</t>
  </si>
  <si>
    <t>NFT Bids - Powered by Balou</t>
  </si>
  <si>
    <t>MADAO: Mutual Aid DAO User Client</t>
  </si>
  <si>
    <t>Cardano/Lokole Network integration</t>
  </si>
  <si>
    <t>De. Application and Tender filing</t>
  </si>
  <si>
    <t>Metaverse Builder with NFT Boosting</t>
  </si>
  <si>
    <t>Ferrum's Staking as a Service MS3&amp;4</t>
  </si>
  <si>
    <t>Cardano's 1st Food NFT Marketplace</t>
  </si>
  <si>
    <t>LOOZR</t>
  </si>
  <si>
    <t>ADIUVAT: Find your place.</t>
  </si>
  <si>
    <t>STOR Token White Paper</t>
  </si>
  <si>
    <t>Private Gated NFTs - Revelar</t>
  </si>
  <si>
    <t>Token Staking Platform</t>
  </si>
  <si>
    <t>Layer 2 Advanced Architecture</t>
  </si>
  <si>
    <t>Universal Basic Income DAO</t>
  </si>
  <si>
    <t>NFT exhibition space in Cardano</t>
  </si>
  <si>
    <t>Decentralized Social Network</t>
  </si>
  <si>
    <t>Integrations and utilities</t>
  </si>
  <si>
    <t>AI Career Mentor DApp</t>
  </si>
  <si>
    <t>Drive Secure Community Chat Servers</t>
  </si>
  <si>
    <t>Shimmy - Safe, Purposeful Social</t>
  </si>
  <si>
    <t>Cost of listing on an exchange.</t>
  </si>
  <si>
    <t>Revelar Game Engine - Operations</t>
  </si>
  <si>
    <t>Fundraising platform for NGO's</t>
  </si>
  <si>
    <t>NFT Multiverse Marketplace</t>
  </si>
  <si>
    <t>NFT marketplace enabling P2P DeFI</t>
  </si>
  <si>
    <t>Artverse - Social Media Metaverse</t>
  </si>
  <si>
    <t>Phygital Market for Spiritual Art</t>
  </si>
  <si>
    <t>ALLIN Betting DAO</t>
  </si>
  <si>
    <t>Ferrum's Staking as a Service MS1&amp;2</t>
  </si>
  <si>
    <t>P2P Fiat Exchange [cardway.finance]</t>
  </si>
  <si>
    <t>AMY Music DAO- Decentralize Economy</t>
  </si>
  <si>
    <t>NuNet: Decentralized GPU ML Cloud</t>
  </si>
  <si>
    <t>App store for Milkomeda</t>
  </si>
  <si>
    <t>Mentor-mentee Bounties &amp; eLearning</t>
  </si>
  <si>
    <t>NFT Content Delivery as a Service</t>
  </si>
  <si>
    <t>BWORKs - Right Dev in Right Work</t>
  </si>
  <si>
    <t>Milkomeda token bridge explorer</t>
  </si>
  <si>
    <t>Cardanoscan.io Upgrade</t>
  </si>
  <si>
    <t>Haskell Course For Beginner</t>
  </si>
  <si>
    <t>Pool Topology and Block Propagation</t>
  </si>
  <si>
    <t>JSON API service for developers</t>
  </si>
  <si>
    <t>MLabs - Cardano-Tx-Lib for web3</t>
  </si>
  <si>
    <t>Free off-chain data feeds pt. 2</t>
  </si>
  <si>
    <t>Transaction monitoring as a service</t>
  </si>
  <si>
    <t>PyCardano - Build dApps in Python</t>
  </si>
  <si>
    <t>PLUTUS FOR DEVS IN SPANISH</t>
  </si>
  <si>
    <t>P2P Smart Contract Interaction</t>
  </si>
  <si>
    <t>Haskell Book Vietnamese Translation</t>
  </si>
  <si>
    <t>Wolfram Catalyst Impact Dashboard</t>
  </si>
  <si>
    <t>Cardano IPFS chronicles 2022</t>
  </si>
  <si>
    <t>Distributed storage Infrastructure</t>
  </si>
  <si>
    <t>Beyond Create Teaming Agreements</t>
  </si>
  <si>
    <t>Automated funding catalyst projects</t>
  </si>
  <si>
    <t>Cardano Hackathon in Argentina</t>
  </si>
  <si>
    <t>Cardano Playground - Fun Tutorials</t>
  </si>
  <si>
    <t>NoCode ADA Blockchain as a Service</t>
  </si>
  <si>
    <t>GameChanger: Most Wanted Features ❤</t>
  </si>
  <si>
    <t>Haskell/Plutus Course in Spanish</t>
  </si>
  <si>
    <t>Plutus Pioneers Upgraded</t>
  </si>
  <si>
    <t>Done Collectively: Bounty Aggreg8r</t>
  </si>
  <si>
    <t>Cardano L-EARN (for Developers)</t>
  </si>
  <si>
    <t>Zero Knowledge API for Cardano</t>
  </si>
  <si>
    <t>Thrift Mobile - DeFi Connector</t>
  </si>
  <si>
    <t>Haskell Book Japanese Translation</t>
  </si>
  <si>
    <t>Poplar Programming Language</t>
  </si>
  <si>
    <t>Offchain Typescript library</t>
  </si>
  <si>
    <t>Catalyst HeartBeat</t>
  </si>
  <si>
    <t>Analytics Data Hub</t>
  </si>
  <si>
    <t>Cardapper - YT Channel For C-Devs</t>
  </si>
  <si>
    <t>Tech Talent – Bring Devs to Cardano</t>
  </si>
  <si>
    <t>East African Catalyst developers</t>
  </si>
  <si>
    <t>15 min Hello World Journey</t>
  </si>
  <si>
    <t>Petri Nets: a model to define dApps</t>
  </si>
  <si>
    <t>Catalyst SwarmLabs</t>
  </si>
  <si>
    <t>KodeKlash Hackathons</t>
  </si>
  <si>
    <t>ADABet: Betting Site for Everything</t>
  </si>
  <si>
    <t>Developer Conferences in S Africa</t>
  </si>
  <si>
    <t>CHAINS NFT DEVELOPMENT</t>
  </si>
  <si>
    <t>Loyalty Point for Developers</t>
  </si>
  <si>
    <t>Marketplace for artists</t>
  </si>
  <si>
    <t>DLT360: Industry Onboarding Videos</t>
  </si>
  <si>
    <t>Wada documentary</t>
  </si>
  <si>
    <t>Theatre For Change</t>
  </si>
  <si>
    <t>CaricatorADA (CaricatureADA)</t>
  </si>
  <si>
    <t>Cardano Annual Market Report</t>
  </si>
  <si>
    <t>Documentary: South America</t>
  </si>
  <si>
    <t>Japanese Cardano Master Class</t>
  </si>
  <si>
    <t>Cardano Community Podcasts &amp; YT</t>
  </si>
  <si>
    <t>Youth user generated content</t>
  </si>
  <si>
    <t>MLabs - "The Universal Joint"</t>
  </si>
  <si>
    <t>Keeping Up with Cardano: 100 videos</t>
  </si>
  <si>
    <t>NFT Devs Bridge to Project Catalyst</t>
  </si>
  <si>
    <t>Animated Explainers for the world</t>
  </si>
  <si>
    <t>A Film of Cardano Mission in Africa</t>
  </si>
  <si>
    <t>Blockchain Class by adatruth.com</t>
  </si>
  <si>
    <t>ADAO Education &amp; Marketing Content</t>
  </si>
  <si>
    <t>MAKE CONTENT MORE FUN TO LEARN EASY</t>
  </si>
  <si>
    <t>Tunisian Video Creation for N-A</t>
  </si>
  <si>
    <t>Auditability through film and media</t>
  </si>
  <si>
    <t>Monaco Streaming Film Festival 2022</t>
  </si>
  <si>
    <t>Decentralized Cinema Festival</t>
  </si>
  <si>
    <t>Give Maasai Pastoralists DiD</t>
  </si>
  <si>
    <t>Checkpoint Learning and Media</t>
  </si>
  <si>
    <t>ADA funded STEM themed indie film</t>
  </si>
  <si>
    <t>Cardano Innovator's Story</t>
  </si>
  <si>
    <t>Permaculture &amp; Blockchain: YouTube</t>
  </si>
  <si>
    <t>Humble Records UBI Music Collective</t>
  </si>
  <si>
    <t>Short educational series</t>
  </si>
  <si>
    <t>Cardano's Footprint in Ethiopia</t>
  </si>
  <si>
    <t>Cardano-centric YouTube-style site</t>
  </si>
  <si>
    <t>Cadano UNE Brazil Branded Marketing</t>
  </si>
  <si>
    <t>Cardano on PBS, Project Development</t>
  </si>
  <si>
    <t>DUB popular ADA Video for the World</t>
  </si>
  <si>
    <t>The Creators Story NFTs</t>
  </si>
  <si>
    <t>IRONSKY NFT GAME Play2Earn |4Launch</t>
  </si>
  <si>
    <t>Milkomeda for Cardano unity assets</t>
  </si>
  <si>
    <t>AdaQuest PVE Quests &amp; Stories</t>
  </si>
  <si>
    <t>PlayerMint Play-to-Earn Marketplace</t>
  </si>
  <si>
    <t>AdaQuest - Concept Phase 2</t>
  </si>
  <si>
    <t>No-code NFT minting - Revelar</t>
  </si>
  <si>
    <t>METAVERS OF PLAY-TO-ENTERTAIN GAMER</t>
  </si>
  <si>
    <t>AdaQuest PROTOTYPE Phase 2</t>
  </si>
  <si>
    <t>Duo - (Alpha) - Web App</t>
  </si>
  <si>
    <t>Duo - German Gameplay</t>
  </si>
  <si>
    <t>Aedou - Realm of Languages</t>
  </si>
  <si>
    <t>HQ GRAPHIC FOR MIVERSE METAVERSE</t>
  </si>
  <si>
    <t>Duo - Brazilian Portuguese Gameplay</t>
  </si>
  <si>
    <t>Duo - Spanish Gameplay</t>
  </si>
  <si>
    <t>d-BET: Decentralized betting Dapp</t>
  </si>
  <si>
    <t>AdaQuest MARKETING campaign</t>
  </si>
  <si>
    <t>World of Pirates</t>
  </si>
  <si>
    <t>World of Pirates - POTM Campaign #3</t>
  </si>
  <si>
    <t>AdaQuest ARENA - Finalize</t>
  </si>
  <si>
    <t>AdaQuest SFX Library for RPG games</t>
  </si>
  <si>
    <t>AdaQuest ENHANCED ARENA Visual Mode</t>
  </si>
  <si>
    <t>Duo - (Alpha) - Mobile App</t>
  </si>
  <si>
    <t>On-Chain Tilemaps for Game Worlds</t>
  </si>
  <si>
    <t>Connecting Tabletop Games &amp; Cardano</t>
  </si>
  <si>
    <t>OMIMIMO The Pure Water Game</t>
  </si>
  <si>
    <t>Gender Unicorns CNFT card game</t>
  </si>
  <si>
    <t>AdaQuest GOBLINVERSE Cross Spring</t>
  </si>
  <si>
    <t>Migration of Mobile AR MMORPG</t>
  </si>
  <si>
    <t>Metahagane - NFT Trading Card Game.</t>
  </si>
  <si>
    <t>Anime NFT Game - East Asian centric</t>
  </si>
  <si>
    <t>Gamified Education -Play to (L)EARN</t>
  </si>
  <si>
    <t>NFT Battle Royale Game for Cardano</t>
  </si>
  <si>
    <t>DLT360: Metaverse and Taxonomy</t>
  </si>
  <si>
    <t>Streaming Cardano based games</t>
  </si>
  <si>
    <t>Shadowrealms play to earn card game</t>
  </si>
  <si>
    <t>Mobile Cardano based crafting game</t>
  </si>
  <si>
    <t>DLT360: Metaverse - Requirements</t>
  </si>
  <si>
    <t>A2T: Alternative to Tyranny</t>
  </si>
  <si>
    <t>CAGA, a Card Game App Framework</t>
  </si>
  <si>
    <t>PlayCardano.com ADA Prediction Game</t>
  </si>
  <si>
    <t>Checkpoint: Blockchain Editorial</t>
  </si>
  <si>
    <t>A2T: 5th Gen Info War Simulator</t>
  </si>
  <si>
    <t>The Crypt Game</t>
  </si>
  <si>
    <t>Gamifying Littercoin (Take 2)</t>
  </si>
  <si>
    <t>Littlecube Valley (game project)</t>
  </si>
  <si>
    <t>Horrocubes</t>
  </si>
  <si>
    <t>Three.js for 3D-Webaverse games</t>
  </si>
  <si>
    <t>FPS/3rdPS Battle Royale on Cardano</t>
  </si>
  <si>
    <t>METACARWARS, P2E Staking NFT</t>
  </si>
  <si>
    <t>Esports Aegis Platform</t>
  </si>
  <si>
    <t>Flooftopia: Social CNFT MMO Game!</t>
  </si>
  <si>
    <t>NFC Play to earn cloths battle game</t>
  </si>
  <si>
    <t>Grow Your Own Adventure Mobile</t>
  </si>
  <si>
    <t>Play To Earn Marketplace</t>
  </si>
  <si>
    <t>Cardano Casino</t>
  </si>
  <si>
    <t>Ye₳stBrothers- SC based game</t>
  </si>
  <si>
    <t>No more rug pull</t>
  </si>
  <si>
    <t>Captain Haiti on FIFA22, Miami FC</t>
  </si>
  <si>
    <t>Find &amp; organize eSports tournaments</t>
  </si>
  <si>
    <t>The next generation Tower Defense G</t>
  </si>
  <si>
    <t>Road To Royals Card game</t>
  </si>
  <si>
    <t>Trybbles:Blockchain-Enabled AR Pets</t>
  </si>
  <si>
    <t>ZiberBugs NFT Autobattler game</t>
  </si>
  <si>
    <t>Win-Win South Africa Expansion</t>
  </si>
  <si>
    <t>Inc. Train the Trainer Africa MVP</t>
  </si>
  <si>
    <t>Catalyst Africa Town Hall (CATH)</t>
  </si>
  <si>
    <t>The Africa Catalyst School</t>
  </si>
  <si>
    <t>Grow Wada, Grow Cardano</t>
  </si>
  <si>
    <t>Mentoring Africa to Success</t>
  </si>
  <si>
    <t>Cardano for African impact ventures</t>
  </si>
  <si>
    <t>Healthcare Developers Onboarding</t>
  </si>
  <si>
    <t>Education Material for Workshops</t>
  </si>
  <si>
    <t>The Future of Cardano is African</t>
  </si>
  <si>
    <t>Employment Credentials in Zanzibar</t>
  </si>
  <si>
    <t>CATALYST RESOURCE IN SWAHILI</t>
  </si>
  <si>
    <t>CARDANO FRENCH COMMUNITY IN DRC</t>
  </si>
  <si>
    <t>Hackathon and Internship Program</t>
  </si>
  <si>
    <t>Cardano and Smart City Awareness</t>
  </si>
  <si>
    <t>Flood Africa with Cardano</t>
  </si>
  <si>
    <t>100+ Plutus Trained Women</t>
  </si>
  <si>
    <t>Cardano to Portuguese-speak Africa</t>
  </si>
  <si>
    <t>Duo - Afrikaans Gameplay</t>
  </si>
  <si>
    <t>Wildlife Conservation NFTs</t>
  </si>
  <si>
    <t>CardanoOutreach - Africa Focus</t>
  </si>
  <si>
    <t>Decentralize Impact</t>
  </si>
  <si>
    <t>Cardano University Seminar</t>
  </si>
  <si>
    <t>Mass Cardano Education for Students</t>
  </si>
  <si>
    <t>Boosting Cardano In South Africa</t>
  </si>
  <si>
    <t>Cardano For Ugandan Universities</t>
  </si>
  <si>
    <t>ISIG-GOMA Cardano Hub</t>
  </si>
  <si>
    <t>Cardano Tech Training in Malawi</t>
  </si>
  <si>
    <t>Translate Pool Peek mobile: French</t>
  </si>
  <si>
    <t>African P2P Energy Sharing Dapp</t>
  </si>
  <si>
    <t>Translate Pool Peek Mobile: Swahili</t>
  </si>
  <si>
    <t>ADA water solutions in Africa</t>
  </si>
  <si>
    <t>Translate no-code SSI to Swahili</t>
  </si>
  <si>
    <t>Cardano for Women in Africa</t>
  </si>
  <si>
    <t>East Africa Cardano Innovation Hub</t>
  </si>
  <si>
    <t>Empower 400 marginalized girls</t>
  </si>
  <si>
    <t>Cardano based data collection tool</t>
  </si>
  <si>
    <t>LEVERAGING NETWORKS IN AFRICA</t>
  </si>
  <si>
    <t>Grow Ethiopian cardano community</t>
  </si>
  <si>
    <t>Cardano tokens in loyalty programs</t>
  </si>
  <si>
    <t>ADAxie Eternity in Africa</t>
  </si>
  <si>
    <t>Cardano Capacity Building Program</t>
  </si>
  <si>
    <t>Community Driven Volunteering</t>
  </si>
  <si>
    <t>Connect the unconnected through art</t>
  </si>
  <si>
    <t>Lokole/Cardano community Networks</t>
  </si>
  <si>
    <t>Tinypesa</t>
  </si>
  <si>
    <t>Protecting wildlife &amp; Maasai, Kenya</t>
  </si>
  <si>
    <t>Leapfrogging Industrialization</t>
  </si>
  <si>
    <t>Sustainable Energy For All Africa</t>
  </si>
  <si>
    <t>Accel. Train the Trainer Africa MVP</t>
  </si>
  <si>
    <t>Train 100 Math Teachers in Africa</t>
  </si>
  <si>
    <t>Bridging the Food Security gap</t>
  </si>
  <si>
    <t>Networking Events Africa Extended</t>
  </si>
  <si>
    <t>Tokenized Security Exchange</t>
  </si>
  <si>
    <t>Children write African Stories</t>
  </si>
  <si>
    <t>Expands to 1000cities in JP[APP]</t>
  </si>
  <si>
    <t>Bringing E.A Investors to Cardano</t>
  </si>
  <si>
    <t>Blockchain and Cardano Library</t>
  </si>
  <si>
    <t>CNFT Festival Japan Meets the West</t>
  </si>
  <si>
    <t>Win-Win Japan Expansion</t>
  </si>
  <si>
    <t>DID Business Ideas Hackathon</t>
  </si>
  <si>
    <t>Web3 x Cardano ADA Cafe in Japan</t>
  </si>
  <si>
    <t>Cardano Forest In Vietnam</t>
  </si>
  <si>
    <t>Localize iohk.io for vietnamese</t>
  </si>
  <si>
    <t>Storytelling using Mighty Cardano</t>
  </si>
  <si>
    <t>Cardano for Asian impact ventures</t>
  </si>
  <si>
    <t>Future of Cardano is in East Asia</t>
  </si>
  <si>
    <t>Duo - Filipino Gameplay</t>
  </si>
  <si>
    <t>SPO Delegators Communal CNFT</t>
  </si>
  <si>
    <t>Tokyo Cardano Summit: Episode 2</t>
  </si>
  <si>
    <t>Cardano in Thai</t>
  </si>
  <si>
    <t>Cardano in Laotian</t>
  </si>
  <si>
    <t>Cardano in Burmese</t>
  </si>
  <si>
    <t>Translate Pool Peek Mobile: Korean</t>
  </si>
  <si>
    <t>Cardano Malaysia Community</t>
  </si>
  <si>
    <t>Cardano Community Hubs in Taiwan</t>
  </si>
  <si>
    <t>Cardano Chinese Tutorial</t>
  </si>
  <si>
    <t>Translate no-code SSI to Japanese</t>
  </si>
  <si>
    <t>Translate Pool Peek Mob: Vietnamese</t>
  </si>
  <si>
    <t>Leveling Up Cardano Indonesia IG</t>
  </si>
  <si>
    <t>Translate Pool Peek Mobile: Thai</t>
  </si>
  <si>
    <t>How to-podcasts Filipino &amp; English</t>
  </si>
  <si>
    <t>Networking/promotional events Japan</t>
  </si>
  <si>
    <t>Onboarding Manual for Dummies</t>
  </si>
  <si>
    <t>Cardano in Khmer (Cambodian)</t>
  </si>
  <si>
    <t>2Min Review by Japanese Voices</t>
  </si>
  <si>
    <t>Sustainable forestry Hub Cambodia</t>
  </si>
  <si>
    <t>2Min Review by Vietnamese Voices</t>
  </si>
  <si>
    <t>Translate Pool Peek Mobile: Burmese</t>
  </si>
  <si>
    <t>The future of Cardano is Indian</t>
  </si>
  <si>
    <t>K SPROUT-Leveraging Indian Startups</t>
  </si>
  <si>
    <t>Cardano coffee - Regional languages</t>
  </si>
  <si>
    <t>CNFTs for afforestation in India</t>
  </si>
  <si>
    <t>Cardano in Hindi</t>
  </si>
  <si>
    <t>Indian SPO Support and Education</t>
  </si>
  <si>
    <t>Cardano White Board videos (Telugu)</t>
  </si>
  <si>
    <t>Win-Win India Expansion</t>
  </si>
  <si>
    <t>Web3 school for India</t>
  </si>
  <si>
    <t>CardanoOutreach - India Focus</t>
  </si>
  <si>
    <t>Skrypt Labs - Innovation &amp; Adoption</t>
  </si>
  <si>
    <t>Cardano in Gujarati</t>
  </si>
  <si>
    <t>Cardano in Punjabi</t>
  </si>
  <si>
    <t>Cardano Builders Hub-Local chapters</t>
  </si>
  <si>
    <t>Cardano in Telugu</t>
  </si>
  <si>
    <t>Cardano in Bengali</t>
  </si>
  <si>
    <t>Cardano Green Initiative - India</t>
  </si>
  <si>
    <t>Cardano in Nepali</t>
  </si>
  <si>
    <t>Cardano India Community Meetups</t>
  </si>
  <si>
    <t>Networking Events Bombay, India</t>
  </si>
  <si>
    <t>Cardano in Kannada</t>
  </si>
  <si>
    <t>Cardano in Marathi</t>
  </si>
  <si>
    <t>Cardano Accelerator for India</t>
  </si>
  <si>
    <t>Cardano in Urdu</t>
  </si>
  <si>
    <t>Cardano in Bhojpuri</t>
  </si>
  <si>
    <t>Cardano India Tribe - Konmahood</t>
  </si>
  <si>
    <t>Cardano in SInhala</t>
  </si>
  <si>
    <t>Cardano in Odia</t>
  </si>
  <si>
    <t>360 Development Launchpad</t>
  </si>
  <si>
    <t>Cardano in Assamese</t>
  </si>
  <si>
    <t>Cardano in Malayalam</t>
  </si>
  <si>
    <t>Cardano in Tamil</t>
  </si>
  <si>
    <t>Credwise</t>
  </si>
  <si>
    <t>Cardano Reuse Plastic India Hub</t>
  </si>
  <si>
    <t>WADA Qualitative Audit Pilot</t>
  </si>
  <si>
    <t>cReport - Catalyst analyzer &amp; KPIs</t>
  </si>
  <si>
    <t>Wolfram Governance Analytics</t>
  </si>
  <si>
    <t>Auditing African Proposals, By Wada</t>
  </si>
  <si>
    <t>Community Governance Oversight</t>
  </si>
  <si>
    <t>Renovate Catalyst funding mechanism</t>
  </si>
  <si>
    <t>Project Managment &amp; Track Directory</t>
  </si>
  <si>
    <t>Project Catalyst Closing Made Easy</t>
  </si>
  <si>
    <t>Catalyst Audit Circle</t>
  </si>
  <si>
    <t>StakingDAO: DAO &amp; Contract Audit</t>
  </si>
  <si>
    <t>P.I.E for Gamers-On-Chained</t>
  </si>
  <si>
    <t>P.I.E for Community Dev. Sector</t>
  </si>
  <si>
    <t>₳GOV: Timelines and Treasury Data</t>
  </si>
  <si>
    <t>P.I.E for Miscellaneous-Challenge</t>
  </si>
  <si>
    <t>Proposal Translation with Human QA</t>
  </si>
  <si>
    <t>Auditing South American Proposals.</t>
  </si>
  <si>
    <t>Auditing &amp; Project Mgmt. via Kanban</t>
  </si>
  <si>
    <t>Growing CA community via Hubs</t>
  </si>
  <si>
    <t>Proof of Accomplishment on Catalyst</t>
  </si>
  <si>
    <t>Transparancy in Campaign Financing</t>
  </si>
  <si>
    <t>Bayes Spam filter for vCAs</t>
  </si>
  <si>
    <t>Audit Tokens For Catalyst Winners</t>
  </si>
  <si>
    <t>Favorable legislation in Argentina</t>
  </si>
  <si>
    <t>Chamber of Digital Commerce for ...</t>
  </si>
  <si>
    <t>DLT360: EU-Regulation Lobbying</t>
  </si>
  <si>
    <t>Consenz: Legislation Co-Creation</t>
  </si>
  <si>
    <t>Establish Center for Coin Liberty</t>
  </si>
  <si>
    <t>Arizona for Cardano Lobby</t>
  </si>
  <si>
    <t>Mobilize : Grass-root activism</t>
  </si>
  <si>
    <t>Impact Finance Regulatory Sandbox</t>
  </si>
  <si>
    <t>Colombian Congress Cardano</t>
  </si>
  <si>
    <t>IRI: Educating Crypto Regulators</t>
  </si>
  <si>
    <t>Cardano Lawyer / Advocacy (DLT360)</t>
  </si>
  <si>
    <t>Commonwealth+UNESCAP+CatalystImpact</t>
  </si>
  <si>
    <t>Educational tool kit f/ legislators</t>
  </si>
  <si>
    <t>Legislation in PA and Beyond</t>
  </si>
  <si>
    <t>Purpose Entities AoA (Game~B!)</t>
  </si>
  <si>
    <t>DLT360: Regulatory RADAR Team</t>
  </si>
  <si>
    <t>REGULATION IN COLOMBIA</t>
  </si>
  <si>
    <t>Lobby International &amp; SA Bank Regs</t>
  </si>
  <si>
    <t>Regulation in Sri Lanka</t>
  </si>
  <si>
    <t>American USDC think tank</t>
  </si>
  <si>
    <t>Co-regulation, not Red-Flag laws</t>
  </si>
  <si>
    <t>TermLimitsDAO</t>
  </si>
  <si>
    <t>Assembly of State Blockchain PAC's</t>
  </si>
  <si>
    <t>Milkomeda Hackathon</t>
  </si>
  <si>
    <t>Indigo MetAcademy</t>
  </si>
  <si>
    <t>SPO Incubator Rollout</t>
  </si>
  <si>
    <t>Project Evaluation Website Ver 1.1</t>
  </si>
  <si>
    <t>Cardano PR Initiative Japan</t>
  </si>
  <si>
    <t>ABC of Governance</t>
  </si>
  <si>
    <t>Catalyst Facilitators’ Collective</t>
  </si>
  <si>
    <t>CatalystCon 2022</t>
  </si>
  <si>
    <t>Decentralized Physics Simulations</t>
  </si>
  <si>
    <t>QA-DAO Oversight of Catalyst Circle</t>
  </si>
  <si>
    <t>StakingDAO: Sustainable ISPO Tool</t>
  </si>
  <si>
    <t>dTeach - building a donor pool</t>
  </si>
  <si>
    <t>Wolfram Reimagining DeFi as RealFi</t>
  </si>
  <si>
    <t>IdeaFest &amp; ChallengeFest by Swarm</t>
  </si>
  <si>
    <t>knowcardaknow, a marketplace</t>
  </si>
  <si>
    <t>NFT3D Live 3D Interactive Metaverse</t>
  </si>
  <si>
    <t>Format Of Evaluated Project Process</t>
  </si>
  <si>
    <t>Real Journalism = Cardano Insights</t>
  </si>
  <si>
    <t>Insight Sharing Workshops - TCS</t>
  </si>
  <si>
    <t>Service Marketplace</t>
  </si>
  <si>
    <t>Hub Support Services for Proposers</t>
  </si>
  <si>
    <t>CardanoFeel (Cardano -&gt; Real World)</t>
  </si>
  <si>
    <t>DLT360: Review Catalyst Funnel</t>
  </si>
  <si>
    <t>Young Cardano Entrepreneurs</t>
  </si>
  <si>
    <t>Loxe Inc. Web Dev Internship</t>
  </si>
  <si>
    <t>ADAView - Simplifying Cardano</t>
  </si>
  <si>
    <t>Cardano Atlas Project</t>
  </si>
  <si>
    <t>Loxe Inc. Plutus Internship Cont.</t>
  </si>
  <si>
    <t>Improve Catalyst Search-ability</t>
  </si>
  <si>
    <t>Translate no-code SSI to Spanish</t>
  </si>
  <si>
    <t>Funding the Growth of Adapulse</t>
  </si>
  <si>
    <t>NFT Search Engine on Cardano</t>
  </si>
  <si>
    <t>CarPool Education/Onboarding System</t>
  </si>
  <si>
    <t>Loxe Inc. Web HR Internship</t>
  </si>
  <si>
    <t>Cardano Food Forest - Permaculture.</t>
  </si>
  <si>
    <t>Collective Wellbeing via Cardano 🍄</t>
  </si>
  <si>
    <t>Who owns the blockchain?</t>
  </si>
  <si>
    <t>Upcoming Events - Cardano Cube</t>
  </si>
  <si>
    <t>Leadership Academy Operations</t>
  </si>
  <si>
    <t>DLT360: Environment RADAR Team</t>
  </si>
  <si>
    <t>Cardano SAY NO Plastic Straws | C4O</t>
  </si>
  <si>
    <t>DLT360: Smart Internship (6 months)</t>
  </si>
  <si>
    <t>Restorative Workplace Environment</t>
  </si>
  <si>
    <t>Cardano Blockchain Insights update</t>
  </si>
  <si>
    <t>Educational Platform - Cardano Cube</t>
  </si>
  <si>
    <t>Project Management - Cardano Cube</t>
  </si>
  <si>
    <t>CNFT Taco Tuesday Food Truck</t>
  </si>
  <si>
    <t>Catalyst Community Accelerator</t>
  </si>
  <si>
    <t>Link Start, the new social media</t>
  </si>
  <si>
    <t>DAO-NET &amp; A2T Marketing</t>
  </si>
  <si>
    <t>Prevent Attacks on Cardano</t>
  </si>
  <si>
    <t>Washing Machines powered by Wastes</t>
  </si>
  <si>
    <t>❖ Cardano Science on Networks</t>
  </si>
  <si>
    <t>The Alexandra Project WEB3 Library</t>
  </si>
  <si>
    <t>PDF - Proud Dirt Farmers - a DAO</t>
  </si>
  <si>
    <t>Research Guild: Outlier Report</t>
  </si>
  <si>
    <t>A Cardano Impact Ecosystem</t>
  </si>
  <si>
    <t>Cardano Learning Conversations</t>
  </si>
  <si>
    <t>AdaTickr-Track Your ADAcrypto Price</t>
  </si>
  <si>
    <t>Decriminalize &amp; Decentralize 🍄🌺☮️</t>
  </si>
  <si>
    <t>Cardano Caribbean</t>
  </si>
  <si>
    <t>Cardano Reuse Plastic India Program</t>
  </si>
  <si>
    <t>Clean Water helping, carbon neutral</t>
  </si>
  <si>
    <t>Cardano Blockchain Brazil MeetupHub</t>
  </si>
  <si>
    <t>Los Ángeles Cardano Community</t>
  </si>
  <si>
    <t>Fundraising the LV Arts District</t>
  </si>
  <si>
    <t>DLT360: WEBSITE &amp; Video - Next Step</t>
  </si>
  <si>
    <t>University/College Outreach</t>
  </si>
  <si>
    <t>Money Remittance and Lending</t>
  </si>
  <si>
    <t>Uncle Harmony</t>
  </si>
  <si>
    <t>Carbon Neutral Hemp Supply-Chain</t>
  </si>
  <si>
    <t>Adatar.me - Growth Acceleration</t>
  </si>
  <si>
    <t>Cardano: Solutions for Cannabis</t>
  </si>
  <si>
    <t>Charity DAO</t>
  </si>
  <si>
    <t>ALMAGUA - Every ADA trap CO2</t>
  </si>
  <si>
    <t>Courses &amp; Education Crypto MKTPLACE</t>
  </si>
  <si>
    <t>Cardano Candy-Pop CNFT Giveaway</t>
  </si>
  <si>
    <t>Impact Accelerator Rollout</t>
  </si>
  <si>
    <t>Smartex</t>
  </si>
  <si>
    <t>Aventuras Zooplanktasticas: Comic</t>
  </si>
  <si>
    <t>EcoSeed</t>
  </si>
  <si>
    <t>Solar powered Stakepool Sri Lanka</t>
  </si>
  <si>
    <t>"MINING" educative board game</t>
  </si>
  <si>
    <t>Digital hub for NGOs &amp; charities</t>
  </si>
  <si>
    <t>Wifi Infrastructure Paraguay</t>
  </si>
  <si>
    <t>Web3Domains.Auction</t>
  </si>
  <si>
    <t>CardanoOutreach-fund4/6/7 winner</t>
  </si>
  <si>
    <t>🔥Regulation-as-code for DApps</t>
  </si>
  <si>
    <t>NGO transparency</t>
  </si>
  <si>
    <t>Genealogy registry in Goma, DRCongo</t>
  </si>
  <si>
    <t>Africa Anti-counterfeit Marketplace</t>
  </si>
  <si>
    <t>Microfinance on chain 3.0</t>
  </si>
  <si>
    <t>21st century Agri supply chain</t>
  </si>
  <si>
    <t>DAO Displays for Public Spaces</t>
  </si>
  <si>
    <t>A People's Cadastre in Mozambique ✊</t>
  </si>
  <si>
    <t>Open ledger for agricultural land</t>
  </si>
  <si>
    <t>Mentalyse: Learn through fun</t>
  </si>
  <si>
    <t>INDIGO, AFRICA &amp; FUTURE FASHION</t>
  </si>
  <si>
    <t>TREEdano: Regenerative NFTrees</t>
  </si>
  <si>
    <t>Dapp: Water Quality Platform</t>
  </si>
  <si>
    <t>Modern Hospital Management System</t>
  </si>
  <si>
    <t>Citizen Assemblies</t>
  </si>
  <si>
    <t>WadaDex|Facilitating Capital Access</t>
  </si>
  <si>
    <t>Decentralizing Government</t>
  </si>
  <si>
    <t>Cardano DApp for Rent</t>
  </si>
  <si>
    <t>Open Certification and Traceability</t>
  </si>
  <si>
    <t>Learn &amp; Earn for Refugees</t>
  </si>
  <si>
    <t>Property Registration for Housing</t>
  </si>
  <si>
    <t>Mining traceability in a war zone</t>
  </si>
  <si>
    <t>AdaSign</t>
  </si>
  <si>
    <t>Multipurpose Cadastre Blockchain</t>
  </si>
  <si>
    <t>DLT based student credential system</t>
  </si>
  <si>
    <t>d-edTech Platform dApp for LatAm</t>
  </si>
  <si>
    <t>Liberated Global Education</t>
  </si>
  <si>
    <t>Curb Crime by capturing Data</t>
  </si>
  <si>
    <t>Indigenous Land Rematriation</t>
  </si>
  <si>
    <t>PropX :- Property Exchange</t>
  </si>
  <si>
    <t>Haitian Economic Growth Initiative</t>
  </si>
  <si>
    <t>Investor Network Community Platform</t>
  </si>
  <si>
    <t>CommunityGrowthAcceleratorDAO</t>
  </si>
  <si>
    <t>DApp for Tech Repairers</t>
  </si>
  <si>
    <t>Operation Clean you Frontage .</t>
  </si>
  <si>
    <t>Nonprofits to Jumpstart adoptionNEW</t>
  </si>
  <si>
    <t>Hello Future - Digital Time Capsule</t>
  </si>
  <si>
    <t>Transforming the economic system.</t>
  </si>
  <si>
    <t>Proof of Article (SMALL ASK)</t>
  </si>
  <si>
    <t>Operationalizing Human Security</t>
  </si>
  <si>
    <t>Proof of Article (BIG ASK)</t>
  </si>
  <si>
    <t>5 Loaves 2 Fish Feed The Hungry App</t>
  </si>
  <si>
    <t>Connecting Asian Voter and Proposer</t>
  </si>
  <si>
    <t>Onboarding East Asia Today</t>
  </si>
  <si>
    <t>Eastern Catalyst School</t>
  </si>
  <si>
    <t>Content &amp; Insights: Multi-Channel</t>
  </si>
  <si>
    <t>Visualized Cardano Structure</t>
  </si>
  <si>
    <t>The Catalyst School Fund9 Operation</t>
  </si>
  <si>
    <t>After Town Hall by Catalyst Swarm</t>
  </si>
  <si>
    <t>Cardano learning needs assessment</t>
  </si>
  <si>
    <t>Automated mentor-matching tool</t>
  </si>
  <si>
    <t>Innovatio's Digital User Onboarding</t>
  </si>
  <si>
    <t>The Impact Onboarding</t>
  </si>
  <si>
    <t>Ghana Youth Onboarding Outreach</t>
  </si>
  <si>
    <t>Learn 2 Earn, CA Can Be a Good Job!</t>
  </si>
  <si>
    <t>Onboarding through events</t>
  </si>
  <si>
    <t>Cardano Icons for consistent design</t>
  </si>
  <si>
    <t>New Members Engagement 2- AIM</t>
  </si>
  <si>
    <t>FreeLoaderz: Load Balancer</t>
  </si>
  <si>
    <t>Mini Proposal Workshops</t>
  </si>
  <si>
    <t>Cardano Network Expansion in Brazil</t>
  </si>
  <si>
    <t>French West Africa Outreach</t>
  </si>
  <si>
    <t>Grow SA Cardano Community</t>
  </si>
  <si>
    <t>Fair Stake Pool Economy</t>
  </si>
  <si>
    <t>Dubai Cardano Meetup</t>
  </si>
  <si>
    <t>Onboard Impact Driven Businesses</t>
  </si>
  <si>
    <t>Evangelizing Catalyst to Academics</t>
  </si>
  <si>
    <t>CATS Community Advisor Triage Sys.</t>
  </si>
  <si>
    <t>Onboarding Under-represented Youth</t>
  </si>
  <si>
    <t>Cardano for Corporate ₳ctivation</t>
  </si>
  <si>
    <t>Onboard New Eastern African Members</t>
  </si>
  <si>
    <t>Project Catalyst Onboarding Hub</t>
  </si>
  <si>
    <t>Destination CARDANO</t>
  </si>
  <si>
    <t>Organised Linkedin of professionals</t>
  </si>
  <si>
    <t>NFT Speakeazy Onboarding Bar</t>
  </si>
  <si>
    <t>DoDAO.io - Onboarding Platform</t>
  </si>
  <si>
    <t>FIAT 1ST HOT WALLET Method</t>
  </si>
  <si>
    <t>New Catalyst operation pattern</t>
  </si>
  <si>
    <t>Innovation Fund Research - Roles</t>
  </si>
  <si>
    <t>Free CNFT Giveaway Bonanza - Get In</t>
  </si>
  <si>
    <t>member onboarding gamer recruitment</t>
  </si>
  <si>
    <t>On-boarding French Developers</t>
  </si>
  <si>
    <t>Plutarch: typed eDSL in Haskell</t>
  </si>
  <si>
    <t>PHP SDK for Blockfrost.io</t>
  </si>
  <si>
    <t>Cardano Rust SDK Babbage</t>
  </si>
  <si>
    <t>Reference Inputs SDK ? MLabs+Orcfax</t>
  </si>
  <si>
    <t>Milkomeda docker fullnode setup</t>
  </si>
  <si>
    <t>db-sync replacement in Oura</t>
  </si>
  <si>
    <t>Plutus-extra: Plutus helper library</t>
  </si>
  <si>
    <t>Gnosis Safe UI</t>
  </si>
  <si>
    <t>ADA Pay Plugin - Wordpress/Laravel</t>
  </si>
  <si>
    <t>MLabs - Spec DSL for dApp Security</t>
  </si>
  <si>
    <t>Catalyst Circle - Funding Mechanism</t>
  </si>
  <si>
    <t>Cardanobi.io</t>
  </si>
  <si>
    <t>Flutter SDK</t>
  </si>
  <si>
    <t>LATAM Cardano Community Operations</t>
  </si>
  <si>
    <t>Cardano Tools &amp; Software for ARM</t>
  </si>
  <si>
    <t>Automate, Educate, Communicate</t>
  </si>
  <si>
    <t>Catalyst Swarm Operations</t>
  </si>
  <si>
    <t>Low Cost Node Hardware - Revelar</t>
  </si>
  <si>
    <t>Catalyst GPS</t>
  </si>
  <si>
    <t>NFT Swap Infrastructure Templates 1</t>
  </si>
  <si>
    <t>IRI: Cardano &amp; Urbit Hackathon</t>
  </si>
  <si>
    <t>.NET CardanoSharp Â– Deserialization</t>
  </si>
  <si>
    <t>OpenSource Quadratic Voting Funding</t>
  </si>
  <si>
    <t>Done Collectively Gitbook Integrati</t>
  </si>
  <si>
    <t>CardanoPlusPlus, a C++ Library</t>
  </si>
  <si>
    <t>Cardano-Tools Python Library</t>
  </si>
  <si>
    <t>Empower thru Project Based Learning</t>
  </si>
  <si>
    <t>ADAO Summon: DAO Incubator</t>
  </si>
  <si>
    <t>Fund8Proposals + SDGs - Cardano AIM</t>
  </si>
  <si>
    <t>Cardano development library in C++</t>
  </si>
  <si>
    <t>Batch tx generator for cardano-cli</t>
  </si>
  <si>
    <t>ADAO-Multi-sig Wallet Web Interface</t>
  </si>
  <si>
    <t>NFT Verification Tool</t>
  </si>
  <si>
    <t>.NET Blazor Web wallet Support</t>
  </si>
  <si>
    <t>Open Smart Contract Library</t>
  </si>
  <si>
    <t>Adatar.me Website Widget</t>
  </si>
  <si>
    <t>Earn incentives by contributing</t>
  </si>
  <si>
    <t>Proposal Framework Tool - AIM</t>
  </si>
  <si>
    <t>Android SDK</t>
  </si>
  <si>
    <t>StakingDAO: DAO Tools &amp; Scripts</t>
  </si>
  <si>
    <t>Smart Contract Library - Phase 1</t>
  </si>
  <si>
    <t>Broaden open source wallet options</t>
  </si>
  <si>
    <t>Learn token engineering🥕elements</t>
  </si>
  <si>
    <t>Catalyst Treasury Guild</t>
  </si>
  <si>
    <t>Open Source Translate 2 Earn Webapp</t>
  </si>
  <si>
    <t>Blace.io: Marketplace Creator ⚡</t>
  </si>
  <si>
    <t>Open Source Collaboration Platform</t>
  </si>
  <si>
    <t>User friendly NFT minting feature</t>
  </si>
  <si>
    <t>Catalyst Swarm Media&amp;Marketing Lab</t>
  </si>
  <si>
    <t>Bring Cardano to the web with Vite</t>
  </si>
  <si>
    <t>SAF Simple Application Framework</t>
  </si>
  <si>
    <t>Open Source Play-To-Earn - Revelar</t>
  </si>
  <si>
    <t>CNFTfolio #CNFTs Portfolio Tracker</t>
  </si>
  <si>
    <t>ALLIN Oracle Data AI</t>
  </si>
  <si>
    <t>DAO-NET: Development Funder</t>
  </si>
  <si>
    <t>Mobile In-App Wallet (RN) ??</t>
  </si>
  <si>
    <t>Cardano wallet recovery CLI</t>
  </si>
  <si>
    <t>Funding Categories Analysis</t>
  </si>
  <si>
    <t>Organization membership mgmt</t>
  </si>
  <si>
    <t>Procedural 3D assets generator</t>
  </si>
  <si>
    <t>Transaction resubmitter daemon</t>
  </si>
  <si>
    <t>Distributed Idea Mapping System</t>
  </si>
  <si>
    <t>Circle Governance &amp; Administration</t>
  </si>
  <si>
    <t>Konma OpenLib</t>
  </si>
  <si>
    <t>Contributor Infrastructure Analysis</t>
  </si>
  <si>
    <t>Youth Block Open Source Education</t>
  </si>
  <si>
    <t>ADATOMS HQ Science &amp; DeFi Dec. Ed.</t>
  </si>
  <si>
    <t>Plutus Project-Based Learning</t>
  </si>
  <si>
    <t>Ambassadors Guild Operations</t>
  </si>
  <si>
    <t>PCDiscord - Social Media Automation</t>
  </si>
  <si>
    <t>Open Data Lake Blueprint</t>
  </si>
  <si>
    <t>Developers Open Sourced Licensing</t>
  </si>
  <si>
    <t>Interest free stablecoin protocol</t>
  </si>
  <si>
    <t>Enable Cardano DAO for new users</t>
  </si>
  <si>
    <t>NFT Guild: Cardano NFT Reports</t>
  </si>
  <si>
    <t>Tarax: a news and media DAO</t>
  </si>
  <si>
    <t>Decentralized Community Chat Server</t>
  </si>
  <si>
    <t>Basis Cost Block Reward Accounting</t>
  </si>
  <si>
    <t>Open Source d-edTech For LatAm</t>
  </si>
  <si>
    <t>Onboard Freelancers to any projects</t>
  </si>
  <si>
    <t>Open API for Adatar.me</t>
  </si>
  <si>
    <t>CCv3 members are professionals too</t>
  </si>
  <si>
    <t>FOSS funding mechanism to save 🌍</t>
  </si>
  <si>
    <t>PanDAO Focus on Treasury Management</t>
  </si>
  <si>
    <t>Find your Way Route Optimizer App</t>
  </si>
  <si>
    <t>Catalyst Streaming Guild</t>
  </si>
  <si>
    <t>CIP Editor time Sebastien for 1year</t>
  </si>
  <si>
    <t>DYOR Tool</t>
  </si>
  <si>
    <t>Sign-in with Cardano</t>
  </si>
  <si>
    <t>Open ISPO</t>
  </si>
  <si>
    <t>PRISM VC Schema/Cred Definition</t>
  </si>
  <si>
    <t>Mentorship Incentivization DAO</t>
  </si>
  <si>
    <t>Avatarada</t>
  </si>
  <si>
    <t>Community collaboration standards</t>
  </si>
  <si>
    <t>Open Standards &amp; Design Patterns</t>
  </si>
  <si>
    <t>Marlowe for Financial Markets</t>
  </si>
  <si>
    <t>DLT360: Technology RADAR Team</t>
  </si>
  <si>
    <t>Open Source Fungify</t>
  </si>
  <si>
    <t>Codesign blockchain4good Principles</t>
  </si>
  <si>
    <t>NFT-Guild: NFT Royalty Standards</t>
  </si>
  <si>
    <t>Make learn Cardano easier</t>
  </si>
  <si>
    <t>Standard for verification of NFTs</t>
  </si>
  <si>
    <t>DLT360: Governance RADAR Team</t>
  </si>
  <si>
    <t>Research Guild: Ecosystem Report</t>
  </si>
  <si>
    <t>Ideation Protocol Work Group</t>
  </si>
  <si>
    <t>A More Robust NFT standard</t>
  </si>
  <si>
    <t>Authentication Protocol Work Group</t>
  </si>
  <si>
    <t>Ouroboros-mini query specification</t>
  </si>
  <si>
    <t>Tenant Profile</t>
  </si>
  <si>
    <t>Sustainable Business Standards</t>
  </si>
  <si>
    <t>Metadata Dictionary</t>
  </si>
  <si>
    <t>Community and Content Accessibilty</t>
  </si>
  <si>
    <t>NFT as an event ticket</t>
  </si>
  <si>
    <t>Exhibit Largest BlockChainEXPO(JP)</t>
  </si>
  <si>
    <t>Automated Multilingual Tool</t>
  </si>
  <si>
    <t>Eastern Town Hall Team Operation</t>
  </si>
  <si>
    <t>Project Support Stake pool in Japan</t>
  </si>
  <si>
    <t>China Info Hub Continued- Dumpling</t>
  </si>
  <si>
    <t>Knowledge hub for Vietnam and Japan</t>
  </si>
  <si>
    <t>Innovatio Digital HUB</t>
  </si>
  <si>
    <t>Funded Proposer Sub-Circle</t>
  </si>
  <si>
    <t>Cardano Hubs Directory</t>
  </si>
  <si>
    <t>C4C Community Hub Operations</t>
  </si>
  <si>
    <t>Science Hub in Argentina</t>
  </si>
  <si>
    <t>Uganda Business &amp; Technical Hub</t>
  </si>
  <si>
    <t>Cardano Coffee lounge in Vietnam</t>
  </si>
  <si>
    <t>Oxford Student Hub</t>
  </si>
  <si>
    <t>Australian University Cardano Talks</t>
  </si>
  <si>
    <t>Liverpool Cardano Philosophy Hub</t>
  </si>
  <si>
    <t>Cardano Hub TAIWAN</t>
  </si>
  <si>
    <t>Cardano Community in Geneva</t>
  </si>
  <si>
    <t>CardanoCommunityHubs.com Worldwide</t>
  </si>
  <si>
    <t>C4S - Cardano for Seniors Hubs</t>
  </si>
  <si>
    <t>TADATek Insights</t>
  </si>
  <si>
    <t>Blockchain Learning Center + Coffee</t>
  </si>
  <si>
    <t>Exhibit Largest Blockchain LATAM BR</t>
  </si>
  <si>
    <t>SalmonNation Decentralized Alliance</t>
  </si>
  <si>
    <t>Sustainable Solution Hub</t>
  </si>
  <si>
    <t>Plutus for Nigerian Universities</t>
  </si>
  <si>
    <t>Cardano Center Poland stage 2 - SPO</t>
  </si>
  <si>
    <t>Cardano Baltic Startup Hub</t>
  </si>
  <si>
    <t>Cardano Blockchain Buenos Aires Hub</t>
  </si>
  <si>
    <t>French Haskell + Plutus Curriculum</t>
  </si>
  <si>
    <t>Townhall Channel in Vietnamese</t>
  </si>
  <si>
    <t>Cardano Hub in Guam, USA</t>
  </si>
  <si>
    <t>Cardano Kiosk | Hub-in-a-box</t>
  </si>
  <si>
    <t>Haskell Course for Vietnamese</t>
  </si>
  <si>
    <t>Cardano Center Poland Live</t>
  </si>
  <si>
    <t>Cardano Hub-Complex Setup</t>
  </si>
  <si>
    <t>Networking Events LatAm EXT</t>
  </si>
  <si>
    <t>Cardano Hub Caracas</t>
  </si>
  <si>
    <t>FIMI-Vietnamese Cardano Talk</t>
  </si>
  <si>
    <t>Growing CardanoÂ’s Ecosystem</t>
  </si>
  <si>
    <t>Community Hubs Impact Accelerator</t>
  </si>
  <si>
    <t>Cardano Information Centre</t>
  </si>
  <si>
    <t>Cardano Hub Indonesia-Video Series</t>
  </si>
  <si>
    <t>Blockchaindiary Education Hub</t>
  </si>
  <si>
    <t>Cardano Incredible Race - 2022</t>
  </si>
  <si>
    <t>Scale: Nationwide Innovation Hubs</t>
  </si>
  <si>
    <t>Go-Peds Go-Cardano</t>
  </si>
  <si>
    <t>The ADA Cafe Grows Cardano</t>
  </si>
  <si>
    <t>Mesh Network-Konma Xperience Center</t>
  </si>
  <si>
    <t>Checkpoint Content Hub</t>
  </si>
  <si>
    <t>USA East Coast Cardano CommunityHub</t>
  </si>
  <si>
    <t>Community Berlin as a franchise</t>
  </si>
  <si>
    <t>?? On-Boarding ALL stakeholders</t>
  </si>
  <si>
    <t>MADAO New Mexico Ambassador program</t>
  </si>
  <si>
    <t>IRI: Champaign Cardano Meetups</t>
  </si>
  <si>
    <t>#CardanoBeach; ADA's city in Miami</t>
  </si>
  <si>
    <t>A LIBRARY FACILITY AT MEDIE</t>
  </si>
  <si>
    <t>Carnivilla Market Space</t>
  </si>
  <si>
    <t>Cardano Kids Educational ComicBook</t>
  </si>
  <si>
    <t>2Min Review by Voice for Busy Voter</t>
  </si>
  <si>
    <t>Bilingual Web3 Tech + Arts Space</t>
  </si>
  <si>
    <t>Living Waters Costa Rica</t>
  </si>
  <si>
    <t>Model ICT Hub for Deprived Students</t>
  </si>
  <si>
    <t>Marketplace for Artists</t>
  </si>
  <si>
    <t>Cardano Stonerz Club Community Hub!</t>
  </si>
  <si>
    <t>Cardano Kombat Education Alliance</t>
  </si>
  <si>
    <t>Kandy Community Hub</t>
  </si>
  <si>
    <t>WAL-CLI Communication</t>
  </si>
  <si>
    <t>Promote PRISM in Switzerland</t>
  </si>
  <si>
    <t>DirectEd-Student Scholarship Portal</t>
  </si>
  <si>
    <t>DCorps - Digital company registry</t>
  </si>
  <si>
    <t>DIDComm v2 Mediator</t>
  </si>
  <si>
    <t>Credential-based token, e.g. KYC</t>
  </si>
  <si>
    <t>Cardano SSI standards contributors</t>
  </si>
  <si>
    <t>RootsWallet - Support for sidetree</t>
  </si>
  <si>
    <t>NEURALPRINT: Neural ID's &amp; NFT's</t>
  </si>
  <si>
    <t>Traveller ID Ecosystem</t>
  </si>
  <si>
    <t>KYC Credentials PoC</t>
  </si>
  <si>
    <t>Trust Registry with Smart Contract</t>
  </si>
  <si>
    <t>Trusted endorsements for the web</t>
  </si>
  <si>
    <t>cAuth (SSI &amp; oAuth) by AIM</t>
  </si>
  <si>
    <t>Immigration Documents On Chain</t>
  </si>
  <si>
    <t>Standard SSI templates library</t>
  </si>
  <si>
    <t>Control your data - PRISM (Profila)</t>
  </si>
  <si>
    <t>NFT - Proof of Authenticity</t>
  </si>
  <si>
    <t>Green Yoma - SSI SDG Marketplace</t>
  </si>
  <si>
    <t>Trustworthy News</t>
  </si>
  <si>
    <t>DID Community Trust Registry</t>
  </si>
  <si>
    <t>Disability, Accessibility &amp; Equity</t>
  </si>
  <si>
    <t>The Workers Protocol (WP)</t>
  </si>
  <si>
    <t>DAO-NET: Sybil Defense by ZKP</t>
  </si>
  <si>
    <t>SSI through ancestral Africa lenses</t>
  </si>
  <si>
    <t>SSI for Coffee in East Africa</t>
  </si>
  <si>
    <t>The Power of Sovereignty at Birth</t>
  </si>
  <si>
    <t>Bridge Atala and Sovrin -Indy/Aries</t>
  </si>
  <si>
    <t>Carbon ERC-20 Converter to Cardano</t>
  </si>
  <si>
    <t>Bridge liquidity for top protocols</t>
  </si>
  <si>
    <t>Milkomeda accelerator batch #2</t>
  </si>
  <si>
    <t>NFT marketplace builder platform</t>
  </si>
  <si>
    <t>Farming incentive to move liquidity</t>
  </si>
  <si>
    <t>Scaling CNFTs, minus the ETH mess</t>
  </si>
  <si>
    <t>Migrating from ETH: Newcomer Setup</t>
  </si>
  <si>
    <t>Attract ETH NFT Projects &amp; Talent</t>
  </si>
  <si>
    <t>Eth Gas to Fuel the ADA Fire</t>
  </si>
  <si>
    <t>Eth Rehab - Recovery with Cardano</t>
  </si>
  <si>
    <t>Imperative Smart Contracts</t>
  </si>
  <si>
    <t>Bring Bored Apes* to Cardano</t>
  </si>
  <si>
    <t>Beacon of Cardano GameFi</t>
  </si>
  <si>
    <t>Connect projects with developers</t>
  </si>
  <si>
    <t>Caricature for Migration</t>
  </si>
  <si>
    <t>Bridging NFTs -&gt; remint on Cardano</t>
  </si>
  <si>
    <t>Project Monarch - GoingUP</t>
  </si>
  <si>
    <t>Incentivized learning to move users</t>
  </si>
  <si>
    <t>The Impact Migration</t>
  </si>
  <si>
    <t>How did Sony take on Nintendo?!</t>
  </si>
  <si>
    <t>AIDA: Decentralized AI on Cardano</t>
  </si>
  <si>
    <t>The Great Migration (from Ethereum)</t>
  </si>
  <si>
    <t>DAOs &lt;3 Cardano</t>
  </si>
  <si>
    <t>Products &amp; Integrations</t>
  </si>
  <si>
    <t>Legal &amp; Financial Implementations</t>
  </si>
  <si>
    <t>Developer Ecosystem</t>
  </si>
  <si>
    <t>Dapps, Products &amp; Integrations</t>
  </si>
  <si>
    <t>Cross-Chain Collaboration</t>
  </si>
  <si>
    <t>Challenge &amp; Scouted for Students🎓</t>
  </si>
  <si>
    <t>OSDE: Open Source Dev Ecosystem</t>
  </si>
  <si>
    <t>Grow Africa, Grow Cardano</t>
  </si>
  <si>
    <t>Lobbying for favorable legislation</t>
  </si>
  <si>
    <t>dRep improvement and onboarding</t>
  </si>
  <si>
    <t>Film + Media (FAM) creatives unite!</t>
  </si>
  <si>
    <t>Miscellaneous</t>
  </si>
  <si>
    <t>Governance &amp; Identity</t>
  </si>
  <si>
    <t>SSI - Design the future of identity</t>
  </si>
  <si>
    <t>Nation Building Dapps</t>
  </si>
  <si>
    <t>Development &amp; Node Operation</t>
  </si>
  <si>
    <t>Gamers On-Chained</t>
  </si>
  <si>
    <t>Grow East Asia, Grow Cardano</t>
  </si>
  <si>
    <t>Climate Change: THE Challenge</t>
  </si>
  <si>
    <t>NFT Community &amp; Ecosystem</t>
  </si>
  <si>
    <t>OSI: Open Standards &amp; Interop</t>
  </si>
  <si>
    <t>Cardano Social Enterprises</t>
  </si>
  <si>
    <t>Cardano DeFi Dominance</t>
  </si>
  <si>
    <t>Improve and Grow Auditability</t>
  </si>
  <si>
    <t>Community Advisor Improvements</t>
  </si>
  <si>
    <t xml:space="preserve"> =+Cardano Developers in LATAM</t>
  </si>
  <si>
    <t>Scale-UP Cardano's Community Hubs</t>
  </si>
  <si>
    <t>Incentivize the Testnet</t>
  </si>
  <si>
    <t>Governance Praxis</t>
  </si>
  <si>
    <t>Great Impact, Great Funding</t>
  </si>
  <si>
    <t>Catalyst Impact Accelerator</t>
  </si>
  <si>
    <t>Business Solutions</t>
  </si>
  <si>
    <t>Catalyst Contributors</t>
  </si>
  <si>
    <t>Marketing &amp; Community Development</t>
  </si>
  <si>
    <t>Funded project - ongoing operations</t>
  </si>
  <si>
    <t>Cardano Supports 4 Humanitarian Aid</t>
  </si>
  <si>
    <t>Building (on) Blockfrost</t>
  </si>
  <si>
    <t>NGO Outreach &amp; Integration</t>
  </si>
  <si>
    <t>LATAM Community Hubs</t>
  </si>
  <si>
    <t>Collaboration for Governance</t>
  </si>
  <si>
    <t>Subscription-based Funding</t>
  </si>
  <si>
    <t>Grow India, Grow Cardano</t>
  </si>
  <si>
    <t>Cardano 4 Education</t>
  </si>
  <si>
    <t>Decentralised Storage Solutions</t>
  </si>
  <si>
    <t>Global Health Care on Cardano</t>
  </si>
  <si>
    <t>Grow Cardano adoption in Ethiopia</t>
  </si>
  <si>
    <t>Cardano Contributors</t>
  </si>
  <si>
    <t>Include Turkey Grow Cardano</t>
  </si>
  <si>
    <t>Self-Sovereign Identity</t>
  </si>
  <si>
    <t>Catalyst - Rapid Funding Mechanisms</t>
  </si>
  <si>
    <t>Solutions for the Open Metaverse</t>
  </si>
  <si>
    <t>Cardano for Cities [C4C]</t>
  </si>
  <si>
    <t>Educate, Innovate, Develop</t>
  </si>
  <si>
    <t>The Future of Democracy</t>
  </si>
  <si>
    <t>Improve User Experience on Cardano</t>
  </si>
  <si>
    <t>Community &amp; Outreach</t>
  </si>
  <si>
    <t>Continue Funding SSI Projects</t>
  </si>
  <si>
    <t>Proposal Management Tools &amp;Services</t>
  </si>
  <si>
    <t>El Salvador Cardano Ecosystem</t>
  </si>
  <si>
    <t>Conflict Transformation</t>
  </si>
  <si>
    <t>Catalyst Culture</t>
  </si>
  <si>
    <t>Nurturing Ideas &amp; Teams</t>
  </si>
  <si>
    <t>Guarenteed Income Distribution</t>
  </si>
  <si>
    <t>Renovating Catalyst Governance</t>
  </si>
  <si>
    <t>Grow Senior market to Grow Cardano!</t>
  </si>
  <si>
    <t>Attracting Startups to Cardano</t>
  </si>
  <si>
    <t>Cardano on Social Media</t>
  </si>
  <si>
    <t>project feasibility research</t>
  </si>
  <si>
    <t>Grow Sri Lanka Grow Cardano</t>
  </si>
  <si>
    <t>Catalyst Systems Innovators</t>
  </si>
  <si>
    <t>LINKING PEOPLE TO THE FARM</t>
  </si>
  <si>
    <t>Cardano transformation</t>
  </si>
  <si>
    <t>Cardano for Kids- Born and Unborn</t>
  </si>
  <si>
    <t>Title = $$$, Category</t>
  </si>
  <si>
    <t>GameChanger: Most Wanted Features ?</t>
  </si>
  <si>
    <t>Learn token engineering??elements</t>
  </si>
  <si>
    <t>Blace.io: Marketplace Creator ?</t>
  </si>
  <si>
    <t>Collective Wellbeing via Cardano ??</t>
  </si>
  <si>
    <t>Tech Talent Â– Bring Devs to Cardano</t>
  </si>
  <si>
    <t>?GOV: Timelines and Treasury Data</t>
  </si>
  <si>
    <t>? Cardano Science on Networks</t>
  </si>
  <si>
    <t>Decriminalize &amp; Decentralize ??????</t>
  </si>
  <si>
    <t>Los Ă_x0081_ngeles Cardano Community</t>
  </si>
  <si>
    <t>Ye?stBrothers- SC based game</t>
  </si>
  <si>
    <t>Fund size:</t>
  </si>
  <si>
    <t>Accelerate Decentralized Identity</t>
  </si>
  <si>
    <t>Business Solutions (B2B &amp; B2C)</t>
  </si>
  <si>
    <t>Cardano scaling solutions</t>
  </si>
  <si>
    <t>DApps and Integrations</t>
  </si>
  <si>
    <t>Gamers On - Chained</t>
  </si>
  <si>
    <t>Miscellaneous Challenge</t>
  </si>
  <si>
    <t>New Member Onboarding</t>
  </si>
  <si>
    <t>Open Source Development Ecosystem</t>
  </si>
  <si>
    <t>Open Standards &amp; Interoperability</t>
  </si>
  <si>
    <t>Fund9 challenge setting</t>
  </si>
  <si>
    <t>Total registered stake</t>
  </si>
  <si>
    <t>1%=</t>
  </si>
  <si>
    <t>Leftovers</t>
  </si>
  <si>
    <t>Sum of the leftovers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</si>
</sst>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₳ ]#,##0.00"/>
    <numFmt numFmtId="165" formatCode="&quot;$&quot;#,##0"/>
    <numFmt numFmtId="166" formatCode="₳#,##0"/>
  </numFmts>
  <fonts count="11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FF99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2" xfId="0" applyAlignment="1" applyFont="1" applyNumberFormat="1">
      <alignment readingOrder="0" shrinkToFit="0" vertical="bottom" wrapText="1"/>
    </xf>
    <xf borderId="0" fillId="2" fontId="1" numFmtId="1" xfId="0" applyAlignment="1" applyFont="1" applyNumberFormat="1">
      <alignment readingOrder="0" shrinkToFit="0" vertical="bottom" wrapText="1"/>
    </xf>
    <xf borderId="0" fillId="2" fontId="1" numFmtId="164" xfId="0" applyAlignment="1" applyFont="1" applyNumberFormat="1">
      <alignment shrinkToFit="0" vertical="bottom" wrapText="1"/>
    </xf>
    <xf borderId="0" fillId="2" fontId="1" numFmtId="164" xfId="0" applyAlignment="1" applyFont="1" applyNumberFormat="1">
      <alignment readingOrder="0" shrinkToFit="0" vertical="bottom" wrapText="1"/>
    </xf>
    <xf borderId="0" fillId="2" fontId="1" numFmtId="165" xfId="0" applyAlignment="1" applyFont="1" applyNumberFormat="1">
      <alignment readingOrder="0" shrinkToFit="0" vertical="bottom" wrapText="1"/>
    </xf>
    <xf borderId="1" fillId="2" fontId="1" numFmtId="165" xfId="0" applyAlignment="1" applyBorder="1" applyFont="1" applyNumberFormat="1">
      <alignment shrinkToFit="0" vertical="bottom" wrapText="1"/>
    </xf>
    <xf borderId="0" fillId="2" fontId="2" numFmtId="165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vertical="bottom"/>
    </xf>
    <xf borderId="0" fillId="3" fontId="3" numFmtId="0" xfId="0" applyFill="1" applyFont="1"/>
    <xf borderId="0" fillId="0" fontId="3" numFmtId="165" xfId="0" applyAlignment="1" applyFont="1" applyNumberFormat="1">
      <alignment horizontal="right" readingOrder="0" shrinkToFit="0" vertical="bottom" wrapText="0"/>
    </xf>
    <xf borderId="0" fillId="3" fontId="4" numFmtId="0" xfId="0" applyFont="1"/>
    <xf borderId="0" fillId="3" fontId="4" numFmtId="165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/>
    </xf>
    <xf borderId="0" fillId="0" fontId="3" numFmtId="49" xfId="0" applyAlignment="1" applyFont="1" applyNumberFormat="1">
      <alignment readingOrder="0" shrinkToFit="0" vertical="bottom" wrapText="0"/>
    </xf>
    <xf borderId="0" fillId="0" fontId="4" numFmtId="1" xfId="0" applyFont="1" applyNumberFormat="1"/>
    <xf borderId="0" fillId="0" fontId="5" numFmtId="0" xfId="0" applyAlignment="1" applyFont="1">
      <alignment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6" numFmtId="49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9" numFmtId="49" xfId="0" applyAlignment="1" applyFont="1" applyNumberFormat="1">
      <alignment vertical="bottom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10" numFmtId="3" xfId="0" applyAlignment="1" applyFont="1" applyNumberFormat="1">
      <alignment readingOrder="0"/>
    </xf>
    <xf borderId="0" fillId="0" fontId="10" numFmtId="0" xfId="0" applyFont="1"/>
    <xf borderId="0" fillId="0" fontId="10" numFmtId="165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vYb" TargetMode="External"/><Relationship Id="rId42" Type="http://schemas.openxmlformats.org/officeDocument/2006/relationships/hyperlink" Target="https://app.ideascale.com/t/UM5UZBw15" TargetMode="External"/><Relationship Id="rId41" Type="http://schemas.openxmlformats.org/officeDocument/2006/relationships/hyperlink" Target="https://app.ideascale.com/t/UM5UZBvfd" TargetMode="External"/><Relationship Id="rId44" Type="http://schemas.openxmlformats.org/officeDocument/2006/relationships/hyperlink" Target="https://app.ideascale.com/t/UM5UZBvGV" TargetMode="External"/><Relationship Id="rId43" Type="http://schemas.openxmlformats.org/officeDocument/2006/relationships/hyperlink" Target="https://app.ideascale.com/t/UM5UZBu6L" TargetMode="External"/><Relationship Id="rId46" Type="http://schemas.openxmlformats.org/officeDocument/2006/relationships/hyperlink" Target="https://app.ideascale.com/t/UM5UZBvlw" TargetMode="External"/><Relationship Id="rId45" Type="http://schemas.openxmlformats.org/officeDocument/2006/relationships/hyperlink" Target="https://app.ideascale.com/t/UM5UZBvQ1" TargetMode="External"/><Relationship Id="rId48" Type="http://schemas.openxmlformats.org/officeDocument/2006/relationships/hyperlink" Target="https://app.ideascale.com/t/UM5UZBuv6" TargetMode="External"/><Relationship Id="rId47" Type="http://schemas.openxmlformats.org/officeDocument/2006/relationships/hyperlink" Target="https://app.ideascale.com/t/UM5UZBu9i" TargetMode="External"/><Relationship Id="rId49" Type="http://schemas.openxmlformats.org/officeDocument/2006/relationships/hyperlink" Target="https://app.ideascale.com/t/UM5UZBvvf" TargetMode="External"/><Relationship Id="rId31" Type="http://schemas.openxmlformats.org/officeDocument/2006/relationships/hyperlink" Target="https://app.ideascale.com/t/UM5UZBvPN" TargetMode="External"/><Relationship Id="rId30" Type="http://schemas.openxmlformats.org/officeDocument/2006/relationships/hyperlink" Target="https://app.ideascale.com/t/UM5UZBwCJ" TargetMode="External"/><Relationship Id="rId33" Type="http://schemas.openxmlformats.org/officeDocument/2006/relationships/hyperlink" Target="https://app.ideascale.com/t/UM5UZBvfO" TargetMode="External"/><Relationship Id="rId32" Type="http://schemas.openxmlformats.org/officeDocument/2006/relationships/hyperlink" Target="https://app.ideascale.com/t/UM5UZBuxL" TargetMode="External"/><Relationship Id="rId35" Type="http://schemas.openxmlformats.org/officeDocument/2006/relationships/hyperlink" Target="https://app.ideascale.com/t/UM5UZBuvA" TargetMode="External"/><Relationship Id="rId34" Type="http://schemas.openxmlformats.org/officeDocument/2006/relationships/hyperlink" Target="https://app.ideascale.com/t/UM5UZBw7l" TargetMode="External"/><Relationship Id="rId37" Type="http://schemas.openxmlformats.org/officeDocument/2006/relationships/hyperlink" Target="https://app.ideascale.com/t/UM5UZBvfg" TargetMode="External"/><Relationship Id="rId36" Type="http://schemas.openxmlformats.org/officeDocument/2006/relationships/hyperlink" Target="https://app.ideascale.com/t/UM5UZBu9E" TargetMode="External"/><Relationship Id="rId39" Type="http://schemas.openxmlformats.org/officeDocument/2006/relationships/hyperlink" Target="https://app.ideascale.com/t/UM5UZBvtR" TargetMode="External"/><Relationship Id="rId38" Type="http://schemas.openxmlformats.org/officeDocument/2006/relationships/hyperlink" Target="https://app.ideascale.com/t/UM5UZBwn8" TargetMode="External"/><Relationship Id="rId20" Type="http://schemas.openxmlformats.org/officeDocument/2006/relationships/hyperlink" Target="https://app.ideascale.com/t/UM5UZBwzU" TargetMode="External"/><Relationship Id="rId22" Type="http://schemas.openxmlformats.org/officeDocument/2006/relationships/hyperlink" Target="https://app.ideascale.com/t/UM5UZBw4J" TargetMode="External"/><Relationship Id="rId21" Type="http://schemas.openxmlformats.org/officeDocument/2006/relationships/hyperlink" Target="https://app.ideascale.com/t/UM5UZBw7o" TargetMode="External"/><Relationship Id="rId24" Type="http://schemas.openxmlformats.org/officeDocument/2006/relationships/hyperlink" Target="https://app.ideascale.com/t/UM5UZBvXl" TargetMode="External"/><Relationship Id="rId23" Type="http://schemas.openxmlformats.org/officeDocument/2006/relationships/hyperlink" Target="https://app.ideascale.com/t/UM5UZBw4U" TargetMode="External"/><Relationship Id="rId26" Type="http://schemas.openxmlformats.org/officeDocument/2006/relationships/hyperlink" Target="https://app.ideascale.com/t/UM5UZBwND" TargetMode="External"/><Relationship Id="rId25" Type="http://schemas.openxmlformats.org/officeDocument/2006/relationships/hyperlink" Target="https://app.ideascale.com/t/UM5UZBulF" TargetMode="External"/><Relationship Id="rId28" Type="http://schemas.openxmlformats.org/officeDocument/2006/relationships/hyperlink" Target="https://app.ideascale.com/t/UM5UZBvjD" TargetMode="External"/><Relationship Id="rId27" Type="http://schemas.openxmlformats.org/officeDocument/2006/relationships/hyperlink" Target="https://app.ideascale.com/t/UM5UZBwyl" TargetMode="External"/><Relationship Id="rId29" Type="http://schemas.openxmlformats.org/officeDocument/2006/relationships/hyperlink" Target="https://app.ideascale.com/t/UM5UZBvJy" TargetMode="External"/><Relationship Id="rId11" Type="http://schemas.openxmlformats.org/officeDocument/2006/relationships/hyperlink" Target="https://app.ideascale.com/t/UM5UZBvxX" TargetMode="External"/><Relationship Id="rId10" Type="http://schemas.openxmlformats.org/officeDocument/2006/relationships/hyperlink" Target="https://app.ideascale.com/t/UM5UZBw4t" TargetMode="External"/><Relationship Id="rId13" Type="http://schemas.openxmlformats.org/officeDocument/2006/relationships/hyperlink" Target="https://app.ideascale.com/t/UM5UZBw3s" TargetMode="External"/><Relationship Id="rId12" Type="http://schemas.openxmlformats.org/officeDocument/2006/relationships/hyperlink" Target="https://app.ideascale.com/t/UM5UZBuzX" TargetMode="External"/><Relationship Id="rId15" Type="http://schemas.openxmlformats.org/officeDocument/2006/relationships/hyperlink" Target="https://app.ideascale.com/t/UM5UZBvSv" TargetMode="External"/><Relationship Id="rId14" Type="http://schemas.openxmlformats.org/officeDocument/2006/relationships/hyperlink" Target="https://app.ideascale.com/t/UM5UZBw4n" TargetMode="External"/><Relationship Id="rId17" Type="http://schemas.openxmlformats.org/officeDocument/2006/relationships/hyperlink" Target="https://app.ideascale.com/t/UM5UZBvAV" TargetMode="External"/><Relationship Id="rId16" Type="http://schemas.openxmlformats.org/officeDocument/2006/relationships/hyperlink" Target="https://app.ideascale.com/t/UM5UZBw5i" TargetMode="External"/><Relationship Id="rId19" Type="http://schemas.openxmlformats.org/officeDocument/2006/relationships/hyperlink" Target="https://app.ideascale.com/t/UM5UZBwfK" TargetMode="External"/><Relationship Id="rId18" Type="http://schemas.openxmlformats.org/officeDocument/2006/relationships/hyperlink" Target="https://app.ideascale.com/t/UM5UZBumE" TargetMode="External"/><Relationship Id="rId1" Type="http://schemas.openxmlformats.org/officeDocument/2006/relationships/hyperlink" Target="https://app.ideascale.com/t/UM5UZBvRY" TargetMode="External"/><Relationship Id="rId2" Type="http://schemas.openxmlformats.org/officeDocument/2006/relationships/hyperlink" Target="https://app.ideascale.com/t/UM5UZBvuN" TargetMode="External"/><Relationship Id="rId3" Type="http://schemas.openxmlformats.org/officeDocument/2006/relationships/hyperlink" Target="https://app.ideascale.com/t/UM5UZBwpH" TargetMode="External"/><Relationship Id="rId4" Type="http://schemas.openxmlformats.org/officeDocument/2006/relationships/hyperlink" Target="https://app.ideascale.com/t/UM5UZBvbk" TargetMode="External"/><Relationship Id="rId9" Type="http://schemas.openxmlformats.org/officeDocument/2006/relationships/hyperlink" Target="https://app.ideascale.com/t/UM5UZBw41" TargetMode="External"/><Relationship Id="rId5" Type="http://schemas.openxmlformats.org/officeDocument/2006/relationships/hyperlink" Target="https://app.ideascale.com/t/UM5UZBws2" TargetMode="External"/><Relationship Id="rId6" Type="http://schemas.openxmlformats.org/officeDocument/2006/relationships/hyperlink" Target="https://app.ideascale.com/t/UM5UZBw4C" TargetMode="External"/><Relationship Id="rId7" Type="http://schemas.openxmlformats.org/officeDocument/2006/relationships/hyperlink" Target="https://app.ideascale.com/t/UM5UZBuxT" TargetMode="External"/><Relationship Id="rId8" Type="http://schemas.openxmlformats.org/officeDocument/2006/relationships/hyperlink" Target="https://app.ideascale.com/t/UM5UZBw6f" TargetMode="External"/><Relationship Id="rId62" Type="http://schemas.openxmlformats.org/officeDocument/2006/relationships/hyperlink" Target="https://app.ideascale.com/t/UM5UZBvP5" TargetMode="External"/><Relationship Id="rId61" Type="http://schemas.openxmlformats.org/officeDocument/2006/relationships/hyperlink" Target="https://app.ideascale.com/t/UM5UZBvr0" TargetMode="External"/><Relationship Id="rId64" Type="http://schemas.openxmlformats.org/officeDocument/2006/relationships/drawing" Target="../drawings/drawing10.xml"/><Relationship Id="rId63" Type="http://schemas.openxmlformats.org/officeDocument/2006/relationships/hyperlink" Target="https://app.ideascale.com/t/UM5UZBwOH" TargetMode="External"/><Relationship Id="rId60" Type="http://schemas.openxmlformats.org/officeDocument/2006/relationships/hyperlink" Target="https://app.ideascale.com/t/UM5UZBwoN" TargetMode="External"/><Relationship Id="rId51" Type="http://schemas.openxmlformats.org/officeDocument/2006/relationships/hyperlink" Target="https://app.ideascale.com/t/UM5UZBvXp" TargetMode="External"/><Relationship Id="rId50" Type="http://schemas.openxmlformats.org/officeDocument/2006/relationships/hyperlink" Target="https://app.ideascale.com/t/UM5UZBw8M" TargetMode="External"/><Relationship Id="rId53" Type="http://schemas.openxmlformats.org/officeDocument/2006/relationships/hyperlink" Target="https://app.ideascale.com/t/UM5UZBwx4" TargetMode="External"/><Relationship Id="rId52" Type="http://schemas.openxmlformats.org/officeDocument/2006/relationships/hyperlink" Target="https://app.ideascale.com/t/UM5UZBvwU" TargetMode="External"/><Relationship Id="rId55" Type="http://schemas.openxmlformats.org/officeDocument/2006/relationships/hyperlink" Target="https://app.ideascale.com/t/UM5UZBvny" TargetMode="External"/><Relationship Id="rId54" Type="http://schemas.openxmlformats.org/officeDocument/2006/relationships/hyperlink" Target="https://app.ideascale.com/t/UM5UZBvvW" TargetMode="External"/><Relationship Id="rId57" Type="http://schemas.openxmlformats.org/officeDocument/2006/relationships/hyperlink" Target="https://app.ideascale.com/t/UM5UZBwMS" TargetMode="External"/><Relationship Id="rId56" Type="http://schemas.openxmlformats.org/officeDocument/2006/relationships/hyperlink" Target="https://app.ideascale.com/t/UM5UZBu9q" TargetMode="External"/><Relationship Id="rId59" Type="http://schemas.openxmlformats.org/officeDocument/2006/relationships/hyperlink" Target="https://app.ideascale.com/t/UM5UZBvkC" TargetMode="External"/><Relationship Id="rId58" Type="http://schemas.openxmlformats.org/officeDocument/2006/relationships/hyperlink" Target="https://app.ideascale.com/t/UM5UZBvvk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vR0" TargetMode="External"/><Relationship Id="rId42" Type="http://schemas.openxmlformats.org/officeDocument/2006/relationships/hyperlink" Target="https://app.ideascale.com/t/UM5UZBvh2" TargetMode="External"/><Relationship Id="rId41" Type="http://schemas.openxmlformats.org/officeDocument/2006/relationships/hyperlink" Target="https://app.ideascale.com/t/UM5UZBwCQ" TargetMode="External"/><Relationship Id="rId44" Type="http://schemas.openxmlformats.org/officeDocument/2006/relationships/hyperlink" Target="https://app.ideascale.com/t/UM5UZBw57" TargetMode="External"/><Relationship Id="rId43" Type="http://schemas.openxmlformats.org/officeDocument/2006/relationships/hyperlink" Target="https://app.ideascale.com/t/UM5UZBwVL" TargetMode="External"/><Relationship Id="rId46" Type="http://schemas.openxmlformats.org/officeDocument/2006/relationships/hyperlink" Target="https://app.ideascale.com/t/UM5UZBv2K" TargetMode="External"/><Relationship Id="rId45" Type="http://schemas.openxmlformats.org/officeDocument/2006/relationships/hyperlink" Target="https://app.ideascale.com/t/UM5UZBvcT" TargetMode="External"/><Relationship Id="rId48" Type="http://schemas.openxmlformats.org/officeDocument/2006/relationships/hyperlink" Target="https://app.ideascale.com/t/UM5UZBvQk" TargetMode="External"/><Relationship Id="rId47" Type="http://schemas.openxmlformats.org/officeDocument/2006/relationships/hyperlink" Target="https://app.ideascale.com/t/UM5UZBu8g" TargetMode="External"/><Relationship Id="rId49" Type="http://schemas.openxmlformats.org/officeDocument/2006/relationships/hyperlink" Target="https://app.ideascale.com/t/UM5UZBvik" TargetMode="External"/><Relationship Id="rId31" Type="http://schemas.openxmlformats.org/officeDocument/2006/relationships/hyperlink" Target="https://app.ideascale.com/t/UM5UZBu0d" TargetMode="External"/><Relationship Id="rId30" Type="http://schemas.openxmlformats.org/officeDocument/2006/relationships/hyperlink" Target="https://app.ideascale.com/t/UM5UZBvt6" TargetMode="External"/><Relationship Id="rId33" Type="http://schemas.openxmlformats.org/officeDocument/2006/relationships/hyperlink" Target="https://app.ideascale.com/t/UM5UZBvw7" TargetMode="External"/><Relationship Id="rId32" Type="http://schemas.openxmlformats.org/officeDocument/2006/relationships/hyperlink" Target="https://app.ideascale.com/t/UM5UZBvuq" TargetMode="External"/><Relationship Id="rId35" Type="http://schemas.openxmlformats.org/officeDocument/2006/relationships/hyperlink" Target="https://app.ideascale.com/t/UM5UZBwg1" TargetMode="External"/><Relationship Id="rId34" Type="http://schemas.openxmlformats.org/officeDocument/2006/relationships/hyperlink" Target="https://app.ideascale.com/t/UM5UZBvAY" TargetMode="External"/><Relationship Id="rId37" Type="http://schemas.openxmlformats.org/officeDocument/2006/relationships/hyperlink" Target="https://app.ideascale.com/t/UM5UZBwAm" TargetMode="External"/><Relationship Id="rId36" Type="http://schemas.openxmlformats.org/officeDocument/2006/relationships/hyperlink" Target="https://app.ideascale.com/t/UM5UZBwKz" TargetMode="External"/><Relationship Id="rId39" Type="http://schemas.openxmlformats.org/officeDocument/2006/relationships/hyperlink" Target="https://app.ideascale.com/t/UM5UZBw7t" TargetMode="External"/><Relationship Id="rId38" Type="http://schemas.openxmlformats.org/officeDocument/2006/relationships/hyperlink" Target="https://app.ideascale.com/t/UM5UZBvgX" TargetMode="External"/><Relationship Id="rId20" Type="http://schemas.openxmlformats.org/officeDocument/2006/relationships/hyperlink" Target="https://app.ideascale.com/t/UM5UZBwVi" TargetMode="External"/><Relationship Id="rId22" Type="http://schemas.openxmlformats.org/officeDocument/2006/relationships/hyperlink" Target="https://app.ideascale.com/t/UM5UZBvc4" TargetMode="External"/><Relationship Id="rId21" Type="http://schemas.openxmlformats.org/officeDocument/2006/relationships/hyperlink" Target="https://app.ideascale.com/t/UM5UZBvYo" TargetMode="External"/><Relationship Id="rId24" Type="http://schemas.openxmlformats.org/officeDocument/2006/relationships/hyperlink" Target="https://app.ideascale.com/t/UM5UZBwea" TargetMode="External"/><Relationship Id="rId23" Type="http://schemas.openxmlformats.org/officeDocument/2006/relationships/hyperlink" Target="https://app.ideascale.com/t/UM5UZBwlo" TargetMode="External"/><Relationship Id="rId26" Type="http://schemas.openxmlformats.org/officeDocument/2006/relationships/hyperlink" Target="https://app.ideascale.com/t/UM5UZBvOj" TargetMode="External"/><Relationship Id="rId25" Type="http://schemas.openxmlformats.org/officeDocument/2006/relationships/hyperlink" Target="https://app.ideascale.com/t/UM5UZBwvI" TargetMode="External"/><Relationship Id="rId28" Type="http://schemas.openxmlformats.org/officeDocument/2006/relationships/hyperlink" Target="https://app.ideascale.com/t/UM5UZBvxc" TargetMode="External"/><Relationship Id="rId27" Type="http://schemas.openxmlformats.org/officeDocument/2006/relationships/hyperlink" Target="https://app.ideascale.com/t/UM5UZBvtp" TargetMode="External"/><Relationship Id="rId29" Type="http://schemas.openxmlformats.org/officeDocument/2006/relationships/hyperlink" Target="https://app.ideascale.com/t/UM5UZBu0X" TargetMode="External"/><Relationship Id="rId11" Type="http://schemas.openxmlformats.org/officeDocument/2006/relationships/hyperlink" Target="https://app.ideascale.com/t/UM5UZButc" TargetMode="External"/><Relationship Id="rId10" Type="http://schemas.openxmlformats.org/officeDocument/2006/relationships/hyperlink" Target="https://app.ideascale.com/t/UM5UZBvD1" TargetMode="External"/><Relationship Id="rId13" Type="http://schemas.openxmlformats.org/officeDocument/2006/relationships/hyperlink" Target="https://app.ideascale.com/t/UM5UZBvWd" TargetMode="External"/><Relationship Id="rId12" Type="http://schemas.openxmlformats.org/officeDocument/2006/relationships/hyperlink" Target="https://app.ideascale.com/t/UM5UZBwoV" TargetMode="External"/><Relationship Id="rId15" Type="http://schemas.openxmlformats.org/officeDocument/2006/relationships/hyperlink" Target="https://app.ideascale.com/t/UM5UZBvbh" TargetMode="External"/><Relationship Id="rId14" Type="http://schemas.openxmlformats.org/officeDocument/2006/relationships/hyperlink" Target="https://app.ideascale.com/t/UM5UZBwxu" TargetMode="External"/><Relationship Id="rId17" Type="http://schemas.openxmlformats.org/officeDocument/2006/relationships/hyperlink" Target="https://app.ideascale.com/t/UM5UZBvRD" TargetMode="External"/><Relationship Id="rId16" Type="http://schemas.openxmlformats.org/officeDocument/2006/relationships/hyperlink" Target="https://app.ideascale.com/t/UM5UZBvHc" TargetMode="External"/><Relationship Id="rId19" Type="http://schemas.openxmlformats.org/officeDocument/2006/relationships/hyperlink" Target="https://app.ideascale.com/t/UM5UZBw4d" TargetMode="External"/><Relationship Id="rId18" Type="http://schemas.openxmlformats.org/officeDocument/2006/relationships/hyperlink" Target="https://app.ideascale.com/t/UM5UZBvlL" TargetMode="External"/><Relationship Id="rId1" Type="http://schemas.openxmlformats.org/officeDocument/2006/relationships/hyperlink" Target="https://app.ideascale.com/t/UM5UZBw0Y" TargetMode="External"/><Relationship Id="rId2" Type="http://schemas.openxmlformats.org/officeDocument/2006/relationships/hyperlink" Target="https://app.ideascale.com/t/UM5UZBvxD" TargetMode="External"/><Relationship Id="rId3" Type="http://schemas.openxmlformats.org/officeDocument/2006/relationships/hyperlink" Target="https://app.ideascale.com/t/UM5UZBv7d" TargetMode="External"/><Relationship Id="rId4" Type="http://schemas.openxmlformats.org/officeDocument/2006/relationships/hyperlink" Target="https://app.ideascale.com/t/UM5UZBvxf" TargetMode="External"/><Relationship Id="rId9" Type="http://schemas.openxmlformats.org/officeDocument/2006/relationships/hyperlink" Target="https://app.ideascale.com/t/UM5UZBvmH" TargetMode="External"/><Relationship Id="rId5" Type="http://schemas.openxmlformats.org/officeDocument/2006/relationships/hyperlink" Target="https://app.ideascale.com/t/UM5UZBukN" TargetMode="External"/><Relationship Id="rId6" Type="http://schemas.openxmlformats.org/officeDocument/2006/relationships/hyperlink" Target="https://app.ideascale.com/t/UM5UZBvgh" TargetMode="External"/><Relationship Id="rId7" Type="http://schemas.openxmlformats.org/officeDocument/2006/relationships/hyperlink" Target="https://app.ideascale.com/t/UM5UZBw6w" TargetMode="External"/><Relationship Id="rId8" Type="http://schemas.openxmlformats.org/officeDocument/2006/relationships/hyperlink" Target="https://app.ideascale.com/t/UM5UZBvpt" TargetMode="External"/><Relationship Id="rId51" Type="http://schemas.openxmlformats.org/officeDocument/2006/relationships/hyperlink" Target="https://app.ideascale.com/t/UM5UZBwtc" TargetMode="External"/><Relationship Id="rId50" Type="http://schemas.openxmlformats.org/officeDocument/2006/relationships/hyperlink" Target="https://app.ideascale.com/t/UM5UZBwdc" TargetMode="External"/><Relationship Id="rId53" Type="http://schemas.openxmlformats.org/officeDocument/2006/relationships/hyperlink" Target="https://app.ideascale.com/t/UM5UZBvcY" TargetMode="External"/><Relationship Id="rId52" Type="http://schemas.openxmlformats.org/officeDocument/2006/relationships/hyperlink" Target="https://app.ideascale.com/t/UM5UZBwtT" TargetMode="External"/><Relationship Id="rId55" Type="http://schemas.openxmlformats.org/officeDocument/2006/relationships/hyperlink" Target="https://app.ideascale.com/t/UM5UZBulf" TargetMode="External"/><Relationship Id="rId54" Type="http://schemas.openxmlformats.org/officeDocument/2006/relationships/hyperlink" Target="https://app.ideascale.com/t/UM5UZBvl0" TargetMode="External"/><Relationship Id="rId57" Type="http://schemas.openxmlformats.org/officeDocument/2006/relationships/drawing" Target="../drawings/drawing11.xml"/><Relationship Id="rId56" Type="http://schemas.openxmlformats.org/officeDocument/2006/relationships/hyperlink" Target="https://app.ideascale.com/t/UM5UZBwuv" TargetMode="External"/></Relationships>
</file>

<file path=xl/worksheets/_rels/sheet12.xml.rels><?xml version="1.0" encoding="UTF-8" standalone="yes"?><Relationships xmlns="http://schemas.openxmlformats.org/package/2006/relationships"><Relationship Id="rId31" Type="http://schemas.openxmlformats.org/officeDocument/2006/relationships/hyperlink" Target="https://app.ideascale.com/t/UM5UZBur0" TargetMode="External"/><Relationship Id="rId30" Type="http://schemas.openxmlformats.org/officeDocument/2006/relationships/hyperlink" Target="https://app.ideascale.com/t/UM5UZBvN2" TargetMode="External"/><Relationship Id="rId33" Type="http://schemas.openxmlformats.org/officeDocument/2006/relationships/hyperlink" Target="https://app.ideascale.com/t/UM5UZBurk" TargetMode="External"/><Relationship Id="rId32" Type="http://schemas.openxmlformats.org/officeDocument/2006/relationships/hyperlink" Target="https://app.ideascale.com/t/UM5UZBvQw" TargetMode="External"/><Relationship Id="rId35" Type="http://schemas.openxmlformats.org/officeDocument/2006/relationships/drawing" Target="../drawings/drawing12.xml"/><Relationship Id="rId34" Type="http://schemas.openxmlformats.org/officeDocument/2006/relationships/hyperlink" Target="https://app.ideascale.com/t/UM5UZBu0s" TargetMode="External"/><Relationship Id="rId20" Type="http://schemas.openxmlformats.org/officeDocument/2006/relationships/hyperlink" Target="https://app.ideascale.com/t/UM5UZBvM1" TargetMode="External"/><Relationship Id="rId22" Type="http://schemas.openxmlformats.org/officeDocument/2006/relationships/hyperlink" Target="https://app.ideascale.com/t/UM5UZBu64" TargetMode="External"/><Relationship Id="rId21" Type="http://schemas.openxmlformats.org/officeDocument/2006/relationships/hyperlink" Target="https://app.ideascale.com/t/UM5UZBwf7" TargetMode="External"/><Relationship Id="rId24" Type="http://schemas.openxmlformats.org/officeDocument/2006/relationships/hyperlink" Target="https://app.ideascale.com/t/UM5UZBu0q" TargetMode="External"/><Relationship Id="rId23" Type="http://schemas.openxmlformats.org/officeDocument/2006/relationships/hyperlink" Target="https://app.ideascale.com/t/UM5UZBvxC" TargetMode="External"/><Relationship Id="rId26" Type="http://schemas.openxmlformats.org/officeDocument/2006/relationships/hyperlink" Target="https://app.ideascale.com/t/UM5UZBu0o" TargetMode="External"/><Relationship Id="rId25" Type="http://schemas.openxmlformats.org/officeDocument/2006/relationships/hyperlink" Target="https://app.ideascale.com/t/UM5UZBujr" TargetMode="External"/><Relationship Id="rId28" Type="http://schemas.openxmlformats.org/officeDocument/2006/relationships/hyperlink" Target="https://app.ideascale.com/t/UM5UZBvng" TargetMode="External"/><Relationship Id="rId27" Type="http://schemas.openxmlformats.org/officeDocument/2006/relationships/hyperlink" Target="https://app.ideascale.com/t/UM5UZBw3Y" TargetMode="External"/><Relationship Id="rId29" Type="http://schemas.openxmlformats.org/officeDocument/2006/relationships/hyperlink" Target="https://app.ideascale.com/t/UM5UZBvqX" TargetMode="External"/><Relationship Id="rId11" Type="http://schemas.openxmlformats.org/officeDocument/2006/relationships/hyperlink" Target="https://app.ideascale.com/t/UM5UZBw5F" TargetMode="External"/><Relationship Id="rId10" Type="http://schemas.openxmlformats.org/officeDocument/2006/relationships/hyperlink" Target="https://app.ideascale.com/t/UM5UZBu76" TargetMode="External"/><Relationship Id="rId13" Type="http://schemas.openxmlformats.org/officeDocument/2006/relationships/hyperlink" Target="https://app.ideascale.com/t/UM5UZBw4c" TargetMode="External"/><Relationship Id="rId12" Type="http://schemas.openxmlformats.org/officeDocument/2006/relationships/hyperlink" Target="https://app.ideascale.com/t/UM5UZBvD2" TargetMode="External"/><Relationship Id="rId15" Type="http://schemas.openxmlformats.org/officeDocument/2006/relationships/hyperlink" Target="https://app.ideascale.com/t/UM5UZBvvd" TargetMode="External"/><Relationship Id="rId14" Type="http://schemas.openxmlformats.org/officeDocument/2006/relationships/hyperlink" Target="https://app.ideascale.com/t/UM5UZBulp" TargetMode="External"/><Relationship Id="rId17" Type="http://schemas.openxmlformats.org/officeDocument/2006/relationships/hyperlink" Target="https://app.ideascale.com/t/UM5UZBvN3" TargetMode="External"/><Relationship Id="rId16" Type="http://schemas.openxmlformats.org/officeDocument/2006/relationships/hyperlink" Target="https://app.ideascale.com/t/UM5UZBwrp" TargetMode="External"/><Relationship Id="rId19" Type="http://schemas.openxmlformats.org/officeDocument/2006/relationships/hyperlink" Target="https://app.ideascale.com/t/UM5UZBu0m" TargetMode="External"/><Relationship Id="rId18" Type="http://schemas.openxmlformats.org/officeDocument/2006/relationships/hyperlink" Target="https://app.ideascale.com/t/UM5UZBwi0" TargetMode="External"/><Relationship Id="rId1" Type="http://schemas.openxmlformats.org/officeDocument/2006/relationships/hyperlink" Target="https://app.ideascale.com/t/UM5UZBu4r" TargetMode="External"/><Relationship Id="rId2" Type="http://schemas.openxmlformats.org/officeDocument/2006/relationships/hyperlink" Target="https://app.ideascale.com/t/UM5UZBvmX" TargetMode="External"/><Relationship Id="rId3" Type="http://schemas.openxmlformats.org/officeDocument/2006/relationships/hyperlink" Target="https://app.ideascale.com/t/UM5UZBuyx" TargetMode="External"/><Relationship Id="rId4" Type="http://schemas.openxmlformats.org/officeDocument/2006/relationships/hyperlink" Target="https://app.ideascale.com/t/UM5UZBv04" TargetMode="External"/><Relationship Id="rId9" Type="http://schemas.openxmlformats.org/officeDocument/2006/relationships/hyperlink" Target="https://app.ideascale.com/t/UM5UZBwAT" TargetMode="External"/><Relationship Id="rId5" Type="http://schemas.openxmlformats.org/officeDocument/2006/relationships/hyperlink" Target="https://app.ideascale.com/t/UM5UZBw0l" TargetMode="External"/><Relationship Id="rId6" Type="http://schemas.openxmlformats.org/officeDocument/2006/relationships/hyperlink" Target="https://app.ideascale.com/t/UM5UZBw31" TargetMode="External"/><Relationship Id="rId7" Type="http://schemas.openxmlformats.org/officeDocument/2006/relationships/hyperlink" Target="https://app.ideascale.com/t/UM5UZBw35" TargetMode="External"/><Relationship Id="rId8" Type="http://schemas.openxmlformats.org/officeDocument/2006/relationships/hyperlink" Target="https://app.ideascale.com/t/UM5UZBuoc" TargetMode="External"/></Relationships>
</file>

<file path=xl/worksheets/_rels/sheet13.xml.rels><?xml version="1.0" encoding="UTF-8" standalone="yes"?><Relationships xmlns="http://schemas.openxmlformats.org/package/2006/relationships"><Relationship Id="rId31" Type="http://schemas.openxmlformats.org/officeDocument/2006/relationships/hyperlink" Target="https://app.ideascale.com/t/UM5UZBvLn" TargetMode="External"/><Relationship Id="rId30" Type="http://schemas.openxmlformats.org/officeDocument/2006/relationships/hyperlink" Target="https://app.ideascale.com/t/UM5UZBvNp" TargetMode="External"/><Relationship Id="rId33" Type="http://schemas.openxmlformats.org/officeDocument/2006/relationships/hyperlink" Target="https://app.ideascale.com/t/UM5UZBu80" TargetMode="External"/><Relationship Id="rId32" Type="http://schemas.openxmlformats.org/officeDocument/2006/relationships/hyperlink" Target="https://app.ideascale.com/t/UM5UZBvLW" TargetMode="External"/><Relationship Id="rId35" Type="http://schemas.openxmlformats.org/officeDocument/2006/relationships/drawing" Target="../drawings/drawing13.xml"/><Relationship Id="rId34" Type="http://schemas.openxmlformats.org/officeDocument/2006/relationships/hyperlink" Target="https://app.ideascale.com/t/UM5UZBvQ5" TargetMode="External"/><Relationship Id="rId20" Type="http://schemas.openxmlformats.org/officeDocument/2006/relationships/hyperlink" Target="https://app.ideascale.com/t/UM5UZBvoq" TargetMode="External"/><Relationship Id="rId22" Type="http://schemas.openxmlformats.org/officeDocument/2006/relationships/hyperlink" Target="https://app.ideascale.com/t/UM5UZBvLY" TargetMode="External"/><Relationship Id="rId21" Type="http://schemas.openxmlformats.org/officeDocument/2006/relationships/hyperlink" Target="https://app.ideascale.com/t/UM5UZBvLh" TargetMode="External"/><Relationship Id="rId24" Type="http://schemas.openxmlformats.org/officeDocument/2006/relationships/hyperlink" Target="https://app.ideascale.com/t/UM5UZBvLe" TargetMode="External"/><Relationship Id="rId23" Type="http://schemas.openxmlformats.org/officeDocument/2006/relationships/hyperlink" Target="https://app.ideascale.com/t/UM5UZBvha" TargetMode="External"/><Relationship Id="rId26" Type="http://schemas.openxmlformats.org/officeDocument/2006/relationships/hyperlink" Target="https://app.ideascale.com/t/UM5UZBvMx" TargetMode="External"/><Relationship Id="rId25" Type="http://schemas.openxmlformats.org/officeDocument/2006/relationships/hyperlink" Target="https://app.ideascale.com/t/UM5UZBvNq" TargetMode="External"/><Relationship Id="rId28" Type="http://schemas.openxmlformats.org/officeDocument/2006/relationships/hyperlink" Target="https://app.ideascale.com/t/UM5UZBvLk" TargetMode="External"/><Relationship Id="rId27" Type="http://schemas.openxmlformats.org/officeDocument/2006/relationships/hyperlink" Target="https://app.ideascale.com/t/UM5UZBwr3" TargetMode="External"/><Relationship Id="rId29" Type="http://schemas.openxmlformats.org/officeDocument/2006/relationships/hyperlink" Target="https://app.ideascale.com/t/UM5UZBwR9" TargetMode="External"/><Relationship Id="rId11" Type="http://schemas.openxmlformats.org/officeDocument/2006/relationships/hyperlink" Target="https://app.ideascale.com/t/UM5UZBvbI" TargetMode="External"/><Relationship Id="rId10" Type="http://schemas.openxmlformats.org/officeDocument/2006/relationships/hyperlink" Target="https://app.ideascale.com/t/UM5UZBvaD" TargetMode="External"/><Relationship Id="rId13" Type="http://schemas.openxmlformats.org/officeDocument/2006/relationships/hyperlink" Target="https://app.ideascale.com/t/UM5UZBvLo" TargetMode="External"/><Relationship Id="rId12" Type="http://schemas.openxmlformats.org/officeDocument/2006/relationships/hyperlink" Target="https://app.ideascale.com/t/UM5UZBvLc" TargetMode="External"/><Relationship Id="rId15" Type="http://schemas.openxmlformats.org/officeDocument/2006/relationships/hyperlink" Target="https://app.ideascale.com/t/UM5UZBvLa" TargetMode="External"/><Relationship Id="rId14" Type="http://schemas.openxmlformats.org/officeDocument/2006/relationships/hyperlink" Target="https://app.ideascale.com/t/UM5UZBupu" TargetMode="External"/><Relationship Id="rId17" Type="http://schemas.openxmlformats.org/officeDocument/2006/relationships/hyperlink" Target="https://app.ideascale.com/t/UM5UZBvMy" TargetMode="External"/><Relationship Id="rId16" Type="http://schemas.openxmlformats.org/officeDocument/2006/relationships/hyperlink" Target="https://app.ideascale.com/t/UM5UZBvLX" TargetMode="External"/><Relationship Id="rId19" Type="http://schemas.openxmlformats.org/officeDocument/2006/relationships/hyperlink" Target="https://app.ideascale.com/t/UM5UZBwOG" TargetMode="External"/><Relationship Id="rId18" Type="http://schemas.openxmlformats.org/officeDocument/2006/relationships/hyperlink" Target="https://app.ideascale.com/t/UM5UZBvLp" TargetMode="External"/><Relationship Id="rId1" Type="http://schemas.openxmlformats.org/officeDocument/2006/relationships/hyperlink" Target="https://app.ideascale.com/t/UM5UZBvD4" TargetMode="External"/><Relationship Id="rId2" Type="http://schemas.openxmlformats.org/officeDocument/2006/relationships/hyperlink" Target="https://app.ideascale.com/t/UM5UZBvMw" TargetMode="External"/><Relationship Id="rId3" Type="http://schemas.openxmlformats.org/officeDocument/2006/relationships/hyperlink" Target="https://app.ideascale.com/t/UM5UZBvPE" TargetMode="External"/><Relationship Id="rId4" Type="http://schemas.openxmlformats.org/officeDocument/2006/relationships/hyperlink" Target="https://app.ideascale.com/t/UM5UZBwNb" TargetMode="External"/><Relationship Id="rId9" Type="http://schemas.openxmlformats.org/officeDocument/2006/relationships/hyperlink" Target="https://app.ideascale.com/t/UM5UZBwMF" TargetMode="External"/><Relationship Id="rId5" Type="http://schemas.openxmlformats.org/officeDocument/2006/relationships/hyperlink" Target="https://app.ideascale.com/t/UM5UZBvLU" TargetMode="External"/><Relationship Id="rId6" Type="http://schemas.openxmlformats.org/officeDocument/2006/relationships/hyperlink" Target="https://app.ideascale.com/t/UM5UZBvGt" TargetMode="External"/><Relationship Id="rId7" Type="http://schemas.openxmlformats.org/officeDocument/2006/relationships/hyperlink" Target="https://app.ideascale.com/t/UM5UZBvSh" TargetMode="External"/><Relationship Id="rId8" Type="http://schemas.openxmlformats.org/officeDocument/2006/relationships/hyperlink" Target="https://app.ideascale.com/t/UM5UZBw0e" TargetMode="External"/></Relationships>
</file>

<file path=xl/worksheets/_rels/sheet14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ideascale.com/t/UM5UZBv6E" TargetMode="External"/><Relationship Id="rId22" Type="http://schemas.openxmlformats.org/officeDocument/2006/relationships/hyperlink" Target="https://app.ideascale.com/t/UM5UZBwo1" TargetMode="External"/><Relationship Id="rId21" Type="http://schemas.openxmlformats.org/officeDocument/2006/relationships/hyperlink" Target="https://app.ideascale.com/t/UM5UZBvvi" TargetMode="External"/><Relationship Id="rId23" Type="http://schemas.openxmlformats.org/officeDocument/2006/relationships/drawing" Target="../drawings/drawing14.xml"/><Relationship Id="rId11" Type="http://schemas.openxmlformats.org/officeDocument/2006/relationships/hyperlink" Target="https://app.ideascale.com/t/UM5UZBvCp" TargetMode="External"/><Relationship Id="rId10" Type="http://schemas.openxmlformats.org/officeDocument/2006/relationships/hyperlink" Target="https://app.ideascale.com/t/UM5UZBvlj" TargetMode="External"/><Relationship Id="rId13" Type="http://schemas.openxmlformats.org/officeDocument/2006/relationships/hyperlink" Target="https://app.ideascale.com/t/UM5UZBu6I" TargetMode="External"/><Relationship Id="rId12" Type="http://schemas.openxmlformats.org/officeDocument/2006/relationships/hyperlink" Target="https://app.ideascale.com/t/UM5UZBvCo" TargetMode="External"/><Relationship Id="rId15" Type="http://schemas.openxmlformats.org/officeDocument/2006/relationships/hyperlink" Target="https://app.ideascale.com/t/UM5UZBwPx" TargetMode="External"/><Relationship Id="rId14" Type="http://schemas.openxmlformats.org/officeDocument/2006/relationships/hyperlink" Target="https://app.ideascale.com/t/UM5UZBvCq" TargetMode="External"/><Relationship Id="rId17" Type="http://schemas.openxmlformats.org/officeDocument/2006/relationships/hyperlink" Target="https://app.ideascale.com/t/UM5UZBwEg" TargetMode="External"/><Relationship Id="rId16" Type="http://schemas.openxmlformats.org/officeDocument/2006/relationships/hyperlink" Target="https://app.ideascale.com/t/UM5UZBvlQ" TargetMode="External"/><Relationship Id="rId19" Type="http://schemas.openxmlformats.org/officeDocument/2006/relationships/hyperlink" Target="https://app.ideascale.com/t/UM5UZBvT3" TargetMode="External"/><Relationship Id="rId18" Type="http://schemas.openxmlformats.org/officeDocument/2006/relationships/hyperlink" Target="https://app.ideascale.com/t/UM5UZBw5L" TargetMode="External"/><Relationship Id="rId1" Type="http://schemas.openxmlformats.org/officeDocument/2006/relationships/hyperlink" Target="https://app.ideascale.com/t/UM5UZBwKJ" TargetMode="External"/><Relationship Id="rId2" Type="http://schemas.openxmlformats.org/officeDocument/2006/relationships/hyperlink" Target="https://app.ideascale.com/t/UM5UZBwHG" TargetMode="External"/><Relationship Id="rId3" Type="http://schemas.openxmlformats.org/officeDocument/2006/relationships/hyperlink" Target="https://app.ideascale.com/t/UM5UZBvkT" TargetMode="External"/><Relationship Id="rId4" Type="http://schemas.openxmlformats.org/officeDocument/2006/relationships/hyperlink" Target="https://app.ideascale.com/t/UM5UZBukj" TargetMode="External"/><Relationship Id="rId9" Type="http://schemas.openxmlformats.org/officeDocument/2006/relationships/hyperlink" Target="https://app.ideascale.com/t/UM5UZBvQp" TargetMode="External"/><Relationship Id="rId5" Type="http://schemas.openxmlformats.org/officeDocument/2006/relationships/hyperlink" Target="https://app.ideascale.com/t/UM5UZBvBR" TargetMode="External"/><Relationship Id="rId6" Type="http://schemas.openxmlformats.org/officeDocument/2006/relationships/hyperlink" Target="https://app.ideascale.com/t/UM5UZBwgt" TargetMode="External"/><Relationship Id="rId7" Type="http://schemas.openxmlformats.org/officeDocument/2006/relationships/hyperlink" Target="https://app.ideascale.com/t/UM5UZBvRg" TargetMode="External"/><Relationship Id="rId8" Type="http://schemas.openxmlformats.org/officeDocument/2006/relationships/hyperlink" Target="https://app.ideascale.com/t/UM5UZBwx1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ideascale.com/t/UM5UZBuj9" TargetMode="External"/><Relationship Id="rId22" Type="http://schemas.openxmlformats.org/officeDocument/2006/relationships/hyperlink" Target="https://app.ideascale.com/t/UM5UZBvnz" TargetMode="External"/><Relationship Id="rId21" Type="http://schemas.openxmlformats.org/officeDocument/2006/relationships/hyperlink" Target="https://app.ideascale.com/t/UM5UZBvt2" TargetMode="External"/><Relationship Id="rId24" Type="http://schemas.openxmlformats.org/officeDocument/2006/relationships/drawing" Target="../drawings/drawing15.xml"/><Relationship Id="rId23" Type="http://schemas.openxmlformats.org/officeDocument/2006/relationships/hyperlink" Target="https://app.ideascale.com/t/UM5UZBw6a" TargetMode="External"/><Relationship Id="rId11" Type="http://schemas.openxmlformats.org/officeDocument/2006/relationships/hyperlink" Target="https://app.ideascale.com/t/UM5UZBu6g" TargetMode="External"/><Relationship Id="rId10" Type="http://schemas.openxmlformats.org/officeDocument/2006/relationships/hyperlink" Target="https://app.ideascale.com/t/UM5UZBwxT" TargetMode="External"/><Relationship Id="rId13" Type="http://schemas.openxmlformats.org/officeDocument/2006/relationships/hyperlink" Target="https://app.ideascale.com/t/UM5UZBvqO" TargetMode="External"/><Relationship Id="rId12" Type="http://schemas.openxmlformats.org/officeDocument/2006/relationships/hyperlink" Target="https://app.ideascale.com/t/UM5UZBuww" TargetMode="External"/><Relationship Id="rId15" Type="http://schemas.openxmlformats.org/officeDocument/2006/relationships/hyperlink" Target="https://app.ideascale.com/t/UM5UZBvuy" TargetMode="External"/><Relationship Id="rId14" Type="http://schemas.openxmlformats.org/officeDocument/2006/relationships/hyperlink" Target="https://app.ideascale.com/t/UM5UZBvI0" TargetMode="External"/><Relationship Id="rId17" Type="http://schemas.openxmlformats.org/officeDocument/2006/relationships/hyperlink" Target="https://app.ideascale.com/t/UM5UZBvBO" TargetMode="External"/><Relationship Id="rId16" Type="http://schemas.openxmlformats.org/officeDocument/2006/relationships/hyperlink" Target="https://app.ideascale.com/t/UM5UZBvch" TargetMode="External"/><Relationship Id="rId19" Type="http://schemas.openxmlformats.org/officeDocument/2006/relationships/hyperlink" Target="https://app.ideascale.com/t/UM5UZBvM4" TargetMode="External"/><Relationship Id="rId18" Type="http://schemas.openxmlformats.org/officeDocument/2006/relationships/hyperlink" Target="https://app.ideascale.com/t/UM5UZBvwH" TargetMode="External"/><Relationship Id="rId1" Type="http://schemas.openxmlformats.org/officeDocument/2006/relationships/hyperlink" Target="https://app.ideascale.com/t/UM5UZBwzj" TargetMode="External"/><Relationship Id="rId2" Type="http://schemas.openxmlformats.org/officeDocument/2006/relationships/hyperlink" Target="https://app.ideascale.com/t/UM5UZBvrK" TargetMode="External"/><Relationship Id="rId3" Type="http://schemas.openxmlformats.org/officeDocument/2006/relationships/hyperlink" Target="https://app.ideascale.com/t/UM5UZBvcX" TargetMode="External"/><Relationship Id="rId4" Type="http://schemas.openxmlformats.org/officeDocument/2006/relationships/hyperlink" Target="https://app.ideascale.com/t/UM5UZBu5k" TargetMode="External"/><Relationship Id="rId9" Type="http://schemas.openxmlformats.org/officeDocument/2006/relationships/hyperlink" Target="https://app.ideascale.com/t/UM5UZBwsx" TargetMode="External"/><Relationship Id="rId5" Type="http://schemas.openxmlformats.org/officeDocument/2006/relationships/hyperlink" Target="https://app.ideascale.com/t/UM5UZBvXo" TargetMode="External"/><Relationship Id="rId6" Type="http://schemas.openxmlformats.org/officeDocument/2006/relationships/hyperlink" Target="https://app.ideascale.com/t/UM5UZBwxf" TargetMode="External"/><Relationship Id="rId7" Type="http://schemas.openxmlformats.org/officeDocument/2006/relationships/hyperlink" Target="https://app.ideascale.com/t/UM5UZBvkA" TargetMode="External"/><Relationship Id="rId8" Type="http://schemas.openxmlformats.org/officeDocument/2006/relationships/hyperlink" Target="https://app.ideascale.com/t/UM5UZBwSu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ve6" TargetMode="External"/><Relationship Id="rId42" Type="http://schemas.openxmlformats.org/officeDocument/2006/relationships/hyperlink" Target="https://app.ideascale.com/t/UM5UZBvgD" TargetMode="External"/><Relationship Id="rId41" Type="http://schemas.openxmlformats.org/officeDocument/2006/relationships/hyperlink" Target="https://app.ideascale.com/t/UM5UZBu9b" TargetMode="External"/><Relationship Id="rId44" Type="http://schemas.openxmlformats.org/officeDocument/2006/relationships/hyperlink" Target="https://app.ideascale.com/t/UM5UZBvFI" TargetMode="External"/><Relationship Id="rId43" Type="http://schemas.openxmlformats.org/officeDocument/2006/relationships/hyperlink" Target="https://app.ideascale.com/t/UM5UZBvoA" TargetMode="External"/><Relationship Id="rId46" Type="http://schemas.openxmlformats.org/officeDocument/2006/relationships/hyperlink" Target="https://app.ideascale.com/t/UM5UZBvSj" TargetMode="External"/><Relationship Id="rId45" Type="http://schemas.openxmlformats.org/officeDocument/2006/relationships/hyperlink" Target="https://app.ideascale.com/t/UM5UZBvSN" TargetMode="External"/><Relationship Id="rId48" Type="http://schemas.openxmlformats.org/officeDocument/2006/relationships/hyperlink" Target="https://app.ideascale.com/t/UM5UZBvxQ" TargetMode="External"/><Relationship Id="rId47" Type="http://schemas.openxmlformats.org/officeDocument/2006/relationships/hyperlink" Target="https://app.ideascale.com/t/UM5UZBwC3" TargetMode="External"/><Relationship Id="rId49" Type="http://schemas.openxmlformats.org/officeDocument/2006/relationships/hyperlink" Target="https://app.ideascale.com/t/UM5UZBu7D" TargetMode="External"/><Relationship Id="rId31" Type="http://schemas.openxmlformats.org/officeDocument/2006/relationships/hyperlink" Target="https://app.ideascale.com/t/UM5UZBuvj" TargetMode="External"/><Relationship Id="rId30" Type="http://schemas.openxmlformats.org/officeDocument/2006/relationships/hyperlink" Target="https://app.ideascale.com/t/UM5UZBvxJ" TargetMode="External"/><Relationship Id="rId33" Type="http://schemas.openxmlformats.org/officeDocument/2006/relationships/hyperlink" Target="https://app.ideascale.com/t/UM5UZBwmG" TargetMode="External"/><Relationship Id="rId32" Type="http://schemas.openxmlformats.org/officeDocument/2006/relationships/hyperlink" Target="https://app.ideascale.com/t/UM5UZBuo9" TargetMode="External"/><Relationship Id="rId35" Type="http://schemas.openxmlformats.org/officeDocument/2006/relationships/hyperlink" Target="https://app.ideascale.com/t/UM5UZBvM5" TargetMode="External"/><Relationship Id="rId34" Type="http://schemas.openxmlformats.org/officeDocument/2006/relationships/hyperlink" Target="https://app.ideascale.com/t/UM5UZBw1g" TargetMode="External"/><Relationship Id="rId37" Type="http://schemas.openxmlformats.org/officeDocument/2006/relationships/hyperlink" Target="https://app.ideascale.com/t/UM5UZBuvS" TargetMode="External"/><Relationship Id="rId36" Type="http://schemas.openxmlformats.org/officeDocument/2006/relationships/hyperlink" Target="https://app.ideascale.com/t/UM5UZBvaY" TargetMode="External"/><Relationship Id="rId39" Type="http://schemas.openxmlformats.org/officeDocument/2006/relationships/hyperlink" Target="https://app.ideascale.com/t/UM5UZBw1x" TargetMode="External"/><Relationship Id="rId38" Type="http://schemas.openxmlformats.org/officeDocument/2006/relationships/hyperlink" Target="https://app.ideascale.com/t/UM5UZBvSV" TargetMode="External"/><Relationship Id="rId20" Type="http://schemas.openxmlformats.org/officeDocument/2006/relationships/hyperlink" Target="https://app.ideascale.com/t/UM5UZBwnc" TargetMode="External"/><Relationship Id="rId22" Type="http://schemas.openxmlformats.org/officeDocument/2006/relationships/hyperlink" Target="https://app.ideascale.com/t/UM5UZBwgl" TargetMode="External"/><Relationship Id="rId21" Type="http://schemas.openxmlformats.org/officeDocument/2006/relationships/hyperlink" Target="https://app.ideascale.com/t/UM5UZBw5N" TargetMode="External"/><Relationship Id="rId24" Type="http://schemas.openxmlformats.org/officeDocument/2006/relationships/hyperlink" Target="https://app.ideascale.com/t/UM5UZBvD0" TargetMode="External"/><Relationship Id="rId23" Type="http://schemas.openxmlformats.org/officeDocument/2006/relationships/hyperlink" Target="https://app.ideascale.com/t/UM5UZBvc2" TargetMode="External"/><Relationship Id="rId26" Type="http://schemas.openxmlformats.org/officeDocument/2006/relationships/hyperlink" Target="https://app.ideascale.com/t/UM5UZBuyA" TargetMode="External"/><Relationship Id="rId25" Type="http://schemas.openxmlformats.org/officeDocument/2006/relationships/hyperlink" Target="https://app.ideascale.com/t/UM5UZBw1Y" TargetMode="External"/><Relationship Id="rId28" Type="http://schemas.openxmlformats.org/officeDocument/2006/relationships/hyperlink" Target="https://app.ideascale.com/t/UM5UZBw1M" TargetMode="External"/><Relationship Id="rId27" Type="http://schemas.openxmlformats.org/officeDocument/2006/relationships/hyperlink" Target="https://app.ideascale.com/t/UM5UZBw72" TargetMode="External"/><Relationship Id="rId29" Type="http://schemas.openxmlformats.org/officeDocument/2006/relationships/hyperlink" Target="https://app.ideascale.com/t/UM5UZBvXA" TargetMode="External"/><Relationship Id="rId11" Type="http://schemas.openxmlformats.org/officeDocument/2006/relationships/hyperlink" Target="https://app.ideascale.com/t/UM5UZBvlu" TargetMode="External"/><Relationship Id="rId10" Type="http://schemas.openxmlformats.org/officeDocument/2006/relationships/hyperlink" Target="https://app.ideascale.com/t/UM5UZBvPv" TargetMode="External"/><Relationship Id="rId13" Type="http://schemas.openxmlformats.org/officeDocument/2006/relationships/hyperlink" Target="https://app.ideascale.com/t/UM5UZBvkN" TargetMode="External"/><Relationship Id="rId12" Type="http://schemas.openxmlformats.org/officeDocument/2006/relationships/hyperlink" Target="https://app.ideascale.com/t/UM5UZButO" TargetMode="External"/><Relationship Id="rId15" Type="http://schemas.openxmlformats.org/officeDocument/2006/relationships/hyperlink" Target="https://app.ideascale.com/t/UM5UZBvbN" TargetMode="External"/><Relationship Id="rId14" Type="http://schemas.openxmlformats.org/officeDocument/2006/relationships/hyperlink" Target="https://app.ideascale.com/t/UM5UZBuk9" TargetMode="External"/><Relationship Id="rId17" Type="http://schemas.openxmlformats.org/officeDocument/2006/relationships/hyperlink" Target="https://app.ideascale.com/t/UM5UZBwka" TargetMode="External"/><Relationship Id="rId16" Type="http://schemas.openxmlformats.org/officeDocument/2006/relationships/hyperlink" Target="https://app.ideascale.com/t/UM5UZBu3H" TargetMode="External"/><Relationship Id="rId19" Type="http://schemas.openxmlformats.org/officeDocument/2006/relationships/hyperlink" Target="https://app.ideascale.com/t/UM5UZBw2n" TargetMode="External"/><Relationship Id="rId18" Type="http://schemas.openxmlformats.org/officeDocument/2006/relationships/hyperlink" Target="https://app.ideascale.com/t/UM5UZBv8T" TargetMode="External"/><Relationship Id="rId84" Type="http://schemas.openxmlformats.org/officeDocument/2006/relationships/hyperlink" Target="https://app.ideascale.com/t/UM5UZBw3m" TargetMode="External"/><Relationship Id="rId83" Type="http://schemas.openxmlformats.org/officeDocument/2006/relationships/hyperlink" Target="https://app.ideascale.com/t/UM5UZBvOa" TargetMode="External"/><Relationship Id="rId86" Type="http://schemas.openxmlformats.org/officeDocument/2006/relationships/hyperlink" Target="https://app.ideascale.com/t/UM5UZBvnD" TargetMode="External"/><Relationship Id="rId85" Type="http://schemas.openxmlformats.org/officeDocument/2006/relationships/hyperlink" Target="https://app.ideascale.com/t/UM5UZBwQM" TargetMode="External"/><Relationship Id="rId88" Type="http://schemas.openxmlformats.org/officeDocument/2006/relationships/hyperlink" Target="https://app.ideascale.com/t/UM5UZBwV5" TargetMode="External"/><Relationship Id="rId87" Type="http://schemas.openxmlformats.org/officeDocument/2006/relationships/hyperlink" Target="https://app.ideascale.com/t/UM5UZBwdU" TargetMode="External"/><Relationship Id="rId89" Type="http://schemas.openxmlformats.org/officeDocument/2006/relationships/drawing" Target="../drawings/drawing16.xml"/><Relationship Id="rId80" Type="http://schemas.openxmlformats.org/officeDocument/2006/relationships/hyperlink" Target="https://app.ideascale.com/t/UM5UZBwkb" TargetMode="External"/><Relationship Id="rId82" Type="http://schemas.openxmlformats.org/officeDocument/2006/relationships/hyperlink" Target="https://app.ideascale.com/t/UM5UZBvkP" TargetMode="External"/><Relationship Id="rId81" Type="http://schemas.openxmlformats.org/officeDocument/2006/relationships/hyperlink" Target="https://app.ideascale.com/t/UM5UZBu1v" TargetMode="External"/><Relationship Id="rId1" Type="http://schemas.openxmlformats.org/officeDocument/2006/relationships/hyperlink" Target="https://app.ideascale.com/t/UM5UZBvqw" TargetMode="External"/><Relationship Id="rId2" Type="http://schemas.openxmlformats.org/officeDocument/2006/relationships/hyperlink" Target="https://app.ideascale.com/t/UM5UZBvpY" TargetMode="External"/><Relationship Id="rId3" Type="http://schemas.openxmlformats.org/officeDocument/2006/relationships/hyperlink" Target="https://app.ideascale.com/t/UM5UZBvuO" TargetMode="External"/><Relationship Id="rId4" Type="http://schemas.openxmlformats.org/officeDocument/2006/relationships/hyperlink" Target="https://app.ideascale.com/t/UM5UZBuyq" TargetMode="External"/><Relationship Id="rId9" Type="http://schemas.openxmlformats.org/officeDocument/2006/relationships/hyperlink" Target="https://app.ideascale.com/t/UM5UZBwtY" TargetMode="External"/><Relationship Id="rId5" Type="http://schemas.openxmlformats.org/officeDocument/2006/relationships/hyperlink" Target="https://app.ideascale.com/t/UM5UZBw7E" TargetMode="External"/><Relationship Id="rId6" Type="http://schemas.openxmlformats.org/officeDocument/2006/relationships/hyperlink" Target="https://app.ideascale.com/t/UM5UZBu93" TargetMode="External"/><Relationship Id="rId7" Type="http://schemas.openxmlformats.org/officeDocument/2006/relationships/hyperlink" Target="https://app.ideascale.com/t/UM5UZBwet" TargetMode="External"/><Relationship Id="rId8" Type="http://schemas.openxmlformats.org/officeDocument/2006/relationships/hyperlink" Target="https://app.ideascale.com/t/UM5UZBulC" TargetMode="External"/><Relationship Id="rId73" Type="http://schemas.openxmlformats.org/officeDocument/2006/relationships/hyperlink" Target="https://app.ideascale.com/t/UM5UZBvfa" TargetMode="External"/><Relationship Id="rId72" Type="http://schemas.openxmlformats.org/officeDocument/2006/relationships/hyperlink" Target="https://app.ideascale.com/t/UM5UZBw0Q" TargetMode="External"/><Relationship Id="rId75" Type="http://schemas.openxmlformats.org/officeDocument/2006/relationships/hyperlink" Target="https://app.ideascale.com/t/UM5UZBvMV" TargetMode="External"/><Relationship Id="rId74" Type="http://schemas.openxmlformats.org/officeDocument/2006/relationships/hyperlink" Target="https://app.ideascale.com/t/UM5UZBv45" TargetMode="External"/><Relationship Id="rId77" Type="http://schemas.openxmlformats.org/officeDocument/2006/relationships/hyperlink" Target="https://app.ideascale.com/t/UM5UZBvvV" TargetMode="External"/><Relationship Id="rId76" Type="http://schemas.openxmlformats.org/officeDocument/2006/relationships/hyperlink" Target="https://app.ideascale.com/t/UM5UZBvRt" TargetMode="External"/><Relationship Id="rId79" Type="http://schemas.openxmlformats.org/officeDocument/2006/relationships/hyperlink" Target="https://app.ideascale.com/t/UM5UZBu81" TargetMode="External"/><Relationship Id="rId78" Type="http://schemas.openxmlformats.org/officeDocument/2006/relationships/hyperlink" Target="https://app.ideascale.com/t/UM5UZBvuo" TargetMode="External"/><Relationship Id="rId71" Type="http://schemas.openxmlformats.org/officeDocument/2006/relationships/hyperlink" Target="https://app.ideascale.com/t/UM5UZBvhU" TargetMode="External"/><Relationship Id="rId70" Type="http://schemas.openxmlformats.org/officeDocument/2006/relationships/hyperlink" Target="https://app.ideascale.com/t/UM5UZBu8y" TargetMode="External"/><Relationship Id="rId62" Type="http://schemas.openxmlformats.org/officeDocument/2006/relationships/hyperlink" Target="https://app.ideascale.com/t/UM5UZBw7J" TargetMode="External"/><Relationship Id="rId61" Type="http://schemas.openxmlformats.org/officeDocument/2006/relationships/hyperlink" Target="https://app.ideascale.com/t/UM5UZBviv" TargetMode="External"/><Relationship Id="rId64" Type="http://schemas.openxmlformats.org/officeDocument/2006/relationships/hyperlink" Target="https://app.ideascale.com/t/UM5UZBvxG" TargetMode="External"/><Relationship Id="rId63" Type="http://schemas.openxmlformats.org/officeDocument/2006/relationships/hyperlink" Target="https://app.ideascale.com/t/UM5UZBwyM" TargetMode="External"/><Relationship Id="rId66" Type="http://schemas.openxmlformats.org/officeDocument/2006/relationships/hyperlink" Target="https://app.ideascale.com/t/UM5UZBvfv" TargetMode="External"/><Relationship Id="rId65" Type="http://schemas.openxmlformats.org/officeDocument/2006/relationships/hyperlink" Target="https://app.ideascale.com/t/UM5UZBvnr" TargetMode="External"/><Relationship Id="rId68" Type="http://schemas.openxmlformats.org/officeDocument/2006/relationships/hyperlink" Target="https://app.ideascale.com/t/UM5UZBvWC" TargetMode="External"/><Relationship Id="rId67" Type="http://schemas.openxmlformats.org/officeDocument/2006/relationships/hyperlink" Target="https://app.ideascale.com/t/UM5UZBvgU" TargetMode="External"/><Relationship Id="rId60" Type="http://schemas.openxmlformats.org/officeDocument/2006/relationships/hyperlink" Target="https://app.ideascale.com/t/UM5UZBup9" TargetMode="External"/><Relationship Id="rId69" Type="http://schemas.openxmlformats.org/officeDocument/2006/relationships/hyperlink" Target="https://app.ideascale.com/t/UM5UZBwaw" TargetMode="External"/><Relationship Id="rId51" Type="http://schemas.openxmlformats.org/officeDocument/2006/relationships/hyperlink" Target="https://app.ideascale.com/t/UM5UZBwsI" TargetMode="External"/><Relationship Id="rId50" Type="http://schemas.openxmlformats.org/officeDocument/2006/relationships/hyperlink" Target="https://app.ideascale.com/t/UM5UZBwy9" TargetMode="External"/><Relationship Id="rId53" Type="http://schemas.openxmlformats.org/officeDocument/2006/relationships/hyperlink" Target="https://app.ideascale.com/t/UM5UZBvlE" TargetMode="External"/><Relationship Id="rId52" Type="http://schemas.openxmlformats.org/officeDocument/2006/relationships/hyperlink" Target="https://app.ideascale.com/t/UM5UZBvck" TargetMode="External"/><Relationship Id="rId55" Type="http://schemas.openxmlformats.org/officeDocument/2006/relationships/hyperlink" Target="https://app.ideascale.com/t/UM5UZBwC9" TargetMode="External"/><Relationship Id="rId54" Type="http://schemas.openxmlformats.org/officeDocument/2006/relationships/hyperlink" Target="https://app.ideascale.com/t/UM5UZBvo8" TargetMode="External"/><Relationship Id="rId57" Type="http://schemas.openxmlformats.org/officeDocument/2006/relationships/hyperlink" Target="https://app.ideascale.com/t/UM5UZBw8E" TargetMode="External"/><Relationship Id="rId56" Type="http://schemas.openxmlformats.org/officeDocument/2006/relationships/hyperlink" Target="https://app.ideascale.com/t/UM5UZBvsg" TargetMode="External"/><Relationship Id="rId59" Type="http://schemas.openxmlformats.org/officeDocument/2006/relationships/hyperlink" Target="https://app.ideascale.com/t/UM5UZBuke" TargetMode="External"/><Relationship Id="rId58" Type="http://schemas.openxmlformats.org/officeDocument/2006/relationships/hyperlink" Target="https://app.ideascale.com/t/UM5UZBvCG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vAy" TargetMode="External"/><Relationship Id="rId42" Type="http://schemas.openxmlformats.org/officeDocument/2006/relationships/hyperlink" Target="https://app.ideascale.com/t/UM5UZBwtX" TargetMode="External"/><Relationship Id="rId41" Type="http://schemas.openxmlformats.org/officeDocument/2006/relationships/hyperlink" Target="https://app.ideascale.com/t/UM5UZBwpl" TargetMode="External"/><Relationship Id="rId44" Type="http://schemas.openxmlformats.org/officeDocument/2006/relationships/hyperlink" Target="https://app.ideascale.com/t/UM5UZBvNs" TargetMode="External"/><Relationship Id="rId43" Type="http://schemas.openxmlformats.org/officeDocument/2006/relationships/hyperlink" Target="https://app.ideascale.com/t/UM5UZBulc" TargetMode="External"/><Relationship Id="rId45" Type="http://schemas.openxmlformats.org/officeDocument/2006/relationships/drawing" Target="../drawings/drawing17.xml"/><Relationship Id="rId31" Type="http://schemas.openxmlformats.org/officeDocument/2006/relationships/hyperlink" Target="https://app.ideascale.com/t/UM5UZBvYm" TargetMode="External"/><Relationship Id="rId30" Type="http://schemas.openxmlformats.org/officeDocument/2006/relationships/hyperlink" Target="https://app.ideascale.com/t/UM5UZBviw" TargetMode="External"/><Relationship Id="rId33" Type="http://schemas.openxmlformats.org/officeDocument/2006/relationships/hyperlink" Target="https://app.ideascale.com/t/UM5UZBvrM" TargetMode="External"/><Relationship Id="rId32" Type="http://schemas.openxmlformats.org/officeDocument/2006/relationships/hyperlink" Target="https://app.ideascale.com/t/UM5UZBvu2" TargetMode="External"/><Relationship Id="rId35" Type="http://schemas.openxmlformats.org/officeDocument/2006/relationships/hyperlink" Target="https://app.ideascale.com/t/UM5UZBwQw" TargetMode="External"/><Relationship Id="rId34" Type="http://schemas.openxmlformats.org/officeDocument/2006/relationships/hyperlink" Target="https://app.ideascale.com/t/UM5UZBvTT" TargetMode="External"/><Relationship Id="rId37" Type="http://schemas.openxmlformats.org/officeDocument/2006/relationships/hyperlink" Target="https://app.ideascale.com/t/UM5UZBvxo" TargetMode="External"/><Relationship Id="rId36" Type="http://schemas.openxmlformats.org/officeDocument/2006/relationships/hyperlink" Target="https://app.ideascale.com/t/UM5UZBvtQ" TargetMode="External"/><Relationship Id="rId39" Type="http://schemas.openxmlformats.org/officeDocument/2006/relationships/hyperlink" Target="https://app.ideascale.com/t/UM5UZBu10" TargetMode="External"/><Relationship Id="rId38" Type="http://schemas.openxmlformats.org/officeDocument/2006/relationships/hyperlink" Target="https://app.ideascale.com/t/UM5UZBuvF" TargetMode="External"/><Relationship Id="rId20" Type="http://schemas.openxmlformats.org/officeDocument/2006/relationships/hyperlink" Target="https://app.ideascale.com/t/UM5UZBvgA" TargetMode="External"/><Relationship Id="rId22" Type="http://schemas.openxmlformats.org/officeDocument/2006/relationships/hyperlink" Target="https://app.ideascale.com/t/UM5UZBvjf" TargetMode="External"/><Relationship Id="rId21" Type="http://schemas.openxmlformats.org/officeDocument/2006/relationships/hyperlink" Target="https://app.ideascale.com/t/UM5UZBwz1" TargetMode="External"/><Relationship Id="rId24" Type="http://schemas.openxmlformats.org/officeDocument/2006/relationships/hyperlink" Target="https://app.ideascale.com/t/UM5UZBw6G" TargetMode="External"/><Relationship Id="rId23" Type="http://schemas.openxmlformats.org/officeDocument/2006/relationships/hyperlink" Target="https://app.ideascale.com/t/UM5UZBvv6" TargetMode="External"/><Relationship Id="rId26" Type="http://schemas.openxmlformats.org/officeDocument/2006/relationships/hyperlink" Target="https://app.ideascale.com/t/UM5UZBvmi" TargetMode="External"/><Relationship Id="rId25" Type="http://schemas.openxmlformats.org/officeDocument/2006/relationships/hyperlink" Target="https://app.ideascale.com/t/UM5UZBvM6" TargetMode="External"/><Relationship Id="rId28" Type="http://schemas.openxmlformats.org/officeDocument/2006/relationships/hyperlink" Target="https://app.ideascale.com/t/UM5UZBwJ3" TargetMode="External"/><Relationship Id="rId27" Type="http://schemas.openxmlformats.org/officeDocument/2006/relationships/hyperlink" Target="https://app.ideascale.com/t/UM5UZBwvq" TargetMode="External"/><Relationship Id="rId29" Type="http://schemas.openxmlformats.org/officeDocument/2006/relationships/hyperlink" Target="https://app.ideascale.com/t/UM5UZBvJ3" TargetMode="External"/><Relationship Id="rId11" Type="http://schemas.openxmlformats.org/officeDocument/2006/relationships/hyperlink" Target="https://app.ideascale.com/t/UM5UZBvtH" TargetMode="External"/><Relationship Id="rId10" Type="http://schemas.openxmlformats.org/officeDocument/2006/relationships/hyperlink" Target="https://app.ideascale.com/t/UM5UZBvQy" TargetMode="External"/><Relationship Id="rId13" Type="http://schemas.openxmlformats.org/officeDocument/2006/relationships/hyperlink" Target="https://app.ideascale.com/t/UM5UZBu1w" TargetMode="External"/><Relationship Id="rId12" Type="http://schemas.openxmlformats.org/officeDocument/2006/relationships/hyperlink" Target="https://app.ideascale.com/t/UM5UZBvSY" TargetMode="External"/><Relationship Id="rId15" Type="http://schemas.openxmlformats.org/officeDocument/2006/relationships/hyperlink" Target="https://app.ideascale.com/t/UM5UZBviL" TargetMode="External"/><Relationship Id="rId14" Type="http://schemas.openxmlformats.org/officeDocument/2006/relationships/hyperlink" Target="https://app.ideascale.com/t/UM5UZBvpB" TargetMode="External"/><Relationship Id="rId17" Type="http://schemas.openxmlformats.org/officeDocument/2006/relationships/hyperlink" Target="https://app.ideascale.com/t/UM5UZBulw" TargetMode="External"/><Relationship Id="rId16" Type="http://schemas.openxmlformats.org/officeDocument/2006/relationships/hyperlink" Target="https://app.ideascale.com/t/UM5UZBw5K" TargetMode="External"/><Relationship Id="rId19" Type="http://schemas.openxmlformats.org/officeDocument/2006/relationships/hyperlink" Target="https://app.ideascale.com/t/UM5UZBvpX" TargetMode="External"/><Relationship Id="rId18" Type="http://schemas.openxmlformats.org/officeDocument/2006/relationships/hyperlink" Target="https://app.ideascale.com/t/UM5UZBwlb" TargetMode="External"/><Relationship Id="rId1" Type="http://schemas.openxmlformats.org/officeDocument/2006/relationships/hyperlink" Target="https://app.ideascale.com/t/UM5UZBwIe" TargetMode="External"/><Relationship Id="rId2" Type="http://schemas.openxmlformats.org/officeDocument/2006/relationships/hyperlink" Target="https://app.ideascale.com/t/UM5UZBwd6" TargetMode="External"/><Relationship Id="rId3" Type="http://schemas.openxmlformats.org/officeDocument/2006/relationships/hyperlink" Target="https://app.ideascale.com/t/UM5UZBvjN" TargetMode="External"/><Relationship Id="rId4" Type="http://schemas.openxmlformats.org/officeDocument/2006/relationships/hyperlink" Target="https://app.ideascale.com/t/UM5UZBvwD" TargetMode="External"/><Relationship Id="rId9" Type="http://schemas.openxmlformats.org/officeDocument/2006/relationships/hyperlink" Target="https://app.ideascale.com/t/UM5UZBvsr" TargetMode="External"/><Relationship Id="rId5" Type="http://schemas.openxmlformats.org/officeDocument/2006/relationships/hyperlink" Target="https://app.ideascale.com/t/UM5UZBurv" TargetMode="External"/><Relationship Id="rId6" Type="http://schemas.openxmlformats.org/officeDocument/2006/relationships/hyperlink" Target="https://app.ideascale.com/t/UM5UZBwe7" TargetMode="External"/><Relationship Id="rId7" Type="http://schemas.openxmlformats.org/officeDocument/2006/relationships/hyperlink" Target="https://app.ideascale.com/t/UM5UZBvq3" TargetMode="External"/><Relationship Id="rId8" Type="http://schemas.openxmlformats.org/officeDocument/2006/relationships/hyperlink" Target="https://app.ideascale.com/t/UM5UZBv1n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vaX" TargetMode="External"/><Relationship Id="rId41" Type="http://schemas.openxmlformats.org/officeDocument/2006/relationships/drawing" Target="../drawings/drawing18.xml"/><Relationship Id="rId31" Type="http://schemas.openxmlformats.org/officeDocument/2006/relationships/hyperlink" Target="https://app.ideascale.com/t/UM5UZBwwy" TargetMode="External"/><Relationship Id="rId30" Type="http://schemas.openxmlformats.org/officeDocument/2006/relationships/hyperlink" Target="https://app.ideascale.com/t/UM5UZBvr1" TargetMode="External"/><Relationship Id="rId33" Type="http://schemas.openxmlformats.org/officeDocument/2006/relationships/hyperlink" Target="https://app.ideascale.com/t/UM5UZBw2T" TargetMode="External"/><Relationship Id="rId32" Type="http://schemas.openxmlformats.org/officeDocument/2006/relationships/hyperlink" Target="https://app.ideascale.com/t/UM5UZBvNk" TargetMode="External"/><Relationship Id="rId35" Type="http://schemas.openxmlformats.org/officeDocument/2006/relationships/hyperlink" Target="https://app.ideascale.com/t/UM5UZBw7X" TargetMode="External"/><Relationship Id="rId34" Type="http://schemas.openxmlformats.org/officeDocument/2006/relationships/hyperlink" Target="https://app.ideascale.com/t/UM5UZBu7I" TargetMode="External"/><Relationship Id="rId37" Type="http://schemas.openxmlformats.org/officeDocument/2006/relationships/hyperlink" Target="https://app.ideascale.com/t/UM5UZBww0" TargetMode="External"/><Relationship Id="rId36" Type="http://schemas.openxmlformats.org/officeDocument/2006/relationships/hyperlink" Target="https://app.ideascale.com/t/UM5UZBvVo" TargetMode="External"/><Relationship Id="rId39" Type="http://schemas.openxmlformats.org/officeDocument/2006/relationships/hyperlink" Target="https://app.ideascale.com/t/UM5UZBu3w" TargetMode="External"/><Relationship Id="rId38" Type="http://schemas.openxmlformats.org/officeDocument/2006/relationships/hyperlink" Target="https://app.ideascale.com/t/UM5UZBvpK" TargetMode="External"/><Relationship Id="rId20" Type="http://schemas.openxmlformats.org/officeDocument/2006/relationships/hyperlink" Target="https://app.ideascale.com/t/UM5UZBvoH" TargetMode="External"/><Relationship Id="rId22" Type="http://schemas.openxmlformats.org/officeDocument/2006/relationships/hyperlink" Target="https://app.ideascale.com/t/UM5UZBvk0" TargetMode="External"/><Relationship Id="rId21" Type="http://schemas.openxmlformats.org/officeDocument/2006/relationships/hyperlink" Target="https://app.ideascale.com/t/UM5UZBu9J" TargetMode="External"/><Relationship Id="rId24" Type="http://schemas.openxmlformats.org/officeDocument/2006/relationships/hyperlink" Target="https://app.ideascale.com/t/UM5UZBwxS" TargetMode="External"/><Relationship Id="rId23" Type="http://schemas.openxmlformats.org/officeDocument/2006/relationships/hyperlink" Target="https://app.ideascale.com/t/UM5UZBwgb" TargetMode="External"/><Relationship Id="rId26" Type="http://schemas.openxmlformats.org/officeDocument/2006/relationships/hyperlink" Target="https://app.ideascale.com/t/UM5UZBu68" TargetMode="External"/><Relationship Id="rId25" Type="http://schemas.openxmlformats.org/officeDocument/2006/relationships/hyperlink" Target="https://app.ideascale.com/t/UM5UZBvlY" TargetMode="External"/><Relationship Id="rId28" Type="http://schemas.openxmlformats.org/officeDocument/2006/relationships/hyperlink" Target="https://app.ideascale.com/t/UM5UZBvlB" TargetMode="External"/><Relationship Id="rId27" Type="http://schemas.openxmlformats.org/officeDocument/2006/relationships/hyperlink" Target="https://app.ideascale.com/t/UM5UZBvMi" TargetMode="External"/><Relationship Id="rId29" Type="http://schemas.openxmlformats.org/officeDocument/2006/relationships/hyperlink" Target="https://app.ideascale.com/t/UM5UZBvNj" TargetMode="External"/><Relationship Id="rId11" Type="http://schemas.openxmlformats.org/officeDocument/2006/relationships/hyperlink" Target="https://app.ideascale.com/t/UM5UZBw0z" TargetMode="External"/><Relationship Id="rId10" Type="http://schemas.openxmlformats.org/officeDocument/2006/relationships/hyperlink" Target="https://app.ideascale.com/t/UM5UZBvL6" TargetMode="External"/><Relationship Id="rId13" Type="http://schemas.openxmlformats.org/officeDocument/2006/relationships/hyperlink" Target="https://app.ideascale.com/t/UM5UZBvDb" TargetMode="External"/><Relationship Id="rId12" Type="http://schemas.openxmlformats.org/officeDocument/2006/relationships/hyperlink" Target="https://app.ideascale.com/t/UM5UZBwUI" TargetMode="External"/><Relationship Id="rId15" Type="http://schemas.openxmlformats.org/officeDocument/2006/relationships/hyperlink" Target="https://app.ideascale.com/t/UM5UZBwVb" TargetMode="External"/><Relationship Id="rId14" Type="http://schemas.openxmlformats.org/officeDocument/2006/relationships/hyperlink" Target="https://app.ideascale.com/t/UM5UZBw0P" TargetMode="External"/><Relationship Id="rId17" Type="http://schemas.openxmlformats.org/officeDocument/2006/relationships/hyperlink" Target="https://app.ideascale.com/t/UM5UZBwif" TargetMode="External"/><Relationship Id="rId16" Type="http://schemas.openxmlformats.org/officeDocument/2006/relationships/hyperlink" Target="https://app.ideascale.com/t/UM5UZBvgj" TargetMode="External"/><Relationship Id="rId19" Type="http://schemas.openxmlformats.org/officeDocument/2006/relationships/hyperlink" Target="https://app.ideascale.com/t/UM5UZBvBL" TargetMode="External"/><Relationship Id="rId18" Type="http://schemas.openxmlformats.org/officeDocument/2006/relationships/hyperlink" Target="https://app.ideascale.com/t/UM5UZBw6q" TargetMode="External"/><Relationship Id="rId1" Type="http://schemas.openxmlformats.org/officeDocument/2006/relationships/hyperlink" Target="https://app.ideascale.com/t/UM5UZBwm6" TargetMode="External"/><Relationship Id="rId2" Type="http://schemas.openxmlformats.org/officeDocument/2006/relationships/hyperlink" Target="https://app.ideascale.com/t/UM5UZBwm1" TargetMode="External"/><Relationship Id="rId3" Type="http://schemas.openxmlformats.org/officeDocument/2006/relationships/hyperlink" Target="https://app.ideascale.com/t/UM5UZBw5c" TargetMode="External"/><Relationship Id="rId4" Type="http://schemas.openxmlformats.org/officeDocument/2006/relationships/hyperlink" Target="https://app.ideascale.com/t/UM5UZBwAQ" TargetMode="External"/><Relationship Id="rId9" Type="http://schemas.openxmlformats.org/officeDocument/2006/relationships/hyperlink" Target="https://app.ideascale.com/t/UM5UZBvSF" TargetMode="External"/><Relationship Id="rId5" Type="http://schemas.openxmlformats.org/officeDocument/2006/relationships/hyperlink" Target="https://app.ideascale.com/t/UM5UZBu20" TargetMode="External"/><Relationship Id="rId6" Type="http://schemas.openxmlformats.org/officeDocument/2006/relationships/hyperlink" Target="https://app.ideascale.com/t/UM5UZBw2b" TargetMode="External"/><Relationship Id="rId7" Type="http://schemas.openxmlformats.org/officeDocument/2006/relationships/hyperlink" Target="https://app.ideascale.com/t/UM5UZBw0m" TargetMode="External"/><Relationship Id="rId8" Type="http://schemas.openxmlformats.org/officeDocument/2006/relationships/hyperlink" Target="https://app.ideascale.com/t/UM5UZBwWj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vkj" TargetMode="External"/><Relationship Id="rId42" Type="http://schemas.openxmlformats.org/officeDocument/2006/relationships/hyperlink" Target="https://app.ideascale.com/t/UM5UZBwwC" TargetMode="External"/><Relationship Id="rId41" Type="http://schemas.openxmlformats.org/officeDocument/2006/relationships/hyperlink" Target="https://app.ideascale.com/t/UM5UZBwrb" TargetMode="External"/><Relationship Id="rId44" Type="http://schemas.openxmlformats.org/officeDocument/2006/relationships/hyperlink" Target="https://app.ideascale.com/t/UM5UZBvP3" TargetMode="External"/><Relationship Id="rId43" Type="http://schemas.openxmlformats.org/officeDocument/2006/relationships/hyperlink" Target="https://app.ideascale.com/t/UM5UZBvKr" TargetMode="External"/><Relationship Id="rId46" Type="http://schemas.openxmlformats.org/officeDocument/2006/relationships/hyperlink" Target="https://app.ideascale.com/t/UM5UZBwz7" TargetMode="External"/><Relationship Id="rId45" Type="http://schemas.openxmlformats.org/officeDocument/2006/relationships/hyperlink" Target="https://app.ideascale.com/t/UM5UZBwM5" TargetMode="External"/><Relationship Id="rId48" Type="http://schemas.openxmlformats.org/officeDocument/2006/relationships/hyperlink" Target="https://app.ideascale.com/t/UM5UZBwfB" TargetMode="External"/><Relationship Id="rId47" Type="http://schemas.openxmlformats.org/officeDocument/2006/relationships/hyperlink" Target="https://app.ideascale.com/t/UM5UZBwWm" TargetMode="External"/><Relationship Id="rId49" Type="http://schemas.openxmlformats.org/officeDocument/2006/relationships/hyperlink" Target="https://app.ideascale.com/t/UM5UZBwyR" TargetMode="External"/><Relationship Id="rId31" Type="http://schemas.openxmlformats.org/officeDocument/2006/relationships/hyperlink" Target="https://app.ideascale.com/t/UM5UZBwmP" TargetMode="External"/><Relationship Id="rId30" Type="http://schemas.openxmlformats.org/officeDocument/2006/relationships/hyperlink" Target="https://app.ideascale.com/t/UM5UZBvXd" TargetMode="External"/><Relationship Id="rId33" Type="http://schemas.openxmlformats.org/officeDocument/2006/relationships/hyperlink" Target="https://app.ideascale.com/t/UM5UZBvDx" TargetMode="External"/><Relationship Id="rId32" Type="http://schemas.openxmlformats.org/officeDocument/2006/relationships/hyperlink" Target="https://app.ideascale.com/t/UM5UZBwru" TargetMode="External"/><Relationship Id="rId35" Type="http://schemas.openxmlformats.org/officeDocument/2006/relationships/hyperlink" Target="https://app.ideascale.com/t/UM5UZBujW" TargetMode="External"/><Relationship Id="rId34" Type="http://schemas.openxmlformats.org/officeDocument/2006/relationships/hyperlink" Target="https://app.ideascale.com/t/UM5UZBw8H" TargetMode="External"/><Relationship Id="rId37" Type="http://schemas.openxmlformats.org/officeDocument/2006/relationships/hyperlink" Target="https://app.ideascale.com/t/UM5UZBukl" TargetMode="External"/><Relationship Id="rId36" Type="http://schemas.openxmlformats.org/officeDocument/2006/relationships/hyperlink" Target="https://app.ideascale.com/t/UM5UZBw0x" TargetMode="External"/><Relationship Id="rId39" Type="http://schemas.openxmlformats.org/officeDocument/2006/relationships/hyperlink" Target="https://app.ideascale.com/t/UM5UZBu8s" TargetMode="External"/><Relationship Id="rId38" Type="http://schemas.openxmlformats.org/officeDocument/2006/relationships/hyperlink" Target="https://app.ideascale.com/t/UM5UZBuwg" TargetMode="External"/><Relationship Id="rId20" Type="http://schemas.openxmlformats.org/officeDocument/2006/relationships/hyperlink" Target="https://app.ideascale.com/t/UM5UZBuz5" TargetMode="External"/><Relationship Id="rId22" Type="http://schemas.openxmlformats.org/officeDocument/2006/relationships/hyperlink" Target="https://app.ideascale.com/t/UM5UZBwvM" TargetMode="External"/><Relationship Id="rId21" Type="http://schemas.openxmlformats.org/officeDocument/2006/relationships/hyperlink" Target="https://app.ideascale.com/t/UM5UZBw3d" TargetMode="External"/><Relationship Id="rId24" Type="http://schemas.openxmlformats.org/officeDocument/2006/relationships/hyperlink" Target="https://app.ideascale.com/t/UM5UZBw6B" TargetMode="External"/><Relationship Id="rId23" Type="http://schemas.openxmlformats.org/officeDocument/2006/relationships/hyperlink" Target="https://app.ideascale.com/t/UM5UZBuoe" TargetMode="External"/><Relationship Id="rId26" Type="http://schemas.openxmlformats.org/officeDocument/2006/relationships/hyperlink" Target="https://app.ideascale.com/t/UM5UZBvmP" TargetMode="External"/><Relationship Id="rId25" Type="http://schemas.openxmlformats.org/officeDocument/2006/relationships/hyperlink" Target="https://app.ideascale.com/t/UM5UZBuyI" TargetMode="External"/><Relationship Id="rId28" Type="http://schemas.openxmlformats.org/officeDocument/2006/relationships/hyperlink" Target="https://app.ideascale.com/t/UM5UZBw2X" TargetMode="External"/><Relationship Id="rId27" Type="http://schemas.openxmlformats.org/officeDocument/2006/relationships/hyperlink" Target="https://app.ideascale.com/t/UM5UZBwzA" TargetMode="External"/><Relationship Id="rId29" Type="http://schemas.openxmlformats.org/officeDocument/2006/relationships/hyperlink" Target="https://app.ideascale.com/t/UM5UZBu8E" TargetMode="External"/><Relationship Id="rId11" Type="http://schemas.openxmlformats.org/officeDocument/2006/relationships/hyperlink" Target="https://app.ideascale.com/t/UM5UZBwcw" TargetMode="External"/><Relationship Id="rId10" Type="http://schemas.openxmlformats.org/officeDocument/2006/relationships/hyperlink" Target="https://app.ideascale.com/t/UM5UZBujq" TargetMode="External"/><Relationship Id="rId13" Type="http://schemas.openxmlformats.org/officeDocument/2006/relationships/hyperlink" Target="https://app.ideascale.com/t/UM5UZBvrL" TargetMode="External"/><Relationship Id="rId12" Type="http://schemas.openxmlformats.org/officeDocument/2006/relationships/hyperlink" Target="https://app.ideascale.com/t/UM5UZBvlt" TargetMode="External"/><Relationship Id="rId15" Type="http://schemas.openxmlformats.org/officeDocument/2006/relationships/hyperlink" Target="https://app.ideascale.com/t/UM5UZBu3Y" TargetMode="External"/><Relationship Id="rId14" Type="http://schemas.openxmlformats.org/officeDocument/2006/relationships/hyperlink" Target="https://app.ideascale.com/t/UM5UZBwva" TargetMode="External"/><Relationship Id="rId17" Type="http://schemas.openxmlformats.org/officeDocument/2006/relationships/hyperlink" Target="https://app.ideascale.com/t/UM5UZBwER" TargetMode="External"/><Relationship Id="rId16" Type="http://schemas.openxmlformats.org/officeDocument/2006/relationships/hyperlink" Target="https://app.ideascale.com/t/UM5UZBu9u" TargetMode="External"/><Relationship Id="rId19" Type="http://schemas.openxmlformats.org/officeDocument/2006/relationships/hyperlink" Target="https://app.ideascale.com/t/UM5UZBvCf" TargetMode="External"/><Relationship Id="rId18" Type="http://schemas.openxmlformats.org/officeDocument/2006/relationships/hyperlink" Target="https://app.ideascale.com/t/UM5UZBw2Y" TargetMode="External"/><Relationship Id="rId84" Type="http://schemas.openxmlformats.org/officeDocument/2006/relationships/hyperlink" Target="https://app.ideascale.com/t/UM5UZBvni" TargetMode="External"/><Relationship Id="rId83" Type="http://schemas.openxmlformats.org/officeDocument/2006/relationships/hyperlink" Target="https://app.ideascale.com/t/UM5UZBu1U" TargetMode="External"/><Relationship Id="rId86" Type="http://schemas.openxmlformats.org/officeDocument/2006/relationships/hyperlink" Target="https://app.ideascale.com/t/UM5UZBwjv" TargetMode="External"/><Relationship Id="rId85" Type="http://schemas.openxmlformats.org/officeDocument/2006/relationships/hyperlink" Target="https://app.ideascale.com/t/UM5UZBvCd" TargetMode="External"/><Relationship Id="rId87" Type="http://schemas.openxmlformats.org/officeDocument/2006/relationships/drawing" Target="../drawings/drawing19.xml"/><Relationship Id="rId80" Type="http://schemas.openxmlformats.org/officeDocument/2006/relationships/hyperlink" Target="https://app.ideascale.com/t/UM5UZBvCb" TargetMode="External"/><Relationship Id="rId82" Type="http://schemas.openxmlformats.org/officeDocument/2006/relationships/hyperlink" Target="https://app.ideascale.com/t/UM5UZBuwN" TargetMode="External"/><Relationship Id="rId81" Type="http://schemas.openxmlformats.org/officeDocument/2006/relationships/hyperlink" Target="https://app.ideascale.com/t/UM5UZBw3R" TargetMode="External"/><Relationship Id="rId1" Type="http://schemas.openxmlformats.org/officeDocument/2006/relationships/hyperlink" Target="https://app.ideascale.com/t/UM5UZBvHk" TargetMode="External"/><Relationship Id="rId2" Type="http://schemas.openxmlformats.org/officeDocument/2006/relationships/hyperlink" Target="https://app.ideascale.com/t/UM5UZBvug" TargetMode="External"/><Relationship Id="rId3" Type="http://schemas.openxmlformats.org/officeDocument/2006/relationships/hyperlink" Target="https://app.ideascale.com/t/UM5UZBvqc" TargetMode="External"/><Relationship Id="rId4" Type="http://schemas.openxmlformats.org/officeDocument/2006/relationships/hyperlink" Target="https://app.ideascale.com/t/UM5UZBwLi" TargetMode="External"/><Relationship Id="rId9" Type="http://schemas.openxmlformats.org/officeDocument/2006/relationships/hyperlink" Target="https://app.ideascale.com/t/UM5UZBwFH" TargetMode="External"/><Relationship Id="rId5" Type="http://schemas.openxmlformats.org/officeDocument/2006/relationships/hyperlink" Target="https://app.ideascale.com/t/UM5UZBvqd" TargetMode="External"/><Relationship Id="rId6" Type="http://schemas.openxmlformats.org/officeDocument/2006/relationships/hyperlink" Target="https://app.ideascale.com/t/UM5UZBvqb" TargetMode="External"/><Relationship Id="rId7" Type="http://schemas.openxmlformats.org/officeDocument/2006/relationships/hyperlink" Target="https://app.ideascale.com/t/UM5UZBuyV" TargetMode="External"/><Relationship Id="rId8" Type="http://schemas.openxmlformats.org/officeDocument/2006/relationships/hyperlink" Target="https://app.ideascale.com/t/UM5UZBvqe" TargetMode="External"/><Relationship Id="rId73" Type="http://schemas.openxmlformats.org/officeDocument/2006/relationships/hyperlink" Target="https://app.ideascale.com/t/UM5UZBvrV" TargetMode="External"/><Relationship Id="rId72" Type="http://schemas.openxmlformats.org/officeDocument/2006/relationships/hyperlink" Target="https://app.ideascale.com/t/UM5UZBvNo" TargetMode="External"/><Relationship Id="rId75" Type="http://schemas.openxmlformats.org/officeDocument/2006/relationships/hyperlink" Target="https://app.ideascale.com/t/UM5UZBvPm" TargetMode="External"/><Relationship Id="rId74" Type="http://schemas.openxmlformats.org/officeDocument/2006/relationships/hyperlink" Target="https://app.ideascale.com/t/UM5UZBvkh" TargetMode="External"/><Relationship Id="rId77" Type="http://schemas.openxmlformats.org/officeDocument/2006/relationships/hyperlink" Target="https://app.ideascale.com/t/UM5UZBvYp" TargetMode="External"/><Relationship Id="rId76" Type="http://schemas.openxmlformats.org/officeDocument/2006/relationships/hyperlink" Target="https://app.ideascale.com/t/UM5UZBwgw" TargetMode="External"/><Relationship Id="rId79" Type="http://schemas.openxmlformats.org/officeDocument/2006/relationships/hyperlink" Target="https://app.ideascale.com/t/UM5UZBvmh" TargetMode="External"/><Relationship Id="rId78" Type="http://schemas.openxmlformats.org/officeDocument/2006/relationships/hyperlink" Target="https://app.ideascale.com/t/UM5UZBuu0" TargetMode="External"/><Relationship Id="rId71" Type="http://schemas.openxmlformats.org/officeDocument/2006/relationships/hyperlink" Target="https://app.ideascale.com/t/UM5UZBw2p" TargetMode="External"/><Relationship Id="rId70" Type="http://schemas.openxmlformats.org/officeDocument/2006/relationships/hyperlink" Target="https://app.ideascale.com/t/UM5UZBwpx" TargetMode="External"/><Relationship Id="rId62" Type="http://schemas.openxmlformats.org/officeDocument/2006/relationships/hyperlink" Target="https://app.ideascale.com/t/UM5UZBvv4" TargetMode="External"/><Relationship Id="rId61" Type="http://schemas.openxmlformats.org/officeDocument/2006/relationships/hyperlink" Target="https://app.ideascale.com/t/UM5UZBvuI" TargetMode="External"/><Relationship Id="rId64" Type="http://schemas.openxmlformats.org/officeDocument/2006/relationships/hyperlink" Target="https://app.ideascale.com/t/UM5UZBwsb" TargetMode="External"/><Relationship Id="rId63" Type="http://schemas.openxmlformats.org/officeDocument/2006/relationships/hyperlink" Target="https://app.ideascale.com/t/UM5UZBwcl" TargetMode="External"/><Relationship Id="rId66" Type="http://schemas.openxmlformats.org/officeDocument/2006/relationships/hyperlink" Target="https://app.ideascale.com/t/UM5UZBwzi" TargetMode="External"/><Relationship Id="rId65" Type="http://schemas.openxmlformats.org/officeDocument/2006/relationships/hyperlink" Target="https://app.ideascale.com/t/UM5UZBwdu" TargetMode="External"/><Relationship Id="rId68" Type="http://schemas.openxmlformats.org/officeDocument/2006/relationships/hyperlink" Target="https://app.ideascale.com/t/UM5UZBuz7" TargetMode="External"/><Relationship Id="rId67" Type="http://schemas.openxmlformats.org/officeDocument/2006/relationships/hyperlink" Target="https://app.ideascale.com/t/UM5UZBweQ" TargetMode="External"/><Relationship Id="rId60" Type="http://schemas.openxmlformats.org/officeDocument/2006/relationships/hyperlink" Target="https://app.ideascale.com/t/UM5UZBwo7" TargetMode="External"/><Relationship Id="rId69" Type="http://schemas.openxmlformats.org/officeDocument/2006/relationships/hyperlink" Target="https://app.ideascale.com/t/UM5UZBw29" TargetMode="External"/><Relationship Id="rId51" Type="http://schemas.openxmlformats.org/officeDocument/2006/relationships/hyperlink" Target="https://app.ideascale.com/t/UM5UZBvtj" TargetMode="External"/><Relationship Id="rId50" Type="http://schemas.openxmlformats.org/officeDocument/2006/relationships/hyperlink" Target="https://app.ideascale.com/t/UM5UZBuoE" TargetMode="External"/><Relationship Id="rId53" Type="http://schemas.openxmlformats.org/officeDocument/2006/relationships/hyperlink" Target="https://app.ideascale.com/t/UM5UZBvRI" TargetMode="External"/><Relationship Id="rId52" Type="http://schemas.openxmlformats.org/officeDocument/2006/relationships/hyperlink" Target="https://app.ideascale.com/t/UM5UZBw2j" TargetMode="External"/><Relationship Id="rId55" Type="http://schemas.openxmlformats.org/officeDocument/2006/relationships/hyperlink" Target="https://app.ideascale.com/t/UM5UZBwnh" TargetMode="External"/><Relationship Id="rId54" Type="http://schemas.openxmlformats.org/officeDocument/2006/relationships/hyperlink" Target="https://app.ideascale.com/t/UM5UZBwzr" TargetMode="External"/><Relationship Id="rId57" Type="http://schemas.openxmlformats.org/officeDocument/2006/relationships/hyperlink" Target="https://app.ideascale.com/t/UM5UZBvn6" TargetMode="External"/><Relationship Id="rId56" Type="http://schemas.openxmlformats.org/officeDocument/2006/relationships/hyperlink" Target="https://app.ideascale.com/t/UM5UZBvXF" TargetMode="External"/><Relationship Id="rId59" Type="http://schemas.openxmlformats.org/officeDocument/2006/relationships/hyperlink" Target="https://app.ideascale.com/t/UM5UZBurX" TargetMode="External"/><Relationship Id="rId58" Type="http://schemas.openxmlformats.org/officeDocument/2006/relationships/hyperlink" Target="https://app.ideascale.com/t/UM5UZBwc9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ideascale.com/t/UM5UZBvU1" TargetMode="External"/><Relationship Id="rId22" Type="http://schemas.openxmlformats.org/officeDocument/2006/relationships/hyperlink" Target="https://app.ideascale.com/t/UM5UZBu1z" TargetMode="External"/><Relationship Id="rId21" Type="http://schemas.openxmlformats.org/officeDocument/2006/relationships/hyperlink" Target="https://app.ideascale.com/t/UM5UZBvCF" TargetMode="External"/><Relationship Id="rId24" Type="http://schemas.openxmlformats.org/officeDocument/2006/relationships/hyperlink" Target="https://app.ideascale.com/t/UM5UZBvdY" TargetMode="External"/><Relationship Id="rId23" Type="http://schemas.openxmlformats.org/officeDocument/2006/relationships/hyperlink" Target="https://app.ideascale.com/t/UM5UZBvuA" TargetMode="External"/><Relationship Id="rId1" Type="http://schemas.openxmlformats.org/officeDocument/2006/relationships/hyperlink" Target="https://app.ideascale.com/t/UM5UZBvKH" TargetMode="External"/><Relationship Id="rId2" Type="http://schemas.openxmlformats.org/officeDocument/2006/relationships/hyperlink" Target="https://app.ideascale.com/t/UM5UZButl" TargetMode="External"/><Relationship Id="rId3" Type="http://schemas.openxmlformats.org/officeDocument/2006/relationships/hyperlink" Target="https://app.ideascale.com/t/UM5UZBvER" TargetMode="External"/><Relationship Id="rId4" Type="http://schemas.openxmlformats.org/officeDocument/2006/relationships/hyperlink" Target="https://app.ideascale.com/t/UM5UZBvOk" TargetMode="External"/><Relationship Id="rId9" Type="http://schemas.openxmlformats.org/officeDocument/2006/relationships/hyperlink" Target="https://app.ideascale.com/t/UM5UZBvk8" TargetMode="External"/><Relationship Id="rId26" Type="http://schemas.openxmlformats.org/officeDocument/2006/relationships/hyperlink" Target="https://app.ideascale.com/t/UM5UZBv7P" TargetMode="External"/><Relationship Id="rId25" Type="http://schemas.openxmlformats.org/officeDocument/2006/relationships/hyperlink" Target="https://app.ideascale.com/t/UM5UZBu57" TargetMode="External"/><Relationship Id="rId28" Type="http://schemas.openxmlformats.org/officeDocument/2006/relationships/hyperlink" Target="https://app.ideascale.com/t/UM5UZBvUe" TargetMode="External"/><Relationship Id="rId27" Type="http://schemas.openxmlformats.org/officeDocument/2006/relationships/hyperlink" Target="https://app.ideascale.com/t/UM5UZBwRl" TargetMode="External"/><Relationship Id="rId5" Type="http://schemas.openxmlformats.org/officeDocument/2006/relationships/hyperlink" Target="https://app.ideascale.com/t/UM5UZBuyO" TargetMode="External"/><Relationship Id="rId6" Type="http://schemas.openxmlformats.org/officeDocument/2006/relationships/hyperlink" Target="https://app.ideascale.com/t/UM5UZBu7H" TargetMode="External"/><Relationship Id="rId29" Type="http://schemas.openxmlformats.org/officeDocument/2006/relationships/hyperlink" Target="https://app.ideascale.com/t/UM5UZBv31" TargetMode="External"/><Relationship Id="rId7" Type="http://schemas.openxmlformats.org/officeDocument/2006/relationships/hyperlink" Target="https://app.ideascale.com/t/UM5UZButa" TargetMode="External"/><Relationship Id="rId8" Type="http://schemas.openxmlformats.org/officeDocument/2006/relationships/hyperlink" Target="https://app.ideascale.com/t/UM5UZBvqD" TargetMode="External"/><Relationship Id="rId31" Type="http://schemas.openxmlformats.org/officeDocument/2006/relationships/hyperlink" Target="https://app.ideascale.com/t/UM5UZBvGj" TargetMode="External"/><Relationship Id="rId30" Type="http://schemas.openxmlformats.org/officeDocument/2006/relationships/hyperlink" Target="https://app.ideascale.com/t/UM5UZBvrr" TargetMode="External"/><Relationship Id="rId11" Type="http://schemas.openxmlformats.org/officeDocument/2006/relationships/hyperlink" Target="https://app.ideascale.com/t/UM5UZBukc" TargetMode="External"/><Relationship Id="rId33" Type="http://schemas.openxmlformats.org/officeDocument/2006/relationships/hyperlink" Target="https://app.ideascale.com/t/UM5UZBv2x" TargetMode="External"/><Relationship Id="rId10" Type="http://schemas.openxmlformats.org/officeDocument/2006/relationships/hyperlink" Target="https://app.ideascale.com/t/UM5UZBvcn" TargetMode="External"/><Relationship Id="rId32" Type="http://schemas.openxmlformats.org/officeDocument/2006/relationships/hyperlink" Target="https://app.ideascale.com/t/UM5UZBvko" TargetMode="External"/><Relationship Id="rId13" Type="http://schemas.openxmlformats.org/officeDocument/2006/relationships/hyperlink" Target="https://app.ideascale.com/t/UM5UZBwz5" TargetMode="External"/><Relationship Id="rId35" Type="http://schemas.openxmlformats.org/officeDocument/2006/relationships/hyperlink" Target="https://app.ideascale.com/t/UM5UZBu8t" TargetMode="External"/><Relationship Id="rId12" Type="http://schemas.openxmlformats.org/officeDocument/2006/relationships/hyperlink" Target="https://app.ideascale.com/t/UM5UZBukh" TargetMode="External"/><Relationship Id="rId34" Type="http://schemas.openxmlformats.org/officeDocument/2006/relationships/hyperlink" Target="https://app.ideascale.com/t/UM5UZBw3l" TargetMode="External"/><Relationship Id="rId15" Type="http://schemas.openxmlformats.org/officeDocument/2006/relationships/hyperlink" Target="https://app.ideascale.com/t/UM5UZBuuL" TargetMode="External"/><Relationship Id="rId37" Type="http://schemas.openxmlformats.org/officeDocument/2006/relationships/hyperlink" Target="https://app.ideascale.com/t/UM5UZBvan" TargetMode="External"/><Relationship Id="rId14" Type="http://schemas.openxmlformats.org/officeDocument/2006/relationships/hyperlink" Target="https://app.ideascale.com/t/UM5UZBukR" TargetMode="External"/><Relationship Id="rId36" Type="http://schemas.openxmlformats.org/officeDocument/2006/relationships/hyperlink" Target="https://app.ideascale.com/t/UM5UZBv2L" TargetMode="External"/><Relationship Id="rId17" Type="http://schemas.openxmlformats.org/officeDocument/2006/relationships/hyperlink" Target="https://app.ideascale.com/t/UM5UZBulx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s://app.ideascale.com/t/UM5UZBwit" TargetMode="External"/><Relationship Id="rId38" Type="http://schemas.openxmlformats.org/officeDocument/2006/relationships/hyperlink" Target="https://app.ideascale.com/t/UM5UZBww2" TargetMode="External"/><Relationship Id="rId19" Type="http://schemas.openxmlformats.org/officeDocument/2006/relationships/hyperlink" Target="https://app.ideascale.com/t/UM5UZBvlx" TargetMode="External"/><Relationship Id="rId18" Type="http://schemas.openxmlformats.org/officeDocument/2006/relationships/hyperlink" Target="https://app.ideascale.com/t/UM5UZBvOo" TargetMode="External"/></Relationships>
</file>

<file path=xl/worksheets/_rels/sheet20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ideascale.com/t/UM5UZBvaE" TargetMode="External"/><Relationship Id="rId22" Type="http://schemas.openxmlformats.org/officeDocument/2006/relationships/hyperlink" Target="https://app.ideascale.com/t/UM5UZBvuW" TargetMode="External"/><Relationship Id="rId21" Type="http://schemas.openxmlformats.org/officeDocument/2006/relationships/hyperlink" Target="https://app.ideascale.com/t/UM5UZBvUN" TargetMode="External"/><Relationship Id="rId24" Type="http://schemas.openxmlformats.org/officeDocument/2006/relationships/hyperlink" Target="https://app.ideascale.com/t/UM5UZBw32" TargetMode="External"/><Relationship Id="rId23" Type="http://schemas.openxmlformats.org/officeDocument/2006/relationships/hyperlink" Target="https://app.ideascale.com/t/UM5UZBw26" TargetMode="External"/><Relationship Id="rId26" Type="http://schemas.openxmlformats.org/officeDocument/2006/relationships/hyperlink" Target="https://app.ideascale.com/t/UM5UZBunM" TargetMode="External"/><Relationship Id="rId25" Type="http://schemas.openxmlformats.org/officeDocument/2006/relationships/hyperlink" Target="https://app.ideascale.com/t/UM5UZBwcP" TargetMode="External"/><Relationship Id="rId28" Type="http://schemas.openxmlformats.org/officeDocument/2006/relationships/hyperlink" Target="https://app.ideascale.com/t/UM5UZBvee" TargetMode="External"/><Relationship Id="rId27" Type="http://schemas.openxmlformats.org/officeDocument/2006/relationships/hyperlink" Target="https://app.ideascale.com/t/UM5UZBwzD" TargetMode="External"/><Relationship Id="rId29" Type="http://schemas.openxmlformats.org/officeDocument/2006/relationships/drawing" Target="../drawings/drawing20.xml"/><Relationship Id="rId11" Type="http://schemas.openxmlformats.org/officeDocument/2006/relationships/hyperlink" Target="https://app.ideascale.com/t/UM5UZBvfy" TargetMode="External"/><Relationship Id="rId10" Type="http://schemas.openxmlformats.org/officeDocument/2006/relationships/hyperlink" Target="https://app.ideascale.com/t/UM5UZBw6R" TargetMode="External"/><Relationship Id="rId13" Type="http://schemas.openxmlformats.org/officeDocument/2006/relationships/hyperlink" Target="https://app.ideascale.com/t/UM5UZBu7K" TargetMode="External"/><Relationship Id="rId12" Type="http://schemas.openxmlformats.org/officeDocument/2006/relationships/hyperlink" Target="https://app.ideascale.com/t/UM5UZBvW5" TargetMode="External"/><Relationship Id="rId15" Type="http://schemas.openxmlformats.org/officeDocument/2006/relationships/hyperlink" Target="https://app.ideascale.com/t/UM5UZBwwH" TargetMode="External"/><Relationship Id="rId14" Type="http://schemas.openxmlformats.org/officeDocument/2006/relationships/hyperlink" Target="https://app.ideascale.com/t/UM5UZBvit" TargetMode="External"/><Relationship Id="rId17" Type="http://schemas.openxmlformats.org/officeDocument/2006/relationships/hyperlink" Target="https://app.ideascale.com/t/UM5UZBvdR" TargetMode="External"/><Relationship Id="rId16" Type="http://schemas.openxmlformats.org/officeDocument/2006/relationships/hyperlink" Target="https://app.ideascale.com/t/UM5UZBvDr" TargetMode="External"/><Relationship Id="rId19" Type="http://schemas.openxmlformats.org/officeDocument/2006/relationships/hyperlink" Target="https://app.ideascale.com/t/UM5UZBvhq" TargetMode="External"/><Relationship Id="rId18" Type="http://schemas.openxmlformats.org/officeDocument/2006/relationships/hyperlink" Target="https://app.ideascale.com/t/UM5UZBvs6" TargetMode="External"/><Relationship Id="rId1" Type="http://schemas.openxmlformats.org/officeDocument/2006/relationships/hyperlink" Target="https://app.ideascale.com/t/UM5UZBvrH" TargetMode="External"/><Relationship Id="rId2" Type="http://schemas.openxmlformats.org/officeDocument/2006/relationships/hyperlink" Target="https://app.ideascale.com/t/UM5UZBuj5" TargetMode="External"/><Relationship Id="rId3" Type="http://schemas.openxmlformats.org/officeDocument/2006/relationships/hyperlink" Target="https://app.ideascale.com/t/UM5UZBvfu" TargetMode="External"/><Relationship Id="rId4" Type="http://schemas.openxmlformats.org/officeDocument/2006/relationships/hyperlink" Target="https://app.ideascale.com/t/UM5UZBwUS" TargetMode="External"/><Relationship Id="rId9" Type="http://schemas.openxmlformats.org/officeDocument/2006/relationships/hyperlink" Target="https://app.ideascale.com/t/UM5UZBvQJ" TargetMode="External"/><Relationship Id="rId5" Type="http://schemas.openxmlformats.org/officeDocument/2006/relationships/hyperlink" Target="https://app.ideascale.com/t/UM5UZBvl9" TargetMode="External"/><Relationship Id="rId6" Type="http://schemas.openxmlformats.org/officeDocument/2006/relationships/hyperlink" Target="https://app.ideascale.com/t/UM5UZBwwz" TargetMode="External"/><Relationship Id="rId7" Type="http://schemas.openxmlformats.org/officeDocument/2006/relationships/hyperlink" Target="https://app.ideascale.com/t/UM5UZBvPw" TargetMode="External"/><Relationship Id="rId8" Type="http://schemas.openxmlformats.org/officeDocument/2006/relationships/hyperlink" Target="https://app.ideascale.com/t/UM5UZBw1E" TargetMode="External"/></Relationships>
</file>

<file path=xl/worksheets/_rels/sheet21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wfu" TargetMode="External"/><Relationship Id="rId42" Type="http://schemas.openxmlformats.org/officeDocument/2006/relationships/hyperlink" Target="https://app.ideascale.com/t/UM5UZBw5P" TargetMode="External"/><Relationship Id="rId41" Type="http://schemas.openxmlformats.org/officeDocument/2006/relationships/hyperlink" Target="https://app.ideascale.com/t/UM5UZBw3P" TargetMode="External"/><Relationship Id="rId44" Type="http://schemas.openxmlformats.org/officeDocument/2006/relationships/hyperlink" Target="https://app.ideascale.com/t/UM5UZBv7Y" TargetMode="External"/><Relationship Id="rId43" Type="http://schemas.openxmlformats.org/officeDocument/2006/relationships/hyperlink" Target="https://app.ideascale.com/t/UM5UZBvxw" TargetMode="External"/><Relationship Id="rId46" Type="http://schemas.openxmlformats.org/officeDocument/2006/relationships/hyperlink" Target="https://app.ideascale.com/t/UM5UZBwuw" TargetMode="External"/><Relationship Id="rId45" Type="http://schemas.openxmlformats.org/officeDocument/2006/relationships/hyperlink" Target="https://app.ideascale.com/t/UM5UZBw2u" TargetMode="External"/><Relationship Id="rId48" Type="http://schemas.openxmlformats.org/officeDocument/2006/relationships/hyperlink" Target="https://app.ideascale.com/t/UM5UZBwsM" TargetMode="External"/><Relationship Id="rId47" Type="http://schemas.openxmlformats.org/officeDocument/2006/relationships/hyperlink" Target="https://app.ideascale.com/t/UM5UZBvgg" TargetMode="External"/><Relationship Id="rId49" Type="http://schemas.openxmlformats.org/officeDocument/2006/relationships/hyperlink" Target="https://app.ideascale.com/t/UM5UZBvV0" TargetMode="External"/><Relationship Id="rId31" Type="http://schemas.openxmlformats.org/officeDocument/2006/relationships/hyperlink" Target="https://app.ideascale.com/t/UM5UZBvRw" TargetMode="External"/><Relationship Id="rId30" Type="http://schemas.openxmlformats.org/officeDocument/2006/relationships/hyperlink" Target="https://app.ideascale.com/t/UM5UZBvgN" TargetMode="External"/><Relationship Id="rId33" Type="http://schemas.openxmlformats.org/officeDocument/2006/relationships/hyperlink" Target="https://app.ideascale.com/t/UM5UZBwSs" TargetMode="External"/><Relationship Id="rId32" Type="http://schemas.openxmlformats.org/officeDocument/2006/relationships/hyperlink" Target="https://app.ideascale.com/t/UM5UZBu8T" TargetMode="External"/><Relationship Id="rId35" Type="http://schemas.openxmlformats.org/officeDocument/2006/relationships/hyperlink" Target="https://app.ideascale.com/t/UM5UZBve2" TargetMode="External"/><Relationship Id="rId34" Type="http://schemas.openxmlformats.org/officeDocument/2006/relationships/hyperlink" Target="https://app.ideascale.com/t/UM5UZBujv" TargetMode="External"/><Relationship Id="rId37" Type="http://schemas.openxmlformats.org/officeDocument/2006/relationships/hyperlink" Target="https://app.ideascale.com/t/UM5UZBv01" TargetMode="External"/><Relationship Id="rId36" Type="http://schemas.openxmlformats.org/officeDocument/2006/relationships/hyperlink" Target="https://app.ideascale.com/t/UM5UZBvUv" TargetMode="External"/><Relationship Id="rId39" Type="http://schemas.openxmlformats.org/officeDocument/2006/relationships/hyperlink" Target="https://app.ideascale.com/t/UM5UZBvLS" TargetMode="External"/><Relationship Id="rId38" Type="http://schemas.openxmlformats.org/officeDocument/2006/relationships/hyperlink" Target="https://app.ideascale.com/t/UM5UZBvoE" TargetMode="External"/><Relationship Id="rId20" Type="http://schemas.openxmlformats.org/officeDocument/2006/relationships/hyperlink" Target="https://app.ideascale.com/t/UM5UZBuop" TargetMode="External"/><Relationship Id="rId22" Type="http://schemas.openxmlformats.org/officeDocument/2006/relationships/hyperlink" Target="https://app.ideascale.com/t/UM5UZBuur" TargetMode="External"/><Relationship Id="rId21" Type="http://schemas.openxmlformats.org/officeDocument/2006/relationships/hyperlink" Target="https://app.ideascale.com/t/UM5UZBwbf" TargetMode="External"/><Relationship Id="rId24" Type="http://schemas.openxmlformats.org/officeDocument/2006/relationships/hyperlink" Target="https://app.ideascale.com/t/UM5UZBvIM" TargetMode="External"/><Relationship Id="rId23" Type="http://schemas.openxmlformats.org/officeDocument/2006/relationships/hyperlink" Target="https://app.ideascale.com/t/UM5UZBvn5" TargetMode="External"/><Relationship Id="rId26" Type="http://schemas.openxmlformats.org/officeDocument/2006/relationships/hyperlink" Target="https://app.ideascale.com/t/UM5UZBvuf" TargetMode="External"/><Relationship Id="rId25" Type="http://schemas.openxmlformats.org/officeDocument/2006/relationships/hyperlink" Target="https://app.ideascale.com/t/UM5UZBwXA" TargetMode="External"/><Relationship Id="rId28" Type="http://schemas.openxmlformats.org/officeDocument/2006/relationships/hyperlink" Target="https://app.ideascale.com/t/UM5UZBvVD" TargetMode="External"/><Relationship Id="rId27" Type="http://schemas.openxmlformats.org/officeDocument/2006/relationships/hyperlink" Target="https://app.ideascale.com/t/UM5UZBvIE" TargetMode="External"/><Relationship Id="rId29" Type="http://schemas.openxmlformats.org/officeDocument/2006/relationships/hyperlink" Target="https://app.ideascale.com/t/UM5UZBvPD" TargetMode="External"/><Relationship Id="rId11" Type="http://schemas.openxmlformats.org/officeDocument/2006/relationships/hyperlink" Target="https://app.ideascale.com/t/UM5UZBvVX" TargetMode="External"/><Relationship Id="rId10" Type="http://schemas.openxmlformats.org/officeDocument/2006/relationships/hyperlink" Target="https://app.ideascale.com/t/UM5UZBwz2" TargetMode="External"/><Relationship Id="rId13" Type="http://schemas.openxmlformats.org/officeDocument/2006/relationships/hyperlink" Target="https://app.ideascale.com/t/UM5UZBvDe" TargetMode="External"/><Relationship Id="rId12" Type="http://schemas.openxmlformats.org/officeDocument/2006/relationships/hyperlink" Target="https://app.ideascale.com/t/UM5UZBvYC" TargetMode="External"/><Relationship Id="rId15" Type="http://schemas.openxmlformats.org/officeDocument/2006/relationships/hyperlink" Target="https://app.ideascale.com/t/UM5UZBwwd" TargetMode="External"/><Relationship Id="rId14" Type="http://schemas.openxmlformats.org/officeDocument/2006/relationships/hyperlink" Target="https://app.ideascale.com/t/UM5UZBw8K" TargetMode="External"/><Relationship Id="rId17" Type="http://schemas.openxmlformats.org/officeDocument/2006/relationships/hyperlink" Target="https://app.ideascale.com/t/UM5UZBvdi" TargetMode="External"/><Relationship Id="rId16" Type="http://schemas.openxmlformats.org/officeDocument/2006/relationships/hyperlink" Target="https://app.ideascale.com/t/UM5UZBwMB" TargetMode="External"/><Relationship Id="rId19" Type="http://schemas.openxmlformats.org/officeDocument/2006/relationships/hyperlink" Target="https://app.ideascale.com/t/UM5UZBvQY" TargetMode="External"/><Relationship Id="rId18" Type="http://schemas.openxmlformats.org/officeDocument/2006/relationships/hyperlink" Target="https://app.ideascale.com/t/UM5UZBw66" TargetMode="External"/><Relationship Id="rId1" Type="http://schemas.openxmlformats.org/officeDocument/2006/relationships/hyperlink" Target="https://app.ideascale.com/t/UM5UZBviu" TargetMode="External"/><Relationship Id="rId2" Type="http://schemas.openxmlformats.org/officeDocument/2006/relationships/hyperlink" Target="https://app.ideascale.com/t/UM5UZBvah" TargetMode="External"/><Relationship Id="rId3" Type="http://schemas.openxmlformats.org/officeDocument/2006/relationships/hyperlink" Target="https://app.ideascale.com/t/UM5UZBwgs" TargetMode="External"/><Relationship Id="rId4" Type="http://schemas.openxmlformats.org/officeDocument/2006/relationships/hyperlink" Target="https://app.ideascale.com/t/UM5UZBveq" TargetMode="External"/><Relationship Id="rId9" Type="http://schemas.openxmlformats.org/officeDocument/2006/relationships/hyperlink" Target="https://app.ideascale.com/t/UM5UZBuj3" TargetMode="External"/><Relationship Id="rId5" Type="http://schemas.openxmlformats.org/officeDocument/2006/relationships/hyperlink" Target="https://app.ideascale.com/t/UM5UZBvd0" TargetMode="External"/><Relationship Id="rId6" Type="http://schemas.openxmlformats.org/officeDocument/2006/relationships/hyperlink" Target="https://app.ideascale.com/t/UM5UZBuyu" TargetMode="External"/><Relationship Id="rId7" Type="http://schemas.openxmlformats.org/officeDocument/2006/relationships/hyperlink" Target="https://app.ideascale.com/t/UM5UZBvLf" TargetMode="External"/><Relationship Id="rId8" Type="http://schemas.openxmlformats.org/officeDocument/2006/relationships/hyperlink" Target="https://app.ideascale.com/t/UM5UZBvBD" TargetMode="External"/><Relationship Id="rId62" Type="http://schemas.openxmlformats.org/officeDocument/2006/relationships/hyperlink" Target="https://app.ideascale.com/t/UM5UZBw2y" TargetMode="External"/><Relationship Id="rId61" Type="http://schemas.openxmlformats.org/officeDocument/2006/relationships/hyperlink" Target="https://app.ideascale.com/t/UM5UZBuri" TargetMode="External"/><Relationship Id="rId64" Type="http://schemas.openxmlformats.org/officeDocument/2006/relationships/hyperlink" Target="https://app.ideascale.com/t/UM5UZBwlf" TargetMode="External"/><Relationship Id="rId63" Type="http://schemas.openxmlformats.org/officeDocument/2006/relationships/hyperlink" Target="https://app.ideascale.com/t/UM5UZBw6J" TargetMode="External"/><Relationship Id="rId66" Type="http://schemas.openxmlformats.org/officeDocument/2006/relationships/hyperlink" Target="https://app.ideascale.com/t/UM5UZBva7" TargetMode="External"/><Relationship Id="rId65" Type="http://schemas.openxmlformats.org/officeDocument/2006/relationships/hyperlink" Target="https://app.ideascale.com/t/UM5UZBwxn" TargetMode="External"/><Relationship Id="rId68" Type="http://schemas.openxmlformats.org/officeDocument/2006/relationships/hyperlink" Target="https://app.ideascale.com/t/UM5UZBvLM" TargetMode="External"/><Relationship Id="rId67" Type="http://schemas.openxmlformats.org/officeDocument/2006/relationships/hyperlink" Target="https://app.ideascale.com/t/UM5UZBvkW" TargetMode="External"/><Relationship Id="rId60" Type="http://schemas.openxmlformats.org/officeDocument/2006/relationships/hyperlink" Target="https://app.ideascale.com/t/UM5UZBvHS" TargetMode="External"/><Relationship Id="rId69" Type="http://schemas.openxmlformats.org/officeDocument/2006/relationships/drawing" Target="../drawings/drawing21.xml"/><Relationship Id="rId51" Type="http://schemas.openxmlformats.org/officeDocument/2006/relationships/hyperlink" Target="https://app.ideascale.com/t/UM5UZBwyO" TargetMode="External"/><Relationship Id="rId50" Type="http://schemas.openxmlformats.org/officeDocument/2006/relationships/hyperlink" Target="https://app.ideascale.com/t/UM5UZBvMu" TargetMode="External"/><Relationship Id="rId53" Type="http://schemas.openxmlformats.org/officeDocument/2006/relationships/hyperlink" Target="https://app.ideascale.com/t/UM5UZBu94" TargetMode="External"/><Relationship Id="rId52" Type="http://schemas.openxmlformats.org/officeDocument/2006/relationships/hyperlink" Target="https://app.ideascale.com/t/UM5UZBviU" TargetMode="External"/><Relationship Id="rId55" Type="http://schemas.openxmlformats.org/officeDocument/2006/relationships/hyperlink" Target="https://app.ideascale.com/t/UM5UZBvhS" TargetMode="External"/><Relationship Id="rId54" Type="http://schemas.openxmlformats.org/officeDocument/2006/relationships/hyperlink" Target="https://app.ideascale.com/t/UM5UZBvvC" TargetMode="External"/><Relationship Id="rId57" Type="http://schemas.openxmlformats.org/officeDocument/2006/relationships/hyperlink" Target="https://app.ideascale.com/t/UM5UZBvu6" TargetMode="External"/><Relationship Id="rId56" Type="http://schemas.openxmlformats.org/officeDocument/2006/relationships/hyperlink" Target="https://app.ideascale.com/t/UM5UZBwyf" TargetMode="External"/><Relationship Id="rId59" Type="http://schemas.openxmlformats.org/officeDocument/2006/relationships/hyperlink" Target="https://app.ideascale.com/t/UM5UZBvrq" TargetMode="External"/><Relationship Id="rId58" Type="http://schemas.openxmlformats.org/officeDocument/2006/relationships/hyperlink" Target="https://app.ideascale.com/t/UM5UZBvQS" TargetMode="External"/></Relationships>
</file>

<file path=xl/worksheets/_rels/sheet22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ideascale.com/t/UM5UZBveX" TargetMode="External"/><Relationship Id="rId22" Type="http://schemas.openxmlformats.org/officeDocument/2006/relationships/hyperlink" Target="https://app.ideascale.com/t/UM5UZBvsV" TargetMode="External"/><Relationship Id="rId21" Type="http://schemas.openxmlformats.org/officeDocument/2006/relationships/hyperlink" Target="https://app.ideascale.com/t/UM5UZBvGp" TargetMode="External"/><Relationship Id="rId24" Type="http://schemas.openxmlformats.org/officeDocument/2006/relationships/hyperlink" Target="https://app.ideascale.com/t/UM5UZBwov" TargetMode="External"/><Relationship Id="rId23" Type="http://schemas.openxmlformats.org/officeDocument/2006/relationships/hyperlink" Target="https://app.ideascale.com/t/UM5UZBvj8" TargetMode="External"/><Relationship Id="rId26" Type="http://schemas.openxmlformats.org/officeDocument/2006/relationships/hyperlink" Target="https://app.ideascale.com/t/UM5UZBwnI" TargetMode="External"/><Relationship Id="rId25" Type="http://schemas.openxmlformats.org/officeDocument/2006/relationships/hyperlink" Target="https://app.ideascale.com/t/UM5UZBvR6" TargetMode="External"/><Relationship Id="rId28" Type="http://schemas.openxmlformats.org/officeDocument/2006/relationships/hyperlink" Target="https://app.ideascale.com/t/UM5UZBvb7" TargetMode="External"/><Relationship Id="rId27" Type="http://schemas.openxmlformats.org/officeDocument/2006/relationships/hyperlink" Target="https://app.ideascale.com/t/UM5UZBv0y" TargetMode="External"/><Relationship Id="rId29" Type="http://schemas.openxmlformats.org/officeDocument/2006/relationships/drawing" Target="../drawings/drawing22.xml"/><Relationship Id="rId11" Type="http://schemas.openxmlformats.org/officeDocument/2006/relationships/hyperlink" Target="https://app.ideascale.com/t/UM5UZBvKL" TargetMode="External"/><Relationship Id="rId10" Type="http://schemas.openxmlformats.org/officeDocument/2006/relationships/hyperlink" Target="https://app.ideascale.com/t/UM5UZBvaa" TargetMode="External"/><Relationship Id="rId13" Type="http://schemas.openxmlformats.org/officeDocument/2006/relationships/hyperlink" Target="https://app.ideascale.com/t/UM5UZBwyW" TargetMode="External"/><Relationship Id="rId12" Type="http://schemas.openxmlformats.org/officeDocument/2006/relationships/hyperlink" Target="https://app.ideascale.com/t/UM5UZBvkg" TargetMode="External"/><Relationship Id="rId15" Type="http://schemas.openxmlformats.org/officeDocument/2006/relationships/hyperlink" Target="https://app.ideascale.com/t/UM5UZBvH8" TargetMode="External"/><Relationship Id="rId14" Type="http://schemas.openxmlformats.org/officeDocument/2006/relationships/hyperlink" Target="https://app.ideascale.com/t/UM5UZBvEM" TargetMode="External"/><Relationship Id="rId17" Type="http://schemas.openxmlformats.org/officeDocument/2006/relationships/hyperlink" Target="https://app.ideascale.com/t/UM5UZBu7T" TargetMode="External"/><Relationship Id="rId16" Type="http://schemas.openxmlformats.org/officeDocument/2006/relationships/hyperlink" Target="https://app.ideascale.com/t/UM5UZBvFb" TargetMode="External"/><Relationship Id="rId19" Type="http://schemas.openxmlformats.org/officeDocument/2006/relationships/hyperlink" Target="https://app.ideascale.com/t/UM5UZBvb4" TargetMode="External"/><Relationship Id="rId18" Type="http://schemas.openxmlformats.org/officeDocument/2006/relationships/hyperlink" Target="https://app.ideascale.com/t/UM5UZBviE" TargetMode="External"/><Relationship Id="rId1" Type="http://schemas.openxmlformats.org/officeDocument/2006/relationships/hyperlink" Target="https://app.ideascale.com/t/UM5UZBuuN" TargetMode="External"/><Relationship Id="rId2" Type="http://schemas.openxmlformats.org/officeDocument/2006/relationships/hyperlink" Target="https://app.ideascale.com/t/UM5UZBvOq" TargetMode="External"/><Relationship Id="rId3" Type="http://schemas.openxmlformats.org/officeDocument/2006/relationships/hyperlink" Target="https://app.ideascale.com/t/UM5UZBvfz" TargetMode="External"/><Relationship Id="rId4" Type="http://schemas.openxmlformats.org/officeDocument/2006/relationships/hyperlink" Target="https://app.ideascale.com/t/UM5UZBvgb" TargetMode="External"/><Relationship Id="rId9" Type="http://schemas.openxmlformats.org/officeDocument/2006/relationships/hyperlink" Target="https://app.ideascale.com/t/UM5UZBvYu" TargetMode="External"/><Relationship Id="rId5" Type="http://schemas.openxmlformats.org/officeDocument/2006/relationships/hyperlink" Target="https://app.ideascale.com/t/UM5UZBvKG" TargetMode="External"/><Relationship Id="rId6" Type="http://schemas.openxmlformats.org/officeDocument/2006/relationships/hyperlink" Target="https://app.ideascale.com/t/UM5UZBvlr" TargetMode="External"/><Relationship Id="rId7" Type="http://schemas.openxmlformats.org/officeDocument/2006/relationships/hyperlink" Target="https://app.ideascale.com/t/UM5UZBukM" TargetMode="External"/><Relationship Id="rId8" Type="http://schemas.openxmlformats.org/officeDocument/2006/relationships/hyperlink" Target="https://app.ideascale.com/t/UM5UZBvPz" TargetMode="External"/></Relationships>
</file>

<file path=xl/worksheets/_rels/sheet23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ideascale.com/t/UM5UZBw0g" TargetMode="External"/><Relationship Id="rId22" Type="http://schemas.openxmlformats.org/officeDocument/2006/relationships/hyperlink" Target="https://app.ideascale.com/t/UM5UZBwsB" TargetMode="External"/><Relationship Id="rId21" Type="http://schemas.openxmlformats.org/officeDocument/2006/relationships/hyperlink" Target="https://app.ideascale.com/t/UM5UZBu4Y" TargetMode="External"/><Relationship Id="rId23" Type="http://schemas.openxmlformats.org/officeDocument/2006/relationships/drawing" Target="../drawings/drawing23.xml"/><Relationship Id="rId11" Type="http://schemas.openxmlformats.org/officeDocument/2006/relationships/hyperlink" Target="https://app.ideascale.com/t/UM5UZBwlM" TargetMode="External"/><Relationship Id="rId10" Type="http://schemas.openxmlformats.org/officeDocument/2006/relationships/hyperlink" Target="https://app.ideascale.com/t/UM5UZBvWm" TargetMode="External"/><Relationship Id="rId13" Type="http://schemas.openxmlformats.org/officeDocument/2006/relationships/hyperlink" Target="https://app.ideascale.com/t/UM5UZBvnI" TargetMode="External"/><Relationship Id="rId12" Type="http://schemas.openxmlformats.org/officeDocument/2006/relationships/hyperlink" Target="https://app.ideascale.com/t/UM5UZBvHF" TargetMode="External"/><Relationship Id="rId15" Type="http://schemas.openxmlformats.org/officeDocument/2006/relationships/hyperlink" Target="https://app.ideascale.com/t/UM5UZBweB" TargetMode="External"/><Relationship Id="rId14" Type="http://schemas.openxmlformats.org/officeDocument/2006/relationships/hyperlink" Target="https://app.ideascale.com/t/UM5UZBuqr" TargetMode="External"/><Relationship Id="rId17" Type="http://schemas.openxmlformats.org/officeDocument/2006/relationships/hyperlink" Target="https://app.ideascale.com/t/UM5UZBwSv" TargetMode="External"/><Relationship Id="rId16" Type="http://schemas.openxmlformats.org/officeDocument/2006/relationships/hyperlink" Target="https://app.ideascale.com/t/UM5UZBveB" TargetMode="External"/><Relationship Id="rId19" Type="http://schemas.openxmlformats.org/officeDocument/2006/relationships/hyperlink" Target="https://app.ideascale.com/t/UM5UZBwhE" TargetMode="External"/><Relationship Id="rId18" Type="http://schemas.openxmlformats.org/officeDocument/2006/relationships/hyperlink" Target="https://app.ideascale.com/t/UM5UZBvWI" TargetMode="External"/><Relationship Id="rId1" Type="http://schemas.openxmlformats.org/officeDocument/2006/relationships/hyperlink" Target="https://app.ideascale.com/t/UM5UZBu8V" TargetMode="External"/><Relationship Id="rId2" Type="http://schemas.openxmlformats.org/officeDocument/2006/relationships/hyperlink" Target="https://app.ideascale.com/t/UM5UZBvqy" TargetMode="External"/><Relationship Id="rId3" Type="http://schemas.openxmlformats.org/officeDocument/2006/relationships/hyperlink" Target="https://app.ideascale.com/t/UM5UZBvrF" TargetMode="External"/><Relationship Id="rId4" Type="http://schemas.openxmlformats.org/officeDocument/2006/relationships/hyperlink" Target="https://app.ideascale.com/t/UM5UZBw6Y" TargetMode="External"/><Relationship Id="rId9" Type="http://schemas.openxmlformats.org/officeDocument/2006/relationships/hyperlink" Target="https://app.ideascale.com/t/UM5UZBvnL" TargetMode="External"/><Relationship Id="rId5" Type="http://schemas.openxmlformats.org/officeDocument/2006/relationships/hyperlink" Target="https://app.ideascale.com/t/UM5UZBvqz" TargetMode="External"/><Relationship Id="rId6" Type="http://schemas.openxmlformats.org/officeDocument/2006/relationships/hyperlink" Target="https://app.ideascale.com/t/UM5UZBvMp" TargetMode="External"/><Relationship Id="rId7" Type="http://schemas.openxmlformats.org/officeDocument/2006/relationships/hyperlink" Target="https://app.ideascale.com/t/UM5UZBwRJ" TargetMode="External"/><Relationship Id="rId8" Type="http://schemas.openxmlformats.org/officeDocument/2006/relationships/hyperlink" Target="https://app.ideascale.com/t/UM5UZBvPg" TargetMode="External"/></Relationships>
</file>

<file path=xl/worksheets/_rels/sheet24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vQT" TargetMode="External"/><Relationship Id="rId42" Type="http://schemas.openxmlformats.org/officeDocument/2006/relationships/hyperlink" Target="https://app.ideascale.com/t/UM5UZBvgw" TargetMode="External"/><Relationship Id="rId41" Type="http://schemas.openxmlformats.org/officeDocument/2006/relationships/hyperlink" Target="https://app.ideascale.com/t/UM5UZBwWo" TargetMode="External"/><Relationship Id="rId44" Type="http://schemas.openxmlformats.org/officeDocument/2006/relationships/hyperlink" Target="https://app.ideascale.com/t/UM5UZBwpW" TargetMode="External"/><Relationship Id="rId43" Type="http://schemas.openxmlformats.org/officeDocument/2006/relationships/hyperlink" Target="https://app.ideascale.com/t/UM5UZBumF" TargetMode="External"/><Relationship Id="rId46" Type="http://schemas.openxmlformats.org/officeDocument/2006/relationships/hyperlink" Target="https://app.ideascale.com/t/UM5UZBw4s" TargetMode="External"/><Relationship Id="rId45" Type="http://schemas.openxmlformats.org/officeDocument/2006/relationships/hyperlink" Target="https://app.ideascale.com/t/UM5UZBuuG" TargetMode="External"/><Relationship Id="rId48" Type="http://schemas.openxmlformats.org/officeDocument/2006/relationships/hyperlink" Target="https://app.ideascale.com/t/UM5UZBuno" TargetMode="External"/><Relationship Id="rId47" Type="http://schemas.openxmlformats.org/officeDocument/2006/relationships/hyperlink" Target="https://app.ideascale.com/t/UM5UZBu6F" TargetMode="External"/><Relationship Id="rId49" Type="http://schemas.openxmlformats.org/officeDocument/2006/relationships/hyperlink" Target="https://app.ideascale.com/t/UM5UZBvG5" TargetMode="External"/><Relationship Id="rId31" Type="http://schemas.openxmlformats.org/officeDocument/2006/relationships/hyperlink" Target="https://app.ideascale.com/t/UM5UZBvGN" TargetMode="External"/><Relationship Id="rId30" Type="http://schemas.openxmlformats.org/officeDocument/2006/relationships/hyperlink" Target="https://app.ideascale.com/t/UM5UZBv6V" TargetMode="External"/><Relationship Id="rId33" Type="http://schemas.openxmlformats.org/officeDocument/2006/relationships/hyperlink" Target="https://app.ideascale.com/t/UM5UZBvhC" TargetMode="External"/><Relationship Id="rId32" Type="http://schemas.openxmlformats.org/officeDocument/2006/relationships/hyperlink" Target="https://app.ideascale.com/t/UM5UZBwWz" TargetMode="External"/><Relationship Id="rId35" Type="http://schemas.openxmlformats.org/officeDocument/2006/relationships/hyperlink" Target="https://app.ideascale.com/t/UM5UZBwId" TargetMode="External"/><Relationship Id="rId34" Type="http://schemas.openxmlformats.org/officeDocument/2006/relationships/hyperlink" Target="https://app.ideascale.com/t/UM5UZBuni" TargetMode="External"/><Relationship Id="rId37" Type="http://schemas.openxmlformats.org/officeDocument/2006/relationships/hyperlink" Target="https://app.ideascale.com/t/UM5UZBw6o" TargetMode="External"/><Relationship Id="rId36" Type="http://schemas.openxmlformats.org/officeDocument/2006/relationships/hyperlink" Target="https://app.ideascale.com/t/UM5UZBvcH" TargetMode="External"/><Relationship Id="rId39" Type="http://schemas.openxmlformats.org/officeDocument/2006/relationships/hyperlink" Target="https://app.ideascale.com/t/UM5UZBvey" TargetMode="External"/><Relationship Id="rId38" Type="http://schemas.openxmlformats.org/officeDocument/2006/relationships/hyperlink" Target="https://app.ideascale.com/t/UM5UZBvum" TargetMode="External"/><Relationship Id="rId20" Type="http://schemas.openxmlformats.org/officeDocument/2006/relationships/hyperlink" Target="https://app.ideascale.com/t/UM5UZBvV3" TargetMode="External"/><Relationship Id="rId22" Type="http://schemas.openxmlformats.org/officeDocument/2006/relationships/hyperlink" Target="https://app.ideascale.com/t/UM5UZBwLV" TargetMode="External"/><Relationship Id="rId21" Type="http://schemas.openxmlformats.org/officeDocument/2006/relationships/hyperlink" Target="https://app.ideascale.com/t/UM5UZBvq4" TargetMode="External"/><Relationship Id="rId24" Type="http://schemas.openxmlformats.org/officeDocument/2006/relationships/hyperlink" Target="https://app.ideascale.com/t/UM5UZBuod" TargetMode="External"/><Relationship Id="rId23" Type="http://schemas.openxmlformats.org/officeDocument/2006/relationships/hyperlink" Target="https://app.ideascale.com/t/UM5UZBw0I" TargetMode="External"/><Relationship Id="rId26" Type="http://schemas.openxmlformats.org/officeDocument/2006/relationships/hyperlink" Target="https://app.ideascale.com/t/UM5UZButw" TargetMode="External"/><Relationship Id="rId25" Type="http://schemas.openxmlformats.org/officeDocument/2006/relationships/hyperlink" Target="https://app.ideascale.com/t/UM5UZBurB" TargetMode="External"/><Relationship Id="rId28" Type="http://schemas.openxmlformats.org/officeDocument/2006/relationships/hyperlink" Target="https://app.ideascale.com/t/UM5UZBukC" TargetMode="External"/><Relationship Id="rId27" Type="http://schemas.openxmlformats.org/officeDocument/2006/relationships/hyperlink" Target="https://app.ideascale.com/t/UM5UZBwYx" TargetMode="External"/><Relationship Id="rId29" Type="http://schemas.openxmlformats.org/officeDocument/2006/relationships/hyperlink" Target="https://app.ideascale.com/t/UM5UZBvGF" TargetMode="External"/><Relationship Id="rId11" Type="http://schemas.openxmlformats.org/officeDocument/2006/relationships/hyperlink" Target="https://app.ideascale.com/t/UM5UZBwe3" TargetMode="External"/><Relationship Id="rId10" Type="http://schemas.openxmlformats.org/officeDocument/2006/relationships/hyperlink" Target="https://app.ideascale.com/t/UM5UZBuk1" TargetMode="External"/><Relationship Id="rId13" Type="http://schemas.openxmlformats.org/officeDocument/2006/relationships/hyperlink" Target="https://app.ideascale.com/t/UM5UZBuw7" TargetMode="External"/><Relationship Id="rId12" Type="http://schemas.openxmlformats.org/officeDocument/2006/relationships/hyperlink" Target="https://app.ideascale.com/t/UM5UZBvsJ" TargetMode="External"/><Relationship Id="rId15" Type="http://schemas.openxmlformats.org/officeDocument/2006/relationships/hyperlink" Target="https://app.ideascale.com/t/UM5UZBunV" TargetMode="External"/><Relationship Id="rId14" Type="http://schemas.openxmlformats.org/officeDocument/2006/relationships/hyperlink" Target="https://app.ideascale.com/t/UM5UZBwVS" TargetMode="External"/><Relationship Id="rId17" Type="http://schemas.openxmlformats.org/officeDocument/2006/relationships/hyperlink" Target="https://app.ideascale.com/t/UM5UZBuo2" TargetMode="External"/><Relationship Id="rId16" Type="http://schemas.openxmlformats.org/officeDocument/2006/relationships/hyperlink" Target="https://app.ideascale.com/t/UM5UZBvbo" TargetMode="External"/><Relationship Id="rId19" Type="http://schemas.openxmlformats.org/officeDocument/2006/relationships/hyperlink" Target="https://app.ideascale.com/t/UM5UZBw1o" TargetMode="External"/><Relationship Id="rId18" Type="http://schemas.openxmlformats.org/officeDocument/2006/relationships/hyperlink" Target="https://app.ideascale.com/t/UM5UZBunc" TargetMode="External"/><Relationship Id="rId1" Type="http://schemas.openxmlformats.org/officeDocument/2006/relationships/hyperlink" Target="https://app.ideascale.com/t/UM5UZBw7N" TargetMode="External"/><Relationship Id="rId2" Type="http://schemas.openxmlformats.org/officeDocument/2006/relationships/hyperlink" Target="https://app.ideascale.com/t/UM5UZBvaV" TargetMode="External"/><Relationship Id="rId3" Type="http://schemas.openxmlformats.org/officeDocument/2006/relationships/hyperlink" Target="https://app.ideascale.com/t/UM5UZBunL" TargetMode="External"/><Relationship Id="rId4" Type="http://schemas.openxmlformats.org/officeDocument/2006/relationships/hyperlink" Target="https://app.ideascale.com/t/UM5UZBvbn" TargetMode="External"/><Relationship Id="rId9" Type="http://schemas.openxmlformats.org/officeDocument/2006/relationships/hyperlink" Target="https://app.ideascale.com/t/UM5UZBv0n" TargetMode="External"/><Relationship Id="rId5" Type="http://schemas.openxmlformats.org/officeDocument/2006/relationships/hyperlink" Target="https://app.ideascale.com/t/UM5UZBvNu" TargetMode="External"/><Relationship Id="rId6" Type="http://schemas.openxmlformats.org/officeDocument/2006/relationships/hyperlink" Target="https://app.ideascale.com/t/UM5UZBw78" TargetMode="External"/><Relationship Id="rId7" Type="http://schemas.openxmlformats.org/officeDocument/2006/relationships/hyperlink" Target="https://app.ideascale.com/t/UM5UZBunq" TargetMode="External"/><Relationship Id="rId8" Type="http://schemas.openxmlformats.org/officeDocument/2006/relationships/hyperlink" Target="https://app.ideascale.com/t/UM5UZBvbE" TargetMode="External"/><Relationship Id="rId73" Type="http://schemas.openxmlformats.org/officeDocument/2006/relationships/hyperlink" Target="https://app.ideascale.com/t/UM5UZBvmE" TargetMode="External"/><Relationship Id="rId72" Type="http://schemas.openxmlformats.org/officeDocument/2006/relationships/hyperlink" Target="https://app.ideascale.com/t/UM5UZBwPp" TargetMode="External"/><Relationship Id="rId75" Type="http://schemas.openxmlformats.org/officeDocument/2006/relationships/hyperlink" Target="https://app.ideascale.com/t/UM5UZBv70" TargetMode="External"/><Relationship Id="rId74" Type="http://schemas.openxmlformats.org/officeDocument/2006/relationships/hyperlink" Target="https://app.ideascale.com/t/UM5UZBuqn" TargetMode="External"/><Relationship Id="rId76" Type="http://schemas.openxmlformats.org/officeDocument/2006/relationships/drawing" Target="../drawings/drawing24.xml"/><Relationship Id="rId71" Type="http://schemas.openxmlformats.org/officeDocument/2006/relationships/hyperlink" Target="https://app.ideascale.com/t/UM5UZBw8W" TargetMode="External"/><Relationship Id="rId70" Type="http://schemas.openxmlformats.org/officeDocument/2006/relationships/hyperlink" Target="https://app.ideascale.com/t/UM5UZBurO" TargetMode="External"/><Relationship Id="rId62" Type="http://schemas.openxmlformats.org/officeDocument/2006/relationships/hyperlink" Target="https://app.ideascale.com/t/UM5UZBvsH" TargetMode="External"/><Relationship Id="rId61" Type="http://schemas.openxmlformats.org/officeDocument/2006/relationships/hyperlink" Target="https://app.ideascale.com/t/UM5UZBulb" TargetMode="External"/><Relationship Id="rId64" Type="http://schemas.openxmlformats.org/officeDocument/2006/relationships/hyperlink" Target="https://app.ideascale.com/t/UM5UZBvi0" TargetMode="External"/><Relationship Id="rId63" Type="http://schemas.openxmlformats.org/officeDocument/2006/relationships/hyperlink" Target="https://app.ideascale.com/t/UM5UZBwQq" TargetMode="External"/><Relationship Id="rId66" Type="http://schemas.openxmlformats.org/officeDocument/2006/relationships/hyperlink" Target="https://app.ideascale.com/t/UM5UZBuog" TargetMode="External"/><Relationship Id="rId65" Type="http://schemas.openxmlformats.org/officeDocument/2006/relationships/hyperlink" Target="https://app.ideascale.com/t/UM5UZBvyp" TargetMode="External"/><Relationship Id="rId68" Type="http://schemas.openxmlformats.org/officeDocument/2006/relationships/hyperlink" Target="https://app.ideascale.com/t/UM5UZBw8V" TargetMode="External"/><Relationship Id="rId67" Type="http://schemas.openxmlformats.org/officeDocument/2006/relationships/hyperlink" Target="https://app.ideascale.com/t/UM5UZBvur" TargetMode="External"/><Relationship Id="rId60" Type="http://schemas.openxmlformats.org/officeDocument/2006/relationships/hyperlink" Target="https://app.ideascale.com/t/UM5UZBvpq" TargetMode="External"/><Relationship Id="rId69" Type="http://schemas.openxmlformats.org/officeDocument/2006/relationships/hyperlink" Target="https://app.ideascale.com/t/UM5UZBu3i" TargetMode="External"/><Relationship Id="rId51" Type="http://schemas.openxmlformats.org/officeDocument/2006/relationships/hyperlink" Target="https://app.ideascale.com/t/UM5UZBumy" TargetMode="External"/><Relationship Id="rId50" Type="http://schemas.openxmlformats.org/officeDocument/2006/relationships/hyperlink" Target="https://app.ideascale.com/t/UM5UZBwIB" TargetMode="External"/><Relationship Id="rId53" Type="http://schemas.openxmlformats.org/officeDocument/2006/relationships/hyperlink" Target="https://app.ideascale.com/t/UM5UZBwDp" TargetMode="External"/><Relationship Id="rId52" Type="http://schemas.openxmlformats.org/officeDocument/2006/relationships/hyperlink" Target="https://app.ideascale.com/t/UM5UZBvAW" TargetMode="External"/><Relationship Id="rId55" Type="http://schemas.openxmlformats.org/officeDocument/2006/relationships/hyperlink" Target="https://app.ideascale.com/t/UM5UZBvIA" TargetMode="External"/><Relationship Id="rId54" Type="http://schemas.openxmlformats.org/officeDocument/2006/relationships/hyperlink" Target="https://app.ideascale.com/t/UM5UZBwKq" TargetMode="External"/><Relationship Id="rId57" Type="http://schemas.openxmlformats.org/officeDocument/2006/relationships/hyperlink" Target="https://app.ideascale.com/t/UM5UZBunC" TargetMode="External"/><Relationship Id="rId56" Type="http://schemas.openxmlformats.org/officeDocument/2006/relationships/hyperlink" Target="https://app.ideascale.com/t/UM5UZBwnf" TargetMode="External"/><Relationship Id="rId59" Type="http://schemas.openxmlformats.org/officeDocument/2006/relationships/hyperlink" Target="https://app.ideascale.com/t/UM5UZBweN" TargetMode="External"/><Relationship Id="rId58" Type="http://schemas.openxmlformats.org/officeDocument/2006/relationships/hyperlink" Target="https://app.ideascale.com/t/UM5UZBvcB" TargetMode="External"/></Relationships>
</file>

<file path=xl/worksheets/_rels/sheet25.xml.rels><?xml version="1.0" encoding="UTF-8" standalone="yes"?><Relationships xmlns="http://schemas.openxmlformats.org/package/2006/relationships"><Relationship Id="rId190" Type="http://schemas.openxmlformats.org/officeDocument/2006/relationships/hyperlink" Target="https://app.ideascale.com/t/UM5UZBwyn" TargetMode="External"/><Relationship Id="rId194" Type="http://schemas.openxmlformats.org/officeDocument/2006/relationships/hyperlink" Target="https://app.ideascale.com/t/UM5UZBvu5" TargetMode="External"/><Relationship Id="rId193" Type="http://schemas.openxmlformats.org/officeDocument/2006/relationships/hyperlink" Target="https://app.ideascale.com/t/UM5UZBvUx" TargetMode="External"/><Relationship Id="rId192" Type="http://schemas.openxmlformats.org/officeDocument/2006/relationships/hyperlink" Target="https://app.ideascale.com/t/UM5UZBu57" TargetMode="External"/><Relationship Id="rId191" Type="http://schemas.openxmlformats.org/officeDocument/2006/relationships/hyperlink" Target="https://app.ideascale.com/t/UM5UZBwfu" TargetMode="External"/><Relationship Id="rId187" Type="http://schemas.openxmlformats.org/officeDocument/2006/relationships/hyperlink" Target="https://app.ideascale.com/t/UM5UZBwc9" TargetMode="External"/><Relationship Id="rId186" Type="http://schemas.openxmlformats.org/officeDocument/2006/relationships/hyperlink" Target="https://app.ideascale.com/t/UM5UZBvdY" TargetMode="External"/><Relationship Id="rId185" Type="http://schemas.openxmlformats.org/officeDocument/2006/relationships/hyperlink" Target="https://app.ideascale.com/t/UM5UZBvwJ" TargetMode="External"/><Relationship Id="rId184" Type="http://schemas.openxmlformats.org/officeDocument/2006/relationships/hyperlink" Target="https://app.ideascale.com/t/UM5UZBwND" TargetMode="External"/><Relationship Id="rId189" Type="http://schemas.openxmlformats.org/officeDocument/2006/relationships/hyperlink" Target="https://app.ideascale.com/t/UM5UZBvgD" TargetMode="External"/><Relationship Id="rId188" Type="http://schemas.openxmlformats.org/officeDocument/2006/relationships/hyperlink" Target="https://app.ideascale.com/t/UM5UZBvoE" TargetMode="External"/><Relationship Id="rId183" Type="http://schemas.openxmlformats.org/officeDocument/2006/relationships/hyperlink" Target="https://app.ideascale.com/t/UM5UZBvn6" TargetMode="External"/><Relationship Id="rId182" Type="http://schemas.openxmlformats.org/officeDocument/2006/relationships/hyperlink" Target="https://app.ideascale.com/t/UM5UZBu9b" TargetMode="External"/><Relationship Id="rId181" Type="http://schemas.openxmlformats.org/officeDocument/2006/relationships/hyperlink" Target="https://app.ideascale.com/t/UM5UZBve6" TargetMode="External"/><Relationship Id="rId180" Type="http://schemas.openxmlformats.org/officeDocument/2006/relationships/hyperlink" Target="https://app.ideascale.com/t/UM5UZBw1x" TargetMode="External"/><Relationship Id="rId176" Type="http://schemas.openxmlformats.org/officeDocument/2006/relationships/hyperlink" Target="https://app.ideascale.com/t/UM5UZBulF" TargetMode="External"/><Relationship Id="rId297" Type="http://schemas.openxmlformats.org/officeDocument/2006/relationships/hyperlink" Target="https://app.ideascale.com/t/UM5UZBu6K" TargetMode="External"/><Relationship Id="rId175" Type="http://schemas.openxmlformats.org/officeDocument/2006/relationships/hyperlink" Target="https://app.ideascale.com/t/UM5UZBu7A" TargetMode="External"/><Relationship Id="rId296" Type="http://schemas.openxmlformats.org/officeDocument/2006/relationships/hyperlink" Target="https://app.ideascale.com/t/UM5UZBvKi" TargetMode="External"/><Relationship Id="rId174" Type="http://schemas.openxmlformats.org/officeDocument/2006/relationships/hyperlink" Target="https://app.ideascale.com/t/UM5UZBvbI" TargetMode="External"/><Relationship Id="rId295" Type="http://schemas.openxmlformats.org/officeDocument/2006/relationships/hyperlink" Target="https://app.ideascale.com/t/UM5UZBwpx" TargetMode="External"/><Relationship Id="rId173" Type="http://schemas.openxmlformats.org/officeDocument/2006/relationships/hyperlink" Target="https://app.ideascale.com/t/UM5UZBvS6" TargetMode="External"/><Relationship Id="rId294" Type="http://schemas.openxmlformats.org/officeDocument/2006/relationships/hyperlink" Target="https://app.ideascale.com/t/UM5UZBwsM" TargetMode="External"/><Relationship Id="rId179" Type="http://schemas.openxmlformats.org/officeDocument/2006/relationships/hyperlink" Target="https://app.ideascale.com/t/UM5UZBvSV" TargetMode="External"/><Relationship Id="rId178" Type="http://schemas.openxmlformats.org/officeDocument/2006/relationships/hyperlink" Target="https://app.ideascale.com/t/UM5UZBu8h" TargetMode="External"/><Relationship Id="rId299" Type="http://schemas.openxmlformats.org/officeDocument/2006/relationships/hyperlink" Target="https://app.ideascale.com/t/UM5UZBu7D" TargetMode="External"/><Relationship Id="rId177" Type="http://schemas.openxmlformats.org/officeDocument/2006/relationships/hyperlink" Target="https://app.ideascale.com/t/UM5UZBul3" TargetMode="External"/><Relationship Id="rId298" Type="http://schemas.openxmlformats.org/officeDocument/2006/relationships/hyperlink" Target="https://app.ideascale.com/t/UM5UZBu9E" TargetMode="External"/><Relationship Id="rId198" Type="http://schemas.openxmlformats.org/officeDocument/2006/relationships/hyperlink" Target="https://app.ideascale.com/t/UM5UZBvbR" TargetMode="External"/><Relationship Id="rId197" Type="http://schemas.openxmlformats.org/officeDocument/2006/relationships/hyperlink" Target="https://app.ideascale.com/t/UM5UZBurX" TargetMode="External"/><Relationship Id="rId196" Type="http://schemas.openxmlformats.org/officeDocument/2006/relationships/hyperlink" Target="https://app.ideascale.com/t/UM5UZBvxe" TargetMode="External"/><Relationship Id="rId195" Type="http://schemas.openxmlformats.org/officeDocument/2006/relationships/hyperlink" Target="https://app.ideascale.com/t/UM5UZBw3P" TargetMode="External"/><Relationship Id="rId199" Type="http://schemas.openxmlformats.org/officeDocument/2006/relationships/hyperlink" Target="https://app.ideascale.com/t/UM5UZBvOj" TargetMode="External"/><Relationship Id="rId150" Type="http://schemas.openxmlformats.org/officeDocument/2006/relationships/hyperlink" Target="https://app.ideascale.com/t/UM5UZBv3w" TargetMode="External"/><Relationship Id="rId271" Type="http://schemas.openxmlformats.org/officeDocument/2006/relationships/hyperlink" Target="https://app.ideascale.com/t/UM5UZBw3Y" TargetMode="External"/><Relationship Id="rId392" Type="http://schemas.openxmlformats.org/officeDocument/2006/relationships/hyperlink" Target="https://app.ideascale.com/t/UM5UZBuj9" TargetMode="External"/><Relationship Id="rId270" Type="http://schemas.openxmlformats.org/officeDocument/2006/relationships/hyperlink" Target="https://app.ideascale.com/t/UM5UZBvSj" TargetMode="External"/><Relationship Id="rId391" Type="http://schemas.openxmlformats.org/officeDocument/2006/relationships/hyperlink" Target="https://app.ideascale.com/t/UM5UZBw8P" TargetMode="External"/><Relationship Id="rId390" Type="http://schemas.openxmlformats.org/officeDocument/2006/relationships/hyperlink" Target="https://app.ideascale.com/t/UM5UZBvnJ" TargetMode="External"/><Relationship Id="rId1" Type="http://schemas.openxmlformats.org/officeDocument/2006/relationships/hyperlink" Target="https://app.ideascale.com/t/UM5UZBuk5" TargetMode="External"/><Relationship Id="rId2" Type="http://schemas.openxmlformats.org/officeDocument/2006/relationships/hyperlink" Target="https://app.ideascale.com/t/UM5UZBw35" TargetMode="External"/><Relationship Id="rId3" Type="http://schemas.openxmlformats.org/officeDocument/2006/relationships/hyperlink" Target="https://app.ideascale.com/t/UM5UZBuoc" TargetMode="External"/><Relationship Id="rId149" Type="http://schemas.openxmlformats.org/officeDocument/2006/relationships/hyperlink" Target="https://app.ideascale.com/t/UM5UZBvMP" TargetMode="External"/><Relationship Id="rId4" Type="http://schemas.openxmlformats.org/officeDocument/2006/relationships/hyperlink" Target="https://app.ideascale.com/t/UM5UZBukc" TargetMode="External"/><Relationship Id="rId148" Type="http://schemas.openxmlformats.org/officeDocument/2006/relationships/hyperlink" Target="https://app.ideascale.com/t/UM5UZBvlj" TargetMode="External"/><Relationship Id="rId269" Type="http://schemas.openxmlformats.org/officeDocument/2006/relationships/hyperlink" Target="https://app.ideascale.com/t/UM5UZBvfO" TargetMode="External"/><Relationship Id="rId9" Type="http://schemas.openxmlformats.org/officeDocument/2006/relationships/hyperlink" Target="https://app.ideascale.com/t/UM5UZBwAT" TargetMode="External"/><Relationship Id="rId143" Type="http://schemas.openxmlformats.org/officeDocument/2006/relationships/hyperlink" Target="https://app.ideascale.com/t/UM5UZBvqO" TargetMode="External"/><Relationship Id="rId264" Type="http://schemas.openxmlformats.org/officeDocument/2006/relationships/hyperlink" Target="https://app.ideascale.com/t/UM5UZBw4e" TargetMode="External"/><Relationship Id="rId385" Type="http://schemas.openxmlformats.org/officeDocument/2006/relationships/hyperlink" Target="https://app.ideascale.com/t/UM5UZBvxo" TargetMode="External"/><Relationship Id="rId142" Type="http://schemas.openxmlformats.org/officeDocument/2006/relationships/hyperlink" Target="https://app.ideascale.com/t/UM5UZBuww" TargetMode="External"/><Relationship Id="rId263" Type="http://schemas.openxmlformats.org/officeDocument/2006/relationships/hyperlink" Target="https://app.ideascale.com/t/UM5UZBvJ3" TargetMode="External"/><Relationship Id="rId384" Type="http://schemas.openxmlformats.org/officeDocument/2006/relationships/hyperlink" Target="https://app.ideascale.com/t/UM5UZBvKs" TargetMode="External"/><Relationship Id="rId141" Type="http://schemas.openxmlformats.org/officeDocument/2006/relationships/hyperlink" Target="https://app.ideascale.com/t/UM5UZBwvI" TargetMode="External"/><Relationship Id="rId262" Type="http://schemas.openxmlformats.org/officeDocument/2006/relationships/hyperlink" Target="https://app.ideascale.com/t/UM5UZBw3A" TargetMode="External"/><Relationship Id="rId383" Type="http://schemas.openxmlformats.org/officeDocument/2006/relationships/hyperlink" Target="https://app.ideascale.com/t/UM5UZBup9" TargetMode="External"/><Relationship Id="rId140" Type="http://schemas.openxmlformats.org/officeDocument/2006/relationships/hyperlink" Target="https://app.ideascale.com/t/UM5UZBvtc" TargetMode="External"/><Relationship Id="rId261" Type="http://schemas.openxmlformats.org/officeDocument/2006/relationships/hyperlink" Target="https://app.ideascale.com/t/UM5UZBwCb" TargetMode="External"/><Relationship Id="rId382" Type="http://schemas.openxmlformats.org/officeDocument/2006/relationships/hyperlink" Target="https://app.ideascale.com/t/UM5UZBw6J" TargetMode="External"/><Relationship Id="rId5" Type="http://schemas.openxmlformats.org/officeDocument/2006/relationships/hyperlink" Target="https://app.ideascale.com/t/UM5UZBuz4" TargetMode="External"/><Relationship Id="rId147" Type="http://schemas.openxmlformats.org/officeDocument/2006/relationships/hyperlink" Target="https://app.ideascale.com/t/UM5UZBvRI" TargetMode="External"/><Relationship Id="rId268" Type="http://schemas.openxmlformats.org/officeDocument/2006/relationships/hyperlink" Target="https://app.ideascale.com/t/UM5UZBvAY" TargetMode="External"/><Relationship Id="rId389" Type="http://schemas.openxmlformats.org/officeDocument/2006/relationships/hyperlink" Target="https://app.ideascale.com/t/UM5UZBvSH" TargetMode="External"/><Relationship Id="rId6" Type="http://schemas.openxmlformats.org/officeDocument/2006/relationships/hyperlink" Target="https://app.ideascale.com/t/UM5UZBwvT" TargetMode="External"/><Relationship Id="rId146" Type="http://schemas.openxmlformats.org/officeDocument/2006/relationships/hyperlink" Target="https://app.ideascale.com/t/UM5UZBw7r" TargetMode="External"/><Relationship Id="rId267" Type="http://schemas.openxmlformats.org/officeDocument/2006/relationships/hyperlink" Target="https://app.ideascale.com/t/UM5UZBw0J" TargetMode="External"/><Relationship Id="rId388" Type="http://schemas.openxmlformats.org/officeDocument/2006/relationships/hyperlink" Target="https://app.ideascale.com/t/UM5UZBw7G" TargetMode="External"/><Relationship Id="rId7" Type="http://schemas.openxmlformats.org/officeDocument/2006/relationships/hyperlink" Target="https://app.ideascale.com/t/UM5UZBukh" TargetMode="External"/><Relationship Id="rId145" Type="http://schemas.openxmlformats.org/officeDocument/2006/relationships/hyperlink" Target="https://app.ideascale.com/t/UM5UZBuvy" TargetMode="External"/><Relationship Id="rId266" Type="http://schemas.openxmlformats.org/officeDocument/2006/relationships/hyperlink" Target="https://app.ideascale.com/t/UM5UZBw2m" TargetMode="External"/><Relationship Id="rId387" Type="http://schemas.openxmlformats.org/officeDocument/2006/relationships/hyperlink" Target="https://app.ideascale.com/t/UM5UZBviv" TargetMode="External"/><Relationship Id="rId8" Type="http://schemas.openxmlformats.org/officeDocument/2006/relationships/hyperlink" Target="https://app.ideascale.com/t/UM5UZBwOV" TargetMode="External"/><Relationship Id="rId144" Type="http://schemas.openxmlformats.org/officeDocument/2006/relationships/hyperlink" Target="https://app.ideascale.com/t/UM5UZBvxB" TargetMode="External"/><Relationship Id="rId265" Type="http://schemas.openxmlformats.org/officeDocument/2006/relationships/hyperlink" Target="https://app.ideascale.com/t/UM5UZBvs6" TargetMode="External"/><Relationship Id="rId386" Type="http://schemas.openxmlformats.org/officeDocument/2006/relationships/hyperlink" Target="https://app.ideascale.com/t/UM5UZBwcm" TargetMode="External"/><Relationship Id="rId260" Type="http://schemas.openxmlformats.org/officeDocument/2006/relationships/hyperlink" Target="https://app.ideascale.com/t/UM5UZBwzi" TargetMode="External"/><Relationship Id="rId381" Type="http://schemas.openxmlformats.org/officeDocument/2006/relationships/hyperlink" Target="https://app.ideascale.com/t/UM5UZBvtQ" TargetMode="External"/><Relationship Id="rId380" Type="http://schemas.openxmlformats.org/officeDocument/2006/relationships/hyperlink" Target="https://app.ideascale.com/t/UM5UZBuke" TargetMode="External"/><Relationship Id="rId139" Type="http://schemas.openxmlformats.org/officeDocument/2006/relationships/hyperlink" Target="https://app.ideascale.com/t/UM5UZBw4U" TargetMode="External"/><Relationship Id="rId138" Type="http://schemas.openxmlformats.org/officeDocument/2006/relationships/hyperlink" Target="https://app.ideascale.com/t/UM5UZBvUv" TargetMode="External"/><Relationship Id="rId259" Type="http://schemas.openxmlformats.org/officeDocument/2006/relationships/hyperlink" Target="https://app.ideascale.com/t/UM5UZBvb4" TargetMode="External"/><Relationship Id="rId137" Type="http://schemas.openxmlformats.org/officeDocument/2006/relationships/hyperlink" Target="https://app.ideascale.com/t/UM5UZBve2" TargetMode="External"/><Relationship Id="rId258" Type="http://schemas.openxmlformats.org/officeDocument/2006/relationships/hyperlink" Target="https://app.ideascale.com/t/UM5UZBwnG" TargetMode="External"/><Relationship Id="rId379" Type="http://schemas.openxmlformats.org/officeDocument/2006/relationships/hyperlink" Target="https://app.ideascale.com/t/UM5UZBvQr" TargetMode="External"/><Relationship Id="rId132" Type="http://schemas.openxmlformats.org/officeDocument/2006/relationships/hyperlink" Target="https://app.ideascale.com/t/UM5UZBw2j" TargetMode="External"/><Relationship Id="rId253" Type="http://schemas.openxmlformats.org/officeDocument/2006/relationships/hyperlink" Target="https://app.ideascale.com/t/UM5UZBvcx" TargetMode="External"/><Relationship Id="rId374" Type="http://schemas.openxmlformats.org/officeDocument/2006/relationships/hyperlink" Target="https://app.ideascale.com/t/UM5UZBw6d" TargetMode="External"/><Relationship Id="rId131" Type="http://schemas.openxmlformats.org/officeDocument/2006/relationships/hyperlink" Target="https://app.ideascale.com/t/UM5UZBvtj" TargetMode="External"/><Relationship Id="rId252" Type="http://schemas.openxmlformats.org/officeDocument/2006/relationships/hyperlink" Target="https://app.ideascale.com/t/UM5UZBwdu" TargetMode="External"/><Relationship Id="rId373" Type="http://schemas.openxmlformats.org/officeDocument/2006/relationships/hyperlink" Target="https://app.ideascale.com/t/UM5UZBwQw" TargetMode="External"/><Relationship Id="rId130" Type="http://schemas.openxmlformats.org/officeDocument/2006/relationships/hyperlink" Target="https://app.ideascale.com/t/UM5UZBwea" TargetMode="External"/><Relationship Id="rId251" Type="http://schemas.openxmlformats.org/officeDocument/2006/relationships/hyperlink" Target="https://app.ideascale.com/t/UM5UZBuxL" TargetMode="External"/><Relationship Id="rId372" Type="http://schemas.openxmlformats.org/officeDocument/2006/relationships/hyperlink" Target="https://app.ideascale.com/t/UM5UZBv0o" TargetMode="External"/><Relationship Id="rId250" Type="http://schemas.openxmlformats.org/officeDocument/2006/relationships/hyperlink" Target="https://app.ideascale.com/t/UM5UZBwsb" TargetMode="External"/><Relationship Id="rId371" Type="http://schemas.openxmlformats.org/officeDocument/2006/relationships/hyperlink" Target="https://app.ideascale.com/t/UM5UZBvM4" TargetMode="External"/><Relationship Id="rId136" Type="http://schemas.openxmlformats.org/officeDocument/2006/relationships/hyperlink" Target="https://app.ideascale.com/t/UM5UZBujt" TargetMode="External"/><Relationship Id="rId257" Type="http://schemas.openxmlformats.org/officeDocument/2006/relationships/hyperlink" Target="https://app.ideascale.com/t/UM5UZBw6O" TargetMode="External"/><Relationship Id="rId378" Type="http://schemas.openxmlformats.org/officeDocument/2006/relationships/hyperlink" Target="https://app.ideascale.com/t/UM5UZBw6u" TargetMode="External"/><Relationship Id="rId135" Type="http://schemas.openxmlformats.org/officeDocument/2006/relationships/hyperlink" Target="https://app.ideascale.com/t/UM5UZBujv" TargetMode="External"/><Relationship Id="rId256" Type="http://schemas.openxmlformats.org/officeDocument/2006/relationships/hyperlink" Target="https://app.ideascale.com/t/UM5UZBu9y" TargetMode="External"/><Relationship Id="rId377" Type="http://schemas.openxmlformats.org/officeDocument/2006/relationships/hyperlink" Target="https://app.ideascale.com/t/UM5UZBwbK" TargetMode="External"/><Relationship Id="rId134" Type="http://schemas.openxmlformats.org/officeDocument/2006/relationships/hyperlink" Target="https://app.ideascale.com/t/UM5UZBvcv" TargetMode="External"/><Relationship Id="rId255" Type="http://schemas.openxmlformats.org/officeDocument/2006/relationships/hyperlink" Target="https://app.ideascale.com/t/UM5UZBu0o" TargetMode="External"/><Relationship Id="rId376" Type="http://schemas.openxmlformats.org/officeDocument/2006/relationships/hyperlink" Target="https://app.ideascale.com/t/UM5UZBw7k" TargetMode="External"/><Relationship Id="rId133" Type="http://schemas.openxmlformats.org/officeDocument/2006/relationships/hyperlink" Target="https://app.ideascale.com/t/UM5UZBuv5" TargetMode="External"/><Relationship Id="rId254" Type="http://schemas.openxmlformats.org/officeDocument/2006/relationships/hyperlink" Target="https://app.ideascale.com/t/UM5UZBujr" TargetMode="External"/><Relationship Id="rId375" Type="http://schemas.openxmlformats.org/officeDocument/2006/relationships/hyperlink" Target="https://app.ideascale.com/t/UM5UZBw7F" TargetMode="External"/><Relationship Id="rId172" Type="http://schemas.openxmlformats.org/officeDocument/2006/relationships/hyperlink" Target="https://app.ideascale.com/t/UM5UZBvM1" TargetMode="External"/><Relationship Id="rId293" Type="http://schemas.openxmlformats.org/officeDocument/2006/relationships/hyperlink" Target="https://app.ideascale.com/t/UM5UZBw29" TargetMode="External"/><Relationship Id="rId171" Type="http://schemas.openxmlformats.org/officeDocument/2006/relationships/hyperlink" Target="https://app.ideascale.com/t/UM5UZBulh" TargetMode="External"/><Relationship Id="rId292" Type="http://schemas.openxmlformats.org/officeDocument/2006/relationships/hyperlink" Target="https://app.ideascale.com/t/UM5UZBvYm" TargetMode="External"/><Relationship Id="rId170" Type="http://schemas.openxmlformats.org/officeDocument/2006/relationships/hyperlink" Target="https://app.ideascale.com/t/UM5UZBvXF" TargetMode="External"/><Relationship Id="rId291" Type="http://schemas.openxmlformats.org/officeDocument/2006/relationships/hyperlink" Target="https://app.ideascale.com/t/UM5UZBvNl" TargetMode="External"/><Relationship Id="rId290" Type="http://schemas.openxmlformats.org/officeDocument/2006/relationships/hyperlink" Target="https://app.ideascale.com/t/UM5UZBvwH" TargetMode="External"/><Relationship Id="rId165" Type="http://schemas.openxmlformats.org/officeDocument/2006/relationships/hyperlink" Target="https://app.ideascale.com/t/UM5UZBvaY" TargetMode="External"/><Relationship Id="rId286" Type="http://schemas.openxmlformats.org/officeDocument/2006/relationships/hyperlink" Target="https://app.ideascale.com/t/UM5UZBuvA" TargetMode="External"/><Relationship Id="rId164" Type="http://schemas.openxmlformats.org/officeDocument/2006/relationships/hyperlink" Target="https://app.ideascale.com/t/UM5UZBwnh" TargetMode="External"/><Relationship Id="rId285" Type="http://schemas.openxmlformats.org/officeDocument/2006/relationships/hyperlink" Target="https://app.ideascale.com/t/UM5UZBv31" TargetMode="External"/><Relationship Id="rId163" Type="http://schemas.openxmlformats.org/officeDocument/2006/relationships/hyperlink" Target="https://app.ideascale.com/t/UM5UZBvM5" TargetMode="External"/><Relationship Id="rId284" Type="http://schemas.openxmlformats.org/officeDocument/2006/relationships/hyperlink" Target="https://app.ideascale.com/t/UM5UZBvxQ" TargetMode="External"/><Relationship Id="rId162" Type="http://schemas.openxmlformats.org/officeDocument/2006/relationships/hyperlink" Target="https://app.ideascale.com/t/UM5UZBu1h" TargetMode="External"/><Relationship Id="rId283" Type="http://schemas.openxmlformats.org/officeDocument/2006/relationships/hyperlink" Target="https://app.ideascale.com/t/UM5UZBveY" TargetMode="External"/><Relationship Id="rId169" Type="http://schemas.openxmlformats.org/officeDocument/2006/relationships/hyperlink" Target="https://app.ideascale.com/t/UM5UZBvv6" TargetMode="External"/><Relationship Id="rId168" Type="http://schemas.openxmlformats.org/officeDocument/2006/relationships/hyperlink" Target="https://app.ideascale.com/t/UM5UZBweB" TargetMode="External"/><Relationship Id="rId289" Type="http://schemas.openxmlformats.org/officeDocument/2006/relationships/hyperlink" Target="https://app.ideascale.com/t/UM5UZBw30" TargetMode="External"/><Relationship Id="rId167" Type="http://schemas.openxmlformats.org/officeDocument/2006/relationships/hyperlink" Target="https://app.ideascale.com/t/UM5UZBvXl" TargetMode="External"/><Relationship Id="rId288" Type="http://schemas.openxmlformats.org/officeDocument/2006/relationships/hyperlink" Target="https://app.ideascale.com/t/UM5UZBuz7" TargetMode="External"/><Relationship Id="rId166" Type="http://schemas.openxmlformats.org/officeDocument/2006/relationships/hyperlink" Target="https://app.ideascale.com/t/UM5UZBuvS" TargetMode="External"/><Relationship Id="rId287" Type="http://schemas.openxmlformats.org/officeDocument/2006/relationships/hyperlink" Target="https://app.ideascale.com/t/UM5UZBwhE" TargetMode="External"/><Relationship Id="rId161" Type="http://schemas.openxmlformats.org/officeDocument/2006/relationships/hyperlink" Target="https://app.ideascale.com/t/UM5UZBvFl" TargetMode="External"/><Relationship Id="rId282" Type="http://schemas.openxmlformats.org/officeDocument/2006/relationships/hyperlink" Target="https://app.ideascale.com/t/UM5UZBvWI" TargetMode="External"/><Relationship Id="rId160" Type="http://schemas.openxmlformats.org/officeDocument/2006/relationships/hyperlink" Target="https://app.ideascale.com/t/UM5UZBvoe" TargetMode="External"/><Relationship Id="rId281" Type="http://schemas.openxmlformats.org/officeDocument/2006/relationships/hyperlink" Target="https://app.ideascale.com/t/UM5UZBviw" TargetMode="External"/><Relationship Id="rId280" Type="http://schemas.openxmlformats.org/officeDocument/2006/relationships/hyperlink" Target="https://app.ideascale.com/t/UM5UZBwSv" TargetMode="External"/><Relationship Id="rId159" Type="http://schemas.openxmlformats.org/officeDocument/2006/relationships/hyperlink" Target="https://app.ideascale.com/t/UM5UZBuqr" TargetMode="External"/><Relationship Id="rId154" Type="http://schemas.openxmlformats.org/officeDocument/2006/relationships/hyperlink" Target="https://app.ideascale.com/t/UM5UZBvI0" TargetMode="External"/><Relationship Id="rId275" Type="http://schemas.openxmlformats.org/officeDocument/2006/relationships/hyperlink" Target="https://app.ideascale.com/t/UM5UZBw7S" TargetMode="External"/><Relationship Id="rId396" Type="http://schemas.openxmlformats.org/officeDocument/2006/relationships/hyperlink" Target="https://app.ideascale.com/t/UM5UZBvr7" TargetMode="External"/><Relationship Id="rId153" Type="http://schemas.openxmlformats.org/officeDocument/2006/relationships/hyperlink" Target="https://app.ideascale.com/t/UM5UZBw1g" TargetMode="External"/><Relationship Id="rId274" Type="http://schemas.openxmlformats.org/officeDocument/2006/relationships/hyperlink" Target="https://app.ideascale.com/t/UM5UZBvmK" TargetMode="External"/><Relationship Id="rId395" Type="http://schemas.openxmlformats.org/officeDocument/2006/relationships/hyperlink" Target="https://app.ideascale.com/t/UM5UZBwyM" TargetMode="External"/><Relationship Id="rId152" Type="http://schemas.openxmlformats.org/officeDocument/2006/relationships/hyperlink" Target="https://app.ideascale.com/t/UM5UZBvnI" TargetMode="External"/><Relationship Id="rId273" Type="http://schemas.openxmlformats.org/officeDocument/2006/relationships/hyperlink" Target="https://app.ideascale.com/t/UM5UZBwC3" TargetMode="External"/><Relationship Id="rId394" Type="http://schemas.openxmlformats.org/officeDocument/2006/relationships/hyperlink" Target="https://app.ideascale.com/t/UM5UZBw7J" TargetMode="External"/><Relationship Id="rId151" Type="http://schemas.openxmlformats.org/officeDocument/2006/relationships/hyperlink" Target="https://app.ideascale.com/t/UM5UZBvnB" TargetMode="External"/><Relationship Id="rId272" Type="http://schemas.openxmlformats.org/officeDocument/2006/relationships/hyperlink" Target="https://app.ideascale.com/t/UM5UZBvTO" TargetMode="External"/><Relationship Id="rId393" Type="http://schemas.openxmlformats.org/officeDocument/2006/relationships/hyperlink" Target="https://app.ideascale.com/t/UM5UZBu6L" TargetMode="External"/><Relationship Id="rId158" Type="http://schemas.openxmlformats.org/officeDocument/2006/relationships/hyperlink" Target="https://app.ideascale.com/t/UM5UZBwzr" TargetMode="External"/><Relationship Id="rId279" Type="http://schemas.openxmlformats.org/officeDocument/2006/relationships/hyperlink" Target="https://app.ideascale.com/t/UM5UZBvdy" TargetMode="External"/><Relationship Id="rId157" Type="http://schemas.openxmlformats.org/officeDocument/2006/relationships/hyperlink" Target="https://app.ideascale.com/t/UM5UZBu0t" TargetMode="External"/><Relationship Id="rId278" Type="http://schemas.openxmlformats.org/officeDocument/2006/relationships/hyperlink" Target="https://app.ideascale.com/t/UM5UZBwuw" TargetMode="External"/><Relationship Id="rId399" Type="http://schemas.openxmlformats.org/officeDocument/2006/relationships/hyperlink" Target="https://app.ideascale.com/t/UM5UZBvfv" TargetMode="External"/><Relationship Id="rId156" Type="http://schemas.openxmlformats.org/officeDocument/2006/relationships/hyperlink" Target="https://app.ideascale.com/t/UM5UZBvsq" TargetMode="External"/><Relationship Id="rId277" Type="http://schemas.openxmlformats.org/officeDocument/2006/relationships/hyperlink" Target="https://app.ideascale.com/t/UM5UZBweQ" TargetMode="External"/><Relationship Id="rId398" Type="http://schemas.openxmlformats.org/officeDocument/2006/relationships/hyperlink" Target="https://app.ideascale.com/t/UM5UZBvnr" TargetMode="External"/><Relationship Id="rId155" Type="http://schemas.openxmlformats.org/officeDocument/2006/relationships/hyperlink" Target="https://app.ideascale.com/t/UM5UZBw1B" TargetMode="External"/><Relationship Id="rId276" Type="http://schemas.openxmlformats.org/officeDocument/2006/relationships/hyperlink" Target="https://app.ideascale.com/t/UM5UZBvCq" TargetMode="External"/><Relationship Id="rId397" Type="http://schemas.openxmlformats.org/officeDocument/2006/relationships/hyperlink" Target="https://app.ideascale.com/t/UM5UZBvxG" TargetMode="External"/><Relationship Id="rId40" Type="http://schemas.openxmlformats.org/officeDocument/2006/relationships/hyperlink" Target="https://app.ideascale.com/t/UM5UZBvvd" TargetMode="External"/><Relationship Id="rId42" Type="http://schemas.openxmlformats.org/officeDocument/2006/relationships/hyperlink" Target="https://app.ideascale.com/t/UM5UZBviL" TargetMode="External"/><Relationship Id="rId41" Type="http://schemas.openxmlformats.org/officeDocument/2006/relationships/hyperlink" Target="https://app.ideascale.com/t/UM5UZBwis" TargetMode="External"/><Relationship Id="rId44" Type="http://schemas.openxmlformats.org/officeDocument/2006/relationships/hyperlink" Target="https://app.ideascale.com/t/UM5UZBvgC" TargetMode="External"/><Relationship Id="rId43" Type="http://schemas.openxmlformats.org/officeDocument/2006/relationships/hyperlink" Target="https://app.ideascale.com/t/UM5UZBwz4" TargetMode="External"/><Relationship Id="rId46" Type="http://schemas.openxmlformats.org/officeDocument/2006/relationships/hyperlink" Target="https://app.ideascale.com/t/UM5UZBvOo" TargetMode="External"/><Relationship Id="rId45" Type="http://schemas.openxmlformats.org/officeDocument/2006/relationships/hyperlink" Target="https://app.ideascale.com/t/UM5UZBw5K" TargetMode="External"/><Relationship Id="rId48" Type="http://schemas.openxmlformats.org/officeDocument/2006/relationships/hyperlink" Target="https://app.ideascale.com/t/UM5UZBvlx" TargetMode="External"/><Relationship Id="rId47" Type="http://schemas.openxmlformats.org/officeDocument/2006/relationships/hyperlink" Target="https://app.ideascale.com/t/UM5UZBvnL" TargetMode="External"/><Relationship Id="rId49" Type="http://schemas.openxmlformats.org/officeDocument/2006/relationships/hyperlink" Target="https://app.ideascale.com/t/UM5UZBu8s" TargetMode="External"/><Relationship Id="rId31" Type="http://schemas.openxmlformats.org/officeDocument/2006/relationships/hyperlink" Target="https://app.ideascale.com/t/UM5UZBv0i" TargetMode="External"/><Relationship Id="rId30" Type="http://schemas.openxmlformats.org/officeDocument/2006/relationships/hyperlink" Target="https://app.ideascale.com/t/UM5UZBvGv" TargetMode="External"/><Relationship Id="rId33" Type="http://schemas.openxmlformats.org/officeDocument/2006/relationships/hyperlink" Target="https://app.ideascale.com/t/UM5UZBukl" TargetMode="External"/><Relationship Id="rId32" Type="http://schemas.openxmlformats.org/officeDocument/2006/relationships/hyperlink" Target="https://app.ideascale.com/t/UM5UZBvD2" TargetMode="External"/><Relationship Id="rId35" Type="http://schemas.openxmlformats.org/officeDocument/2006/relationships/hyperlink" Target="https://app.ideascale.com/t/UM5UZBvex" TargetMode="External"/><Relationship Id="rId34" Type="http://schemas.openxmlformats.org/officeDocument/2006/relationships/hyperlink" Target="https://app.ideascale.com/t/UM5UZBvsb" TargetMode="External"/><Relationship Id="rId37" Type="http://schemas.openxmlformats.org/officeDocument/2006/relationships/hyperlink" Target="https://app.ideascale.com/t/UM5UZBwyW" TargetMode="External"/><Relationship Id="rId36" Type="http://schemas.openxmlformats.org/officeDocument/2006/relationships/hyperlink" Target="https://app.ideascale.com/t/UM5UZBulp" TargetMode="External"/><Relationship Id="rId39" Type="http://schemas.openxmlformats.org/officeDocument/2006/relationships/hyperlink" Target="https://app.ideascale.com/t/UM5UZBwMF" TargetMode="External"/><Relationship Id="rId38" Type="http://schemas.openxmlformats.org/officeDocument/2006/relationships/hyperlink" Target="https://app.ideascale.com/t/UM5UZBvtA" TargetMode="External"/><Relationship Id="rId20" Type="http://schemas.openxmlformats.org/officeDocument/2006/relationships/hyperlink" Target="https://app.ideascale.com/t/UM5UZBwF7" TargetMode="External"/><Relationship Id="rId22" Type="http://schemas.openxmlformats.org/officeDocument/2006/relationships/hyperlink" Target="https://app.ideascale.com/t/UM5UZBvg8" TargetMode="External"/><Relationship Id="rId21" Type="http://schemas.openxmlformats.org/officeDocument/2006/relationships/hyperlink" Target="https://app.ideascale.com/t/UM5UZBw5q" TargetMode="External"/><Relationship Id="rId24" Type="http://schemas.openxmlformats.org/officeDocument/2006/relationships/hyperlink" Target="https://app.ideascale.com/t/UM5UZBuzX" TargetMode="External"/><Relationship Id="rId23" Type="http://schemas.openxmlformats.org/officeDocument/2006/relationships/hyperlink" Target="https://app.ideascale.com/t/UM5UZBujW" TargetMode="External"/><Relationship Id="rId409" Type="http://schemas.openxmlformats.org/officeDocument/2006/relationships/hyperlink" Target="https://app.ideascale.com/t/UM5UZBv32" TargetMode="External"/><Relationship Id="rId404" Type="http://schemas.openxmlformats.org/officeDocument/2006/relationships/hyperlink" Target="https://app.ideascale.com/t/UM5UZBwaw" TargetMode="External"/><Relationship Id="rId403" Type="http://schemas.openxmlformats.org/officeDocument/2006/relationships/hyperlink" Target="https://app.ideascale.com/t/UM5UZBvcW" TargetMode="External"/><Relationship Id="rId402" Type="http://schemas.openxmlformats.org/officeDocument/2006/relationships/hyperlink" Target="https://app.ideascale.com/t/UM5UZBvWC" TargetMode="External"/><Relationship Id="rId401" Type="http://schemas.openxmlformats.org/officeDocument/2006/relationships/hyperlink" Target="https://app.ideascale.com/t/UM5UZBvko" TargetMode="External"/><Relationship Id="rId408" Type="http://schemas.openxmlformats.org/officeDocument/2006/relationships/hyperlink" Target="https://app.ideascale.com/t/UM5UZBu8g" TargetMode="External"/><Relationship Id="rId407" Type="http://schemas.openxmlformats.org/officeDocument/2006/relationships/hyperlink" Target="https://app.ideascale.com/t/UM5UZBvj8" TargetMode="External"/><Relationship Id="rId406" Type="http://schemas.openxmlformats.org/officeDocument/2006/relationships/hyperlink" Target="https://app.ideascale.com/t/UM5UZBuvF" TargetMode="External"/><Relationship Id="rId405" Type="http://schemas.openxmlformats.org/officeDocument/2006/relationships/hyperlink" Target="https://app.ideascale.com/t/UM5UZBu8y" TargetMode="External"/><Relationship Id="rId26" Type="http://schemas.openxmlformats.org/officeDocument/2006/relationships/hyperlink" Target="https://app.ideascale.com/t/UM5UZBuvh" TargetMode="External"/><Relationship Id="rId25" Type="http://schemas.openxmlformats.org/officeDocument/2006/relationships/hyperlink" Target="https://app.ideascale.com/t/UM5UZBv52" TargetMode="External"/><Relationship Id="rId28" Type="http://schemas.openxmlformats.org/officeDocument/2006/relationships/hyperlink" Target="https://app.ideascale.com/t/UM5UZBukq" TargetMode="External"/><Relationship Id="rId27" Type="http://schemas.openxmlformats.org/officeDocument/2006/relationships/hyperlink" Target="https://app.ideascale.com/t/UM5UZBvLQ" TargetMode="External"/><Relationship Id="rId400" Type="http://schemas.openxmlformats.org/officeDocument/2006/relationships/hyperlink" Target="https://app.ideascale.com/t/UM5UZBvGV" TargetMode="External"/><Relationship Id="rId29" Type="http://schemas.openxmlformats.org/officeDocument/2006/relationships/hyperlink" Target="https://app.ideascale.com/t/UM5UZButc" TargetMode="External"/><Relationship Id="rId11" Type="http://schemas.openxmlformats.org/officeDocument/2006/relationships/hyperlink" Target="https://app.ideascale.com/t/UM5UZBwsS" TargetMode="External"/><Relationship Id="rId10" Type="http://schemas.openxmlformats.org/officeDocument/2006/relationships/hyperlink" Target="https://app.ideascale.com/t/UM5UZBvQm" TargetMode="External"/><Relationship Id="rId13" Type="http://schemas.openxmlformats.org/officeDocument/2006/relationships/hyperlink" Target="https://app.ideascale.com/t/UM5UZBuuL" TargetMode="External"/><Relationship Id="rId12" Type="http://schemas.openxmlformats.org/officeDocument/2006/relationships/hyperlink" Target="https://app.ideascale.com/t/UM5UZBukR" TargetMode="External"/><Relationship Id="rId15" Type="http://schemas.openxmlformats.org/officeDocument/2006/relationships/hyperlink" Target="https://app.ideascale.com/t/UM5UZBvAm" TargetMode="External"/><Relationship Id="rId14" Type="http://schemas.openxmlformats.org/officeDocument/2006/relationships/hyperlink" Target="https://app.ideascale.com/t/UM5UZBwzd" TargetMode="External"/><Relationship Id="rId17" Type="http://schemas.openxmlformats.org/officeDocument/2006/relationships/hyperlink" Target="https://app.ideascale.com/t/UM5UZBvPg" TargetMode="External"/><Relationship Id="rId16" Type="http://schemas.openxmlformats.org/officeDocument/2006/relationships/hyperlink" Target="https://app.ideascale.com/t/UM5UZBwit" TargetMode="External"/><Relationship Id="rId19" Type="http://schemas.openxmlformats.org/officeDocument/2006/relationships/hyperlink" Target="https://app.ideascale.com/t/UM5UZButR" TargetMode="External"/><Relationship Id="rId18" Type="http://schemas.openxmlformats.org/officeDocument/2006/relationships/hyperlink" Target="https://app.ideascale.com/t/UM5UZBw5F" TargetMode="External"/><Relationship Id="rId84" Type="http://schemas.openxmlformats.org/officeDocument/2006/relationships/hyperlink" Target="https://app.ideascale.com/t/UM5UZBwyv" TargetMode="External"/><Relationship Id="rId83" Type="http://schemas.openxmlformats.org/officeDocument/2006/relationships/hyperlink" Target="https://app.ideascale.com/t/UM5UZBvCF" TargetMode="External"/><Relationship Id="rId86" Type="http://schemas.openxmlformats.org/officeDocument/2006/relationships/hyperlink" Target="https://app.ideascale.com/t/UM5UZBwM5" TargetMode="External"/><Relationship Id="rId85" Type="http://schemas.openxmlformats.org/officeDocument/2006/relationships/hyperlink" Target="https://app.ideascale.com/t/UM5UZBvmC" TargetMode="External"/><Relationship Id="rId88" Type="http://schemas.openxmlformats.org/officeDocument/2006/relationships/hyperlink" Target="https://app.ideascale.com/t/UM5UZBvgA" TargetMode="External"/><Relationship Id="rId87" Type="http://schemas.openxmlformats.org/officeDocument/2006/relationships/hyperlink" Target="https://app.ideascale.com/t/UM5UZBwtN" TargetMode="External"/><Relationship Id="rId89" Type="http://schemas.openxmlformats.org/officeDocument/2006/relationships/hyperlink" Target="https://app.ideascale.com/t/UM5UZBw72" TargetMode="External"/><Relationship Id="rId80" Type="http://schemas.openxmlformats.org/officeDocument/2006/relationships/hyperlink" Target="https://app.ideascale.com/t/UM5UZBwfK" TargetMode="External"/><Relationship Id="rId82" Type="http://schemas.openxmlformats.org/officeDocument/2006/relationships/hyperlink" Target="https://app.ideascale.com/t/UM5UZBvP3" TargetMode="External"/><Relationship Id="rId81" Type="http://schemas.openxmlformats.org/officeDocument/2006/relationships/hyperlink" Target="https://app.ideascale.com/t/UM5UZBvIE" TargetMode="External"/><Relationship Id="rId73" Type="http://schemas.openxmlformats.org/officeDocument/2006/relationships/hyperlink" Target="https://app.ideascale.com/t/UM5UZBvSn" TargetMode="External"/><Relationship Id="rId72" Type="http://schemas.openxmlformats.org/officeDocument/2006/relationships/hyperlink" Target="https://app.ideascale.com/t/UM5UZBvRD" TargetMode="External"/><Relationship Id="rId75" Type="http://schemas.openxmlformats.org/officeDocument/2006/relationships/hyperlink" Target="https://app.ideascale.com/t/UM5UZBwuE" TargetMode="External"/><Relationship Id="rId74" Type="http://schemas.openxmlformats.org/officeDocument/2006/relationships/hyperlink" Target="https://app.ideascale.com/t/UM5UZBvG3" TargetMode="External"/><Relationship Id="rId77" Type="http://schemas.openxmlformats.org/officeDocument/2006/relationships/hyperlink" Target="https://app.ideascale.com/t/UM5UZBumE" TargetMode="External"/><Relationship Id="rId76" Type="http://schemas.openxmlformats.org/officeDocument/2006/relationships/hyperlink" Target="https://app.ideascale.com/t/UM5UZBwlM" TargetMode="External"/><Relationship Id="rId79" Type="http://schemas.openxmlformats.org/officeDocument/2006/relationships/hyperlink" Target="https://app.ideascale.com/t/UM5UZBuoL" TargetMode="External"/><Relationship Id="rId78" Type="http://schemas.openxmlformats.org/officeDocument/2006/relationships/hyperlink" Target="https://app.ideascale.com/t/UM5UZBvlL" TargetMode="External"/><Relationship Id="rId71" Type="http://schemas.openxmlformats.org/officeDocument/2006/relationships/hyperlink" Target="https://app.ideascale.com/t/UM5UZBvAV" TargetMode="External"/><Relationship Id="rId70" Type="http://schemas.openxmlformats.org/officeDocument/2006/relationships/hyperlink" Target="https://app.ideascale.com/t/UM5UZBvWm" TargetMode="External"/><Relationship Id="rId62" Type="http://schemas.openxmlformats.org/officeDocument/2006/relationships/hyperlink" Target="https://app.ideascale.com/t/UM5UZBwgt" TargetMode="External"/><Relationship Id="rId61" Type="http://schemas.openxmlformats.org/officeDocument/2006/relationships/hyperlink" Target="https://app.ideascale.com/t/UM5UZBvU1" TargetMode="External"/><Relationship Id="rId64" Type="http://schemas.openxmlformats.org/officeDocument/2006/relationships/hyperlink" Target="https://app.ideascale.com/t/UM5UZBwXA" TargetMode="External"/><Relationship Id="rId63" Type="http://schemas.openxmlformats.org/officeDocument/2006/relationships/hyperlink" Target="https://app.ideascale.com/t/UM5UZBvD0" TargetMode="External"/><Relationship Id="rId66" Type="http://schemas.openxmlformats.org/officeDocument/2006/relationships/hyperlink" Target="https://app.ideascale.com/t/UM5UZBw5i" TargetMode="External"/><Relationship Id="rId65" Type="http://schemas.openxmlformats.org/officeDocument/2006/relationships/hyperlink" Target="https://app.ideascale.com/t/UM5UZBw1Y" TargetMode="External"/><Relationship Id="rId68" Type="http://schemas.openxmlformats.org/officeDocument/2006/relationships/hyperlink" Target="https://app.ideascale.com/t/UM5UZBvHc" TargetMode="External"/><Relationship Id="rId67" Type="http://schemas.openxmlformats.org/officeDocument/2006/relationships/hyperlink" Target="https://app.ideascale.com/t/UM5UZBvuf" TargetMode="External"/><Relationship Id="rId60" Type="http://schemas.openxmlformats.org/officeDocument/2006/relationships/hyperlink" Target="https://app.ideascale.com/t/UM5UZBu6l" TargetMode="External"/><Relationship Id="rId69" Type="http://schemas.openxmlformats.org/officeDocument/2006/relationships/hyperlink" Target="https://app.ideascale.com/t/UM5UZBuyA" TargetMode="External"/><Relationship Id="rId51" Type="http://schemas.openxmlformats.org/officeDocument/2006/relationships/hyperlink" Target="https://app.ideascale.com/t/UM5UZBwrb" TargetMode="External"/><Relationship Id="rId50" Type="http://schemas.openxmlformats.org/officeDocument/2006/relationships/hyperlink" Target="https://app.ideascale.com/t/UM5UZBvkj" TargetMode="External"/><Relationship Id="rId53" Type="http://schemas.openxmlformats.org/officeDocument/2006/relationships/hyperlink" Target="https://app.ideascale.com/t/UM5UZBvSv" TargetMode="External"/><Relationship Id="rId52" Type="http://schemas.openxmlformats.org/officeDocument/2006/relationships/hyperlink" Target="https://app.ideascale.com/t/UM5UZBwxu" TargetMode="External"/><Relationship Id="rId55" Type="http://schemas.openxmlformats.org/officeDocument/2006/relationships/hyperlink" Target="https://app.ideascale.com/t/UM5UZBvEM" TargetMode="External"/><Relationship Id="rId54" Type="http://schemas.openxmlformats.org/officeDocument/2006/relationships/hyperlink" Target="https://app.ideascale.com/t/UM5UZBvIe" TargetMode="External"/><Relationship Id="rId57" Type="http://schemas.openxmlformats.org/officeDocument/2006/relationships/hyperlink" Target="https://app.ideascale.com/t/UM5UZBwnQ" TargetMode="External"/><Relationship Id="rId56" Type="http://schemas.openxmlformats.org/officeDocument/2006/relationships/hyperlink" Target="https://app.ideascale.com/t/UM5UZBwlb" TargetMode="External"/><Relationship Id="rId59" Type="http://schemas.openxmlformats.org/officeDocument/2006/relationships/hyperlink" Target="https://app.ideascale.com/t/UM5UZBvKr" TargetMode="External"/><Relationship Id="rId58" Type="http://schemas.openxmlformats.org/officeDocument/2006/relationships/hyperlink" Target="https://app.ideascale.com/t/UM5UZBwzg" TargetMode="External"/><Relationship Id="rId107" Type="http://schemas.openxmlformats.org/officeDocument/2006/relationships/hyperlink" Target="https://app.ideascale.com/t/UM5UZBu7T" TargetMode="External"/><Relationship Id="rId228" Type="http://schemas.openxmlformats.org/officeDocument/2006/relationships/hyperlink" Target="https://app.ideascale.com/t/UM5UZBwvq" TargetMode="External"/><Relationship Id="rId349" Type="http://schemas.openxmlformats.org/officeDocument/2006/relationships/hyperlink" Target="https://app.ideascale.com/t/UM5UZBvHS" TargetMode="External"/><Relationship Id="rId106" Type="http://schemas.openxmlformats.org/officeDocument/2006/relationships/hyperlink" Target="https://app.ideascale.com/t/UM5UZBvHF" TargetMode="External"/><Relationship Id="rId227" Type="http://schemas.openxmlformats.org/officeDocument/2006/relationships/hyperlink" Target="https://app.ideascale.com/t/UM5UZBvt6" TargetMode="External"/><Relationship Id="rId348" Type="http://schemas.openxmlformats.org/officeDocument/2006/relationships/hyperlink" Target="https://app.ideascale.com/t/UM5UZBvrM" TargetMode="External"/><Relationship Id="rId469" Type="http://schemas.openxmlformats.org/officeDocument/2006/relationships/hyperlink" Target="https://app.ideascale.com/t/UM5UZBvny" TargetMode="External"/><Relationship Id="rId105" Type="http://schemas.openxmlformats.org/officeDocument/2006/relationships/hyperlink" Target="https://app.ideascale.com/t/UM5UZBu2b" TargetMode="External"/><Relationship Id="rId226" Type="http://schemas.openxmlformats.org/officeDocument/2006/relationships/hyperlink" Target="https://app.ideascale.com/t/UM5UZBu0X" TargetMode="External"/><Relationship Id="rId347" Type="http://schemas.openxmlformats.org/officeDocument/2006/relationships/hyperlink" Target="https://app.ideascale.com/t/UM5UZBwC9" TargetMode="External"/><Relationship Id="rId468" Type="http://schemas.openxmlformats.org/officeDocument/2006/relationships/hyperlink" Target="https://app.ideascale.com/t/UM5UZBvvW" TargetMode="External"/><Relationship Id="rId104" Type="http://schemas.openxmlformats.org/officeDocument/2006/relationships/hyperlink" Target="https://app.ideascale.com/t/UM5UZBvxJ" TargetMode="External"/><Relationship Id="rId225" Type="http://schemas.openxmlformats.org/officeDocument/2006/relationships/hyperlink" Target="https://app.ideascale.com/t/UM5UZBv7P" TargetMode="External"/><Relationship Id="rId346" Type="http://schemas.openxmlformats.org/officeDocument/2006/relationships/hyperlink" Target="https://app.ideascale.com/t/UM5UZBvrV" TargetMode="External"/><Relationship Id="rId467" Type="http://schemas.openxmlformats.org/officeDocument/2006/relationships/hyperlink" Target="https://app.ideascale.com/t/UM5UZBwMb" TargetMode="External"/><Relationship Id="rId109" Type="http://schemas.openxmlformats.org/officeDocument/2006/relationships/hyperlink" Target="https://app.ideascale.com/t/UM5UZBwi0" TargetMode="External"/><Relationship Id="rId108" Type="http://schemas.openxmlformats.org/officeDocument/2006/relationships/hyperlink" Target="https://app.ideascale.com/t/UM5UZBwzU" TargetMode="External"/><Relationship Id="rId229" Type="http://schemas.openxmlformats.org/officeDocument/2006/relationships/hyperlink" Target="https://app.ideascale.com/t/UM5UZBwJ3" TargetMode="External"/><Relationship Id="rId220" Type="http://schemas.openxmlformats.org/officeDocument/2006/relationships/hyperlink" Target="https://app.ideascale.com/t/UM5UZBvO3" TargetMode="External"/><Relationship Id="rId341" Type="http://schemas.openxmlformats.org/officeDocument/2006/relationships/hyperlink" Target="https://app.ideascale.com/t/UM5UZBuzl" TargetMode="External"/><Relationship Id="rId462" Type="http://schemas.openxmlformats.org/officeDocument/2006/relationships/hyperlink" Target="https://app.ideascale.com/t/UM5UZBwo6" TargetMode="External"/><Relationship Id="rId340" Type="http://schemas.openxmlformats.org/officeDocument/2006/relationships/hyperlink" Target="https://app.ideascale.com/t/UM5UZBvMr" TargetMode="External"/><Relationship Id="rId461" Type="http://schemas.openxmlformats.org/officeDocument/2006/relationships/hyperlink" Target="https://app.ideascale.com/t/UM5UZBwx4" TargetMode="External"/><Relationship Id="rId460" Type="http://schemas.openxmlformats.org/officeDocument/2006/relationships/hyperlink" Target="https://app.ideascale.com/t/UM5UZBva7" TargetMode="External"/><Relationship Id="rId103" Type="http://schemas.openxmlformats.org/officeDocument/2006/relationships/hyperlink" Target="https://app.ideascale.com/t/UM5UZBvc4" TargetMode="External"/><Relationship Id="rId224" Type="http://schemas.openxmlformats.org/officeDocument/2006/relationships/hyperlink" Target="https://app.ideascale.com/t/UM5UZBvFI" TargetMode="External"/><Relationship Id="rId345" Type="http://schemas.openxmlformats.org/officeDocument/2006/relationships/hyperlink" Target="https://app.ideascale.com/t/UM5UZBvo8" TargetMode="External"/><Relationship Id="rId466" Type="http://schemas.openxmlformats.org/officeDocument/2006/relationships/hyperlink" Target="https://app.ideascale.com/t/UM5UZBwja" TargetMode="External"/><Relationship Id="rId102" Type="http://schemas.openxmlformats.org/officeDocument/2006/relationships/hyperlink" Target="https://app.ideascale.com/t/UM5UZBuqW" TargetMode="External"/><Relationship Id="rId223" Type="http://schemas.openxmlformats.org/officeDocument/2006/relationships/hyperlink" Target="https://app.ideascale.com/t/UM5UZBvm5" TargetMode="External"/><Relationship Id="rId344" Type="http://schemas.openxmlformats.org/officeDocument/2006/relationships/hyperlink" Target="https://app.ideascale.com/t/UM5UZBw5L" TargetMode="External"/><Relationship Id="rId465" Type="http://schemas.openxmlformats.org/officeDocument/2006/relationships/hyperlink" Target="https://app.ideascale.com/t/UM5UZBvmc" TargetMode="External"/><Relationship Id="rId101" Type="http://schemas.openxmlformats.org/officeDocument/2006/relationships/hyperlink" Target="https://app.ideascale.com/t/UM5UZBvw4" TargetMode="External"/><Relationship Id="rId222" Type="http://schemas.openxmlformats.org/officeDocument/2006/relationships/hyperlink" Target="https://app.ideascale.com/t/UM5UZBv7Y" TargetMode="External"/><Relationship Id="rId343" Type="http://schemas.openxmlformats.org/officeDocument/2006/relationships/hyperlink" Target="https://app.ideascale.com/t/UM5UZBvu6" TargetMode="External"/><Relationship Id="rId464" Type="http://schemas.openxmlformats.org/officeDocument/2006/relationships/hyperlink" Target="https://app.ideascale.com/t/UM5UZBw7f" TargetMode="External"/><Relationship Id="rId100" Type="http://schemas.openxmlformats.org/officeDocument/2006/relationships/hyperlink" Target="https://app.ideascale.com/t/UM5UZBw49" TargetMode="External"/><Relationship Id="rId221" Type="http://schemas.openxmlformats.org/officeDocument/2006/relationships/hyperlink" Target="https://app.ideascale.com/t/UM5UZBu6I" TargetMode="External"/><Relationship Id="rId342" Type="http://schemas.openxmlformats.org/officeDocument/2006/relationships/hyperlink" Target="https://app.ideascale.com/t/UM5UZBvhq" TargetMode="External"/><Relationship Id="rId463" Type="http://schemas.openxmlformats.org/officeDocument/2006/relationships/hyperlink" Target="https://app.ideascale.com/t/UM5UZBvRt" TargetMode="External"/><Relationship Id="rId217" Type="http://schemas.openxmlformats.org/officeDocument/2006/relationships/hyperlink" Target="https://app.ideascale.com/t/UM5UZBuly" TargetMode="External"/><Relationship Id="rId338" Type="http://schemas.openxmlformats.org/officeDocument/2006/relationships/hyperlink" Target="https://app.ideascale.com/t/UM5UZBvfd" TargetMode="External"/><Relationship Id="rId459" Type="http://schemas.openxmlformats.org/officeDocument/2006/relationships/hyperlink" Target="https://app.ideascale.com/t/UM5UZBvwU" TargetMode="External"/><Relationship Id="rId216" Type="http://schemas.openxmlformats.org/officeDocument/2006/relationships/hyperlink" Target="https://app.ideascale.com/t/UM5UZBu7x" TargetMode="External"/><Relationship Id="rId337" Type="http://schemas.openxmlformats.org/officeDocument/2006/relationships/hyperlink" Target="https://app.ideascale.com/t/UM5UZBw1y" TargetMode="External"/><Relationship Id="rId458" Type="http://schemas.openxmlformats.org/officeDocument/2006/relationships/hyperlink" Target="https://app.ideascale.com/t/UM5UZBvXp" TargetMode="External"/><Relationship Id="rId215" Type="http://schemas.openxmlformats.org/officeDocument/2006/relationships/hyperlink" Target="https://app.ideascale.com/t/UM5UZBu64" TargetMode="External"/><Relationship Id="rId336" Type="http://schemas.openxmlformats.org/officeDocument/2006/relationships/hyperlink" Target="https://app.ideascale.com/t/UM5UZBvlE" TargetMode="External"/><Relationship Id="rId457" Type="http://schemas.openxmlformats.org/officeDocument/2006/relationships/hyperlink" Target="https://app.ideascale.com/t/UM5UZBvaf" TargetMode="External"/><Relationship Id="rId214" Type="http://schemas.openxmlformats.org/officeDocument/2006/relationships/hyperlink" Target="https://app.ideascale.com/t/UM5UZBvCo" TargetMode="External"/><Relationship Id="rId335" Type="http://schemas.openxmlformats.org/officeDocument/2006/relationships/hyperlink" Target="https://app.ideascale.com/t/UM5UZBvck" TargetMode="External"/><Relationship Id="rId456" Type="http://schemas.openxmlformats.org/officeDocument/2006/relationships/hyperlink" Target="https://app.ideascale.com/t/UM5UZBu8v" TargetMode="External"/><Relationship Id="rId219" Type="http://schemas.openxmlformats.org/officeDocument/2006/relationships/hyperlink" Target="https://app.ideascale.com/t/UM5UZBvmi" TargetMode="External"/><Relationship Id="rId218" Type="http://schemas.openxmlformats.org/officeDocument/2006/relationships/hyperlink" Target="https://app.ideascale.com/t/UM5UZBvKo" TargetMode="External"/><Relationship Id="rId339" Type="http://schemas.openxmlformats.org/officeDocument/2006/relationships/hyperlink" Target="https://app.ideascale.com/t/UM5UZBvvu" TargetMode="External"/><Relationship Id="rId330" Type="http://schemas.openxmlformats.org/officeDocument/2006/relationships/hyperlink" Target="https://app.ideascale.com/t/UM5UZBw3y" TargetMode="External"/><Relationship Id="rId451" Type="http://schemas.openxmlformats.org/officeDocument/2006/relationships/hyperlink" Target="https://app.ideascale.com/t/UM5UZBvaq" TargetMode="External"/><Relationship Id="rId450" Type="http://schemas.openxmlformats.org/officeDocument/2006/relationships/hyperlink" Target="https://app.ideascale.com/t/UM5UZBvMq" TargetMode="External"/><Relationship Id="rId213" Type="http://schemas.openxmlformats.org/officeDocument/2006/relationships/hyperlink" Target="https://app.ideascale.com/t/UM5UZBwFw" TargetMode="External"/><Relationship Id="rId334" Type="http://schemas.openxmlformats.org/officeDocument/2006/relationships/hyperlink" Target="https://app.ideascale.com/t/UM5UZBu6P" TargetMode="External"/><Relationship Id="rId455" Type="http://schemas.openxmlformats.org/officeDocument/2006/relationships/hyperlink" Target="https://app.ideascale.com/t/UM5UZBvMV" TargetMode="External"/><Relationship Id="rId212" Type="http://schemas.openxmlformats.org/officeDocument/2006/relationships/hyperlink" Target="https://app.ideascale.com/t/UM5UZBvJy" TargetMode="External"/><Relationship Id="rId333" Type="http://schemas.openxmlformats.org/officeDocument/2006/relationships/hyperlink" Target="https://app.ideascale.com/t/UM5UZBuwG" TargetMode="External"/><Relationship Id="rId454" Type="http://schemas.openxmlformats.org/officeDocument/2006/relationships/hyperlink" Target="https://app.ideascale.com/t/UM5UZBw6y" TargetMode="External"/><Relationship Id="rId211" Type="http://schemas.openxmlformats.org/officeDocument/2006/relationships/hyperlink" Target="https://app.ideascale.com/t/UM5UZBvjD" TargetMode="External"/><Relationship Id="rId332" Type="http://schemas.openxmlformats.org/officeDocument/2006/relationships/hyperlink" Target="https://app.ideascale.com/t/UM5UZBvvC" TargetMode="External"/><Relationship Id="rId453" Type="http://schemas.openxmlformats.org/officeDocument/2006/relationships/hyperlink" Target="https://app.ideascale.com/t/UM5UZBv2x" TargetMode="External"/><Relationship Id="rId210" Type="http://schemas.openxmlformats.org/officeDocument/2006/relationships/hyperlink" Target="https://app.ideascale.com/t/UM5UZBw5P" TargetMode="External"/><Relationship Id="rId331" Type="http://schemas.openxmlformats.org/officeDocument/2006/relationships/hyperlink" Target="https://app.ideascale.com/t/UM5UZBw68" TargetMode="External"/><Relationship Id="rId452" Type="http://schemas.openxmlformats.org/officeDocument/2006/relationships/hyperlink" Target="https://app.ideascale.com/t/UM5UZBv45" TargetMode="External"/><Relationship Id="rId370" Type="http://schemas.openxmlformats.org/officeDocument/2006/relationships/hyperlink" Target="https://app.ideascale.com/t/UM5UZBw2y" TargetMode="External"/><Relationship Id="rId129" Type="http://schemas.openxmlformats.org/officeDocument/2006/relationships/hyperlink" Target="https://app.ideascale.com/t/UM5UZBu6g" TargetMode="External"/><Relationship Id="rId128" Type="http://schemas.openxmlformats.org/officeDocument/2006/relationships/hyperlink" Target="https://app.ideascale.com/t/UM5UZBwmG" TargetMode="External"/><Relationship Id="rId249" Type="http://schemas.openxmlformats.org/officeDocument/2006/relationships/hyperlink" Target="https://app.ideascale.com/t/UM5UZBumT" TargetMode="External"/><Relationship Id="rId127" Type="http://schemas.openxmlformats.org/officeDocument/2006/relationships/hyperlink" Target="https://app.ideascale.com/t/UM5UZBuva" TargetMode="External"/><Relationship Id="rId248" Type="http://schemas.openxmlformats.org/officeDocument/2006/relationships/hyperlink" Target="https://app.ideascale.com/t/UM5UZBvQM" TargetMode="External"/><Relationship Id="rId369" Type="http://schemas.openxmlformats.org/officeDocument/2006/relationships/hyperlink" Target="https://app.ideascale.com/t/UM5UZBw76" TargetMode="External"/><Relationship Id="rId126" Type="http://schemas.openxmlformats.org/officeDocument/2006/relationships/hyperlink" Target="https://app.ideascale.com/t/UM5UZBwSs" TargetMode="External"/><Relationship Id="rId247" Type="http://schemas.openxmlformats.org/officeDocument/2006/relationships/hyperlink" Target="https://app.ideascale.com/t/UM5UZBwQ3" TargetMode="External"/><Relationship Id="rId368" Type="http://schemas.openxmlformats.org/officeDocument/2006/relationships/hyperlink" Target="https://app.ideascale.com/t/UM5UZBv2K" TargetMode="External"/><Relationship Id="rId121" Type="http://schemas.openxmlformats.org/officeDocument/2006/relationships/hyperlink" Target="https://app.ideascale.com/t/UM5UZBuo9" TargetMode="External"/><Relationship Id="rId242" Type="http://schemas.openxmlformats.org/officeDocument/2006/relationships/hyperlink" Target="https://app.ideascale.com/t/UM5UZBwcl" TargetMode="External"/><Relationship Id="rId363" Type="http://schemas.openxmlformats.org/officeDocument/2006/relationships/hyperlink" Target="https://app.ideascale.com/t/UM5UZBvCG" TargetMode="External"/><Relationship Id="rId484" Type="http://schemas.openxmlformats.org/officeDocument/2006/relationships/hyperlink" Target="https://app.ideascale.com/t/UM5UZBu81" TargetMode="External"/><Relationship Id="rId120" Type="http://schemas.openxmlformats.org/officeDocument/2006/relationships/hyperlink" Target="https://app.ideascale.com/t/UM5UZBvQp" TargetMode="External"/><Relationship Id="rId241" Type="http://schemas.openxmlformats.org/officeDocument/2006/relationships/hyperlink" Target="https://app.ideascale.com/t/UM5UZBvxC" TargetMode="External"/><Relationship Id="rId362" Type="http://schemas.openxmlformats.org/officeDocument/2006/relationships/hyperlink" Target="https://app.ideascale.com/t/UM5UZBw8E" TargetMode="External"/><Relationship Id="rId483" Type="http://schemas.openxmlformats.org/officeDocument/2006/relationships/hyperlink" Target="https://app.ideascale.com/t/UM5UZBvuo" TargetMode="External"/><Relationship Id="rId240" Type="http://schemas.openxmlformats.org/officeDocument/2006/relationships/hyperlink" Target="https://app.ideascale.com/t/UM5UZBvch" TargetMode="External"/><Relationship Id="rId361" Type="http://schemas.openxmlformats.org/officeDocument/2006/relationships/hyperlink" Target="https://app.ideascale.com/t/UM5UZBvPm" TargetMode="External"/><Relationship Id="rId482" Type="http://schemas.openxmlformats.org/officeDocument/2006/relationships/hyperlink" Target="https://app.ideascale.com/t/UM5UZBwMS" TargetMode="External"/><Relationship Id="rId360" Type="http://schemas.openxmlformats.org/officeDocument/2006/relationships/hyperlink" Target="https://app.ideascale.com/t/UM5UZBur0" TargetMode="External"/><Relationship Id="rId481" Type="http://schemas.openxmlformats.org/officeDocument/2006/relationships/hyperlink" Target="https://app.ideascale.com/t/UM5UZBv4D" TargetMode="External"/><Relationship Id="rId125" Type="http://schemas.openxmlformats.org/officeDocument/2006/relationships/hyperlink" Target="https://app.ideascale.com/t/UM5UZBuoE" TargetMode="External"/><Relationship Id="rId246" Type="http://schemas.openxmlformats.org/officeDocument/2006/relationships/hyperlink" Target="https://app.ideascale.com/t/UM5UZBu63" TargetMode="External"/><Relationship Id="rId367" Type="http://schemas.openxmlformats.org/officeDocument/2006/relationships/hyperlink" Target="https://app.ideascale.com/t/UM5UZBvQw" TargetMode="External"/><Relationship Id="rId488" Type="http://schemas.openxmlformats.org/officeDocument/2006/relationships/drawing" Target="../drawings/drawing25.xml"/><Relationship Id="rId124" Type="http://schemas.openxmlformats.org/officeDocument/2006/relationships/hyperlink" Target="https://app.ideascale.com/t/UM5UZBujY" TargetMode="External"/><Relationship Id="rId245" Type="http://schemas.openxmlformats.org/officeDocument/2006/relationships/hyperlink" Target="https://app.ideascale.com/t/UM5UZBvPN" TargetMode="External"/><Relationship Id="rId366" Type="http://schemas.openxmlformats.org/officeDocument/2006/relationships/hyperlink" Target="https://app.ideascale.com/t/UM5UZBumK" TargetMode="External"/><Relationship Id="rId487" Type="http://schemas.openxmlformats.org/officeDocument/2006/relationships/hyperlink" Target="https://app.ideascale.com/t/UM5UZBvLM" TargetMode="External"/><Relationship Id="rId123" Type="http://schemas.openxmlformats.org/officeDocument/2006/relationships/hyperlink" Target="https://app.ideascale.com/t/UM5UZBwyR" TargetMode="External"/><Relationship Id="rId244" Type="http://schemas.openxmlformats.org/officeDocument/2006/relationships/hyperlink" Target="https://app.ideascale.com/t/UM5UZBun4" TargetMode="External"/><Relationship Id="rId365" Type="http://schemas.openxmlformats.org/officeDocument/2006/relationships/hyperlink" Target="https://app.ideascale.com/t/UM5UZBvoq" TargetMode="External"/><Relationship Id="rId486" Type="http://schemas.openxmlformats.org/officeDocument/2006/relationships/hyperlink" Target="https://app.ideascale.com/t/UM5UZBvAy" TargetMode="External"/><Relationship Id="rId122" Type="http://schemas.openxmlformats.org/officeDocument/2006/relationships/hyperlink" Target="https://app.ideascale.com/t/UM5UZBvgj" TargetMode="External"/><Relationship Id="rId243" Type="http://schemas.openxmlformats.org/officeDocument/2006/relationships/hyperlink" Target="https://app.ideascale.com/t/UM5UZBu0q" TargetMode="External"/><Relationship Id="rId364" Type="http://schemas.openxmlformats.org/officeDocument/2006/relationships/hyperlink" Target="https://app.ideascale.com/t/UM5UZBwvF" TargetMode="External"/><Relationship Id="rId485" Type="http://schemas.openxmlformats.org/officeDocument/2006/relationships/hyperlink" Target="https://app.ideascale.com/t/UM5UZBvcL" TargetMode="External"/><Relationship Id="rId95" Type="http://schemas.openxmlformats.org/officeDocument/2006/relationships/hyperlink" Target="https://app.ideascale.com/t/UM5UZBvXA" TargetMode="External"/><Relationship Id="rId94" Type="http://schemas.openxmlformats.org/officeDocument/2006/relationships/hyperlink" Target="https://app.ideascale.com/t/UM5UZBwWm" TargetMode="External"/><Relationship Id="rId97" Type="http://schemas.openxmlformats.org/officeDocument/2006/relationships/hyperlink" Target="https://app.ideascale.com/t/UM5UZBwz1" TargetMode="External"/><Relationship Id="rId96" Type="http://schemas.openxmlformats.org/officeDocument/2006/relationships/hyperlink" Target="https://app.ideascale.com/t/UM5UZBvN3" TargetMode="External"/><Relationship Id="rId99" Type="http://schemas.openxmlformats.org/officeDocument/2006/relationships/hyperlink" Target="https://app.ideascale.com/t/UM5UZBwfB" TargetMode="External"/><Relationship Id="rId480" Type="http://schemas.openxmlformats.org/officeDocument/2006/relationships/hyperlink" Target="https://app.ideascale.com/t/UM5UZBvkW" TargetMode="External"/><Relationship Id="rId98" Type="http://schemas.openxmlformats.org/officeDocument/2006/relationships/hyperlink" Target="https://app.ideascale.com/t/UM5UZBwVi" TargetMode="External"/><Relationship Id="rId91" Type="http://schemas.openxmlformats.org/officeDocument/2006/relationships/hyperlink" Target="https://app.ideascale.com/t/UM5UZBwx1" TargetMode="External"/><Relationship Id="rId90" Type="http://schemas.openxmlformats.org/officeDocument/2006/relationships/hyperlink" Target="https://app.ideascale.com/t/UM5UZBw1M" TargetMode="External"/><Relationship Id="rId93" Type="http://schemas.openxmlformats.org/officeDocument/2006/relationships/hyperlink" Target="https://app.ideascale.com/t/UM5UZBwz7" TargetMode="External"/><Relationship Id="rId92" Type="http://schemas.openxmlformats.org/officeDocument/2006/relationships/hyperlink" Target="https://app.ideascale.com/t/UM5UZBw4d" TargetMode="External"/><Relationship Id="rId118" Type="http://schemas.openxmlformats.org/officeDocument/2006/relationships/hyperlink" Target="https://app.ideascale.com/t/UM5UZBvqP" TargetMode="External"/><Relationship Id="rId239" Type="http://schemas.openxmlformats.org/officeDocument/2006/relationships/hyperlink" Target="https://app.ideascale.com/t/UM5UZBvLX" TargetMode="External"/><Relationship Id="rId117" Type="http://schemas.openxmlformats.org/officeDocument/2006/relationships/hyperlink" Target="https://app.ideascale.com/t/UM5UZBu8T" TargetMode="External"/><Relationship Id="rId238" Type="http://schemas.openxmlformats.org/officeDocument/2006/relationships/hyperlink" Target="https://app.ideascale.com/t/UM5UZBvsp" TargetMode="External"/><Relationship Id="rId359" Type="http://schemas.openxmlformats.org/officeDocument/2006/relationships/hyperlink" Target="https://app.ideascale.com/t/UM5UZBvTT" TargetMode="External"/><Relationship Id="rId116" Type="http://schemas.openxmlformats.org/officeDocument/2006/relationships/hyperlink" Target="https://app.ideascale.com/t/UM5UZBvD3" TargetMode="External"/><Relationship Id="rId237" Type="http://schemas.openxmlformats.org/officeDocument/2006/relationships/hyperlink" Target="https://app.ideascale.com/t/UM5UZBu0d" TargetMode="External"/><Relationship Id="rId358" Type="http://schemas.openxmlformats.org/officeDocument/2006/relationships/hyperlink" Target="https://app.ideascale.com/t/UM5UZBwOG" TargetMode="External"/><Relationship Id="rId479" Type="http://schemas.openxmlformats.org/officeDocument/2006/relationships/hyperlink" Target="https://app.ideascale.com/t/UM5UZBu9q" TargetMode="External"/><Relationship Id="rId115" Type="http://schemas.openxmlformats.org/officeDocument/2006/relationships/hyperlink" Target="https://app.ideascale.com/t/UM5UZBw7o" TargetMode="External"/><Relationship Id="rId236" Type="http://schemas.openxmlformats.org/officeDocument/2006/relationships/hyperlink" Target="https://app.ideascale.com/t/UM5UZBvv4" TargetMode="External"/><Relationship Id="rId357" Type="http://schemas.openxmlformats.org/officeDocument/2006/relationships/hyperlink" Target="https://app.ideascale.com/t/UM5UZBw8T" TargetMode="External"/><Relationship Id="rId478" Type="http://schemas.openxmlformats.org/officeDocument/2006/relationships/hyperlink" Target="https://app.ideascale.com/t/UM5UZBulk" TargetMode="External"/><Relationship Id="rId119" Type="http://schemas.openxmlformats.org/officeDocument/2006/relationships/hyperlink" Target="https://app.ideascale.com/t/UM5UZBw4J" TargetMode="External"/><Relationship Id="rId110" Type="http://schemas.openxmlformats.org/officeDocument/2006/relationships/hyperlink" Target="https://app.ideascale.com/t/UM5UZBu6Q" TargetMode="External"/><Relationship Id="rId231" Type="http://schemas.openxmlformats.org/officeDocument/2006/relationships/hyperlink" Target="https://app.ideascale.com/t/UM5UZBvLa" TargetMode="External"/><Relationship Id="rId352" Type="http://schemas.openxmlformats.org/officeDocument/2006/relationships/hyperlink" Target="https://app.ideascale.com/t/UM5UZBw47" TargetMode="External"/><Relationship Id="rId473" Type="http://schemas.openxmlformats.org/officeDocument/2006/relationships/hyperlink" Target="https://app.ideascale.com/t/UM5UZBvLe" TargetMode="External"/><Relationship Id="rId230" Type="http://schemas.openxmlformats.org/officeDocument/2006/relationships/hyperlink" Target="https://app.ideascale.com/t/UM5UZBupu" TargetMode="External"/><Relationship Id="rId351" Type="http://schemas.openxmlformats.org/officeDocument/2006/relationships/hyperlink" Target="https://app.ideascale.com/t/UM5UZBumU" TargetMode="External"/><Relationship Id="rId472" Type="http://schemas.openxmlformats.org/officeDocument/2006/relationships/hyperlink" Target="https://app.ideascale.com/t/UM5UZBvR6" TargetMode="External"/><Relationship Id="rId350" Type="http://schemas.openxmlformats.org/officeDocument/2006/relationships/hyperlink" Target="https://app.ideascale.com/t/UM5UZBvkh" TargetMode="External"/><Relationship Id="rId471" Type="http://schemas.openxmlformats.org/officeDocument/2006/relationships/hyperlink" Target="https://app.ideascale.com/t/UM5UZBvil" TargetMode="External"/><Relationship Id="rId470" Type="http://schemas.openxmlformats.org/officeDocument/2006/relationships/hyperlink" Target="https://app.ideascale.com/t/UM5UZBw26" TargetMode="External"/><Relationship Id="rId114" Type="http://schemas.openxmlformats.org/officeDocument/2006/relationships/hyperlink" Target="https://app.ideascale.com/t/UM5UZBuvj" TargetMode="External"/><Relationship Id="rId235" Type="http://schemas.openxmlformats.org/officeDocument/2006/relationships/hyperlink" Target="https://app.ideascale.com/t/UM5UZBvdR" TargetMode="External"/><Relationship Id="rId356" Type="http://schemas.openxmlformats.org/officeDocument/2006/relationships/hyperlink" Target="https://app.ideascale.com/t/UM5UZBvcT" TargetMode="External"/><Relationship Id="rId477" Type="http://schemas.openxmlformats.org/officeDocument/2006/relationships/hyperlink" Target="https://app.ideascale.com/t/UM5UZBvvV" TargetMode="External"/><Relationship Id="rId113" Type="http://schemas.openxmlformats.org/officeDocument/2006/relationships/hyperlink" Target="https://app.ideascale.com/t/UM5UZBvjf" TargetMode="External"/><Relationship Id="rId234" Type="http://schemas.openxmlformats.org/officeDocument/2006/relationships/hyperlink" Target="https://app.ideascale.com/t/UM5UZBwCJ" TargetMode="External"/><Relationship Id="rId355" Type="http://schemas.openxmlformats.org/officeDocument/2006/relationships/hyperlink" Target="https://app.ideascale.com/t/UM5UZBvsg" TargetMode="External"/><Relationship Id="rId476" Type="http://schemas.openxmlformats.org/officeDocument/2006/relationships/hyperlink" Target="https://app.ideascale.com/t/UM5UZBul0" TargetMode="External"/><Relationship Id="rId112" Type="http://schemas.openxmlformats.org/officeDocument/2006/relationships/hyperlink" Target="https://app.ideascale.com/t/UM5UZBvRw" TargetMode="External"/><Relationship Id="rId233" Type="http://schemas.openxmlformats.org/officeDocument/2006/relationships/hyperlink" Target="https://app.ideascale.com/t/UM5UZBvuI" TargetMode="External"/><Relationship Id="rId354" Type="http://schemas.openxmlformats.org/officeDocument/2006/relationships/hyperlink" Target="https://app.ideascale.com/t/UM5UZBw15" TargetMode="External"/><Relationship Id="rId475" Type="http://schemas.openxmlformats.org/officeDocument/2006/relationships/hyperlink" Target="https://app.ideascale.com/t/UM5UZBvc7" TargetMode="External"/><Relationship Id="rId111" Type="http://schemas.openxmlformats.org/officeDocument/2006/relationships/hyperlink" Target="https://app.ideascale.com/t/UM5UZBv0f" TargetMode="External"/><Relationship Id="rId232" Type="http://schemas.openxmlformats.org/officeDocument/2006/relationships/hyperlink" Target="https://app.ideascale.com/t/UM5UZBveA" TargetMode="External"/><Relationship Id="rId353" Type="http://schemas.openxmlformats.org/officeDocument/2006/relationships/hyperlink" Target="https://app.ideascale.com/t/UM5UZBuri" TargetMode="External"/><Relationship Id="rId474" Type="http://schemas.openxmlformats.org/officeDocument/2006/relationships/hyperlink" Target="https://app.ideascale.com/t/UM5UZBvHP" TargetMode="External"/><Relationship Id="rId305" Type="http://schemas.openxmlformats.org/officeDocument/2006/relationships/hyperlink" Target="https://app.ideascale.com/t/UM5UZBvfg" TargetMode="External"/><Relationship Id="rId426" Type="http://schemas.openxmlformats.org/officeDocument/2006/relationships/hyperlink" Target="https://app.ideascale.com/t/UM5UZBvQ1" TargetMode="External"/><Relationship Id="rId304" Type="http://schemas.openxmlformats.org/officeDocument/2006/relationships/hyperlink" Target="https://app.ideascale.com/t/UM5UZBwAm" TargetMode="External"/><Relationship Id="rId425" Type="http://schemas.openxmlformats.org/officeDocument/2006/relationships/hyperlink" Target="https://app.ideascale.com/t/UM5UZBvwL" TargetMode="External"/><Relationship Id="rId303" Type="http://schemas.openxmlformats.org/officeDocument/2006/relationships/hyperlink" Target="https://app.ideascale.com/t/UM5UZBvV0" TargetMode="External"/><Relationship Id="rId424" Type="http://schemas.openxmlformats.org/officeDocument/2006/relationships/hyperlink" Target="https://app.ideascale.com/t/UM5UZBvLY" TargetMode="External"/><Relationship Id="rId302" Type="http://schemas.openxmlformats.org/officeDocument/2006/relationships/hyperlink" Target="https://app.ideascale.com/t/UM5UZBukD" TargetMode="External"/><Relationship Id="rId423" Type="http://schemas.openxmlformats.org/officeDocument/2006/relationships/hyperlink" Target="https://app.ideascale.com/t/UM5UZBvT3" TargetMode="External"/><Relationship Id="rId309" Type="http://schemas.openxmlformats.org/officeDocument/2006/relationships/hyperlink" Target="https://app.ideascale.com/t/UM5UZBwsI" TargetMode="External"/><Relationship Id="rId308" Type="http://schemas.openxmlformats.org/officeDocument/2006/relationships/hyperlink" Target="https://app.ideascale.com/t/UM5UZBvrr" TargetMode="External"/><Relationship Id="rId429" Type="http://schemas.openxmlformats.org/officeDocument/2006/relationships/hyperlink" Target="https://app.ideascale.com/t/UM5UZBwTb" TargetMode="External"/><Relationship Id="rId307" Type="http://schemas.openxmlformats.org/officeDocument/2006/relationships/hyperlink" Target="https://app.ideascale.com/t/UM5UZBwy9" TargetMode="External"/><Relationship Id="rId428" Type="http://schemas.openxmlformats.org/officeDocument/2006/relationships/hyperlink" Target="https://app.ideascale.com/t/UM5UZBw7n" TargetMode="External"/><Relationship Id="rId306" Type="http://schemas.openxmlformats.org/officeDocument/2006/relationships/hyperlink" Target="https://app.ideascale.com/t/UM5UZBuom" TargetMode="External"/><Relationship Id="rId427" Type="http://schemas.openxmlformats.org/officeDocument/2006/relationships/hyperlink" Target="https://app.ideascale.com/t/UM5UZBvoF" TargetMode="External"/><Relationship Id="rId301" Type="http://schemas.openxmlformats.org/officeDocument/2006/relationships/hyperlink" Target="https://app.ideascale.com/t/UM5UZBvMy" TargetMode="External"/><Relationship Id="rId422" Type="http://schemas.openxmlformats.org/officeDocument/2006/relationships/hyperlink" Target="https://app.ideascale.com/t/UM5UZBwxn" TargetMode="External"/><Relationship Id="rId300" Type="http://schemas.openxmlformats.org/officeDocument/2006/relationships/hyperlink" Target="https://app.ideascale.com/t/UM5UZBw3w" TargetMode="External"/><Relationship Id="rId421" Type="http://schemas.openxmlformats.org/officeDocument/2006/relationships/hyperlink" Target="https://app.ideascale.com/t/UM5UZBvLh" TargetMode="External"/><Relationship Id="rId420" Type="http://schemas.openxmlformats.org/officeDocument/2006/relationships/hyperlink" Target="https://app.ideascale.com/t/UM5UZBw8L" TargetMode="External"/><Relationship Id="rId415" Type="http://schemas.openxmlformats.org/officeDocument/2006/relationships/hyperlink" Target="https://app.ideascale.com/t/UM5UZBw0M" TargetMode="External"/><Relationship Id="rId414" Type="http://schemas.openxmlformats.org/officeDocument/2006/relationships/hyperlink" Target="https://app.ideascale.com/t/UM5UZBvjx" TargetMode="External"/><Relationship Id="rId413" Type="http://schemas.openxmlformats.org/officeDocument/2006/relationships/hyperlink" Target="https://app.ideascale.com/t/UM5UZBveF" TargetMode="External"/><Relationship Id="rId412" Type="http://schemas.openxmlformats.org/officeDocument/2006/relationships/hyperlink" Target="https://app.ideascale.com/t/UM5UZBvhU" TargetMode="External"/><Relationship Id="rId419" Type="http://schemas.openxmlformats.org/officeDocument/2006/relationships/hyperlink" Target="https://app.ideascale.com/t/UM5UZBwlf" TargetMode="External"/><Relationship Id="rId418" Type="http://schemas.openxmlformats.org/officeDocument/2006/relationships/hyperlink" Target="https://app.ideascale.com/t/UM5UZBvpH" TargetMode="External"/><Relationship Id="rId417" Type="http://schemas.openxmlformats.org/officeDocument/2006/relationships/hyperlink" Target="https://app.ideascale.com/t/UM5UZBw0X" TargetMode="External"/><Relationship Id="rId416" Type="http://schemas.openxmlformats.org/officeDocument/2006/relationships/hyperlink" Target="https://app.ideascale.com/t/UM5UZBvY7" TargetMode="External"/><Relationship Id="rId411" Type="http://schemas.openxmlformats.org/officeDocument/2006/relationships/hyperlink" Target="https://app.ideascale.com/t/UM5UZBvUY" TargetMode="External"/><Relationship Id="rId410" Type="http://schemas.openxmlformats.org/officeDocument/2006/relationships/hyperlink" Target="https://app.ideascale.com/t/UM5UZBvQk" TargetMode="External"/><Relationship Id="rId206" Type="http://schemas.openxmlformats.org/officeDocument/2006/relationships/hyperlink" Target="https://app.ideascale.com/t/UM5UZBvoA" TargetMode="External"/><Relationship Id="rId327" Type="http://schemas.openxmlformats.org/officeDocument/2006/relationships/hyperlink" Target="https://app.ideascale.com/t/UM5UZBvYb" TargetMode="External"/><Relationship Id="rId448" Type="http://schemas.openxmlformats.org/officeDocument/2006/relationships/hyperlink" Target="https://app.ideascale.com/t/UM5UZBw7i" TargetMode="External"/><Relationship Id="rId205" Type="http://schemas.openxmlformats.org/officeDocument/2006/relationships/hyperlink" Target="https://app.ideascale.com/t/UM5UZBvM6" TargetMode="External"/><Relationship Id="rId326" Type="http://schemas.openxmlformats.org/officeDocument/2006/relationships/hyperlink" Target="https://app.ideascale.com/t/UM5UZBvtR" TargetMode="External"/><Relationship Id="rId447" Type="http://schemas.openxmlformats.org/officeDocument/2006/relationships/hyperlink" Target="https://app.ideascale.com/t/UM5UZBw8M" TargetMode="External"/><Relationship Id="rId204" Type="http://schemas.openxmlformats.org/officeDocument/2006/relationships/hyperlink" Target="https://app.ideascale.com/t/UM5UZBvLo" TargetMode="External"/><Relationship Id="rId325" Type="http://schemas.openxmlformats.org/officeDocument/2006/relationships/hyperlink" Target="https://app.ideascale.com/t/UM5UZBvNo" TargetMode="External"/><Relationship Id="rId446" Type="http://schemas.openxmlformats.org/officeDocument/2006/relationships/hyperlink" Target="https://app.ideascale.com/t/UM5UZBvnz" TargetMode="External"/><Relationship Id="rId203" Type="http://schemas.openxmlformats.org/officeDocument/2006/relationships/hyperlink" Target="https://app.ideascale.com/t/UM5UZBvtp" TargetMode="External"/><Relationship Id="rId324" Type="http://schemas.openxmlformats.org/officeDocument/2006/relationships/hyperlink" Target="https://app.ideascale.com/t/UM5UZBvu2" TargetMode="External"/><Relationship Id="rId445" Type="http://schemas.openxmlformats.org/officeDocument/2006/relationships/hyperlink" Target="https://app.ideascale.com/t/UM5UZBusk" TargetMode="External"/><Relationship Id="rId209" Type="http://schemas.openxmlformats.org/officeDocument/2006/relationships/hyperlink" Target="https://app.ideascale.com/t/UM5UZBw3N" TargetMode="External"/><Relationship Id="rId208" Type="http://schemas.openxmlformats.org/officeDocument/2006/relationships/hyperlink" Target="https://app.ideascale.com/t/UM5UZBu1n" TargetMode="External"/><Relationship Id="rId329" Type="http://schemas.openxmlformats.org/officeDocument/2006/relationships/hyperlink" Target="https://app.ideascale.com/t/UM5UZBvBL" TargetMode="External"/><Relationship Id="rId207" Type="http://schemas.openxmlformats.org/officeDocument/2006/relationships/hyperlink" Target="https://app.ideascale.com/t/UM5UZBvCp" TargetMode="External"/><Relationship Id="rId328" Type="http://schemas.openxmlformats.org/officeDocument/2006/relationships/hyperlink" Target="https://app.ideascale.com/t/UM5UZBvqX" TargetMode="External"/><Relationship Id="rId449" Type="http://schemas.openxmlformats.org/officeDocument/2006/relationships/hyperlink" Target="https://app.ideascale.com/t/UM5UZBvfa" TargetMode="External"/><Relationship Id="rId440" Type="http://schemas.openxmlformats.org/officeDocument/2006/relationships/hyperlink" Target="https://app.ideascale.com/t/UM5UZBvmf" TargetMode="External"/><Relationship Id="rId202" Type="http://schemas.openxmlformats.org/officeDocument/2006/relationships/hyperlink" Target="https://app.ideascale.com/t/UM5UZBw6G" TargetMode="External"/><Relationship Id="rId323" Type="http://schemas.openxmlformats.org/officeDocument/2006/relationships/hyperlink" Target="https://app.ideascale.com/t/UM5UZBw2p" TargetMode="External"/><Relationship Id="rId444" Type="http://schemas.openxmlformats.org/officeDocument/2006/relationships/hyperlink" Target="https://app.ideascale.com/t/UM5UZBvYp" TargetMode="External"/><Relationship Id="rId201" Type="http://schemas.openxmlformats.org/officeDocument/2006/relationships/hyperlink" Target="https://app.ideascale.com/t/UM5UZBwzu" TargetMode="External"/><Relationship Id="rId322" Type="http://schemas.openxmlformats.org/officeDocument/2006/relationships/hyperlink" Target="https://app.ideascale.com/t/UM5UZBwwW" TargetMode="External"/><Relationship Id="rId443" Type="http://schemas.openxmlformats.org/officeDocument/2006/relationships/hyperlink" Target="https://app.ideascale.com/t/UM5UZBvvf" TargetMode="External"/><Relationship Id="rId200" Type="http://schemas.openxmlformats.org/officeDocument/2006/relationships/hyperlink" Target="https://app.ideascale.com/t/UM5UZBwyl" TargetMode="External"/><Relationship Id="rId321" Type="http://schemas.openxmlformats.org/officeDocument/2006/relationships/hyperlink" Target="https://app.ideascale.com/t/UM5UZBviU" TargetMode="External"/><Relationship Id="rId442" Type="http://schemas.openxmlformats.org/officeDocument/2006/relationships/hyperlink" Target="https://app.ideascale.com/t/UM5UZBw0Q" TargetMode="External"/><Relationship Id="rId320" Type="http://schemas.openxmlformats.org/officeDocument/2006/relationships/hyperlink" Target="https://app.ideascale.com/t/UM5UZBvrO" TargetMode="External"/><Relationship Id="rId441" Type="http://schemas.openxmlformats.org/officeDocument/2006/relationships/hyperlink" Target="https://app.ideascale.com/t/UM5UZBvxy" TargetMode="External"/><Relationship Id="rId316" Type="http://schemas.openxmlformats.org/officeDocument/2006/relationships/hyperlink" Target="https://app.ideascale.com/t/UM5UZBvlQ" TargetMode="External"/><Relationship Id="rId437" Type="http://schemas.openxmlformats.org/officeDocument/2006/relationships/hyperlink" Target="https://app.ideascale.com/t/UM5UZBvha" TargetMode="External"/><Relationship Id="rId315" Type="http://schemas.openxmlformats.org/officeDocument/2006/relationships/hyperlink" Target="https://app.ideascale.com/t/UM5UZBu0g" TargetMode="External"/><Relationship Id="rId436" Type="http://schemas.openxmlformats.org/officeDocument/2006/relationships/hyperlink" Target="https://app.ideascale.com/t/UM5UZBu10" TargetMode="External"/><Relationship Id="rId314" Type="http://schemas.openxmlformats.org/officeDocument/2006/relationships/hyperlink" Target="https://app.ideascale.com/t/UM5UZBwPx" TargetMode="External"/><Relationship Id="rId435" Type="http://schemas.openxmlformats.org/officeDocument/2006/relationships/hyperlink" Target="https://app.ideascale.com/t/UM5UZBurk" TargetMode="External"/><Relationship Id="rId313" Type="http://schemas.openxmlformats.org/officeDocument/2006/relationships/hyperlink" Target="https://app.ideascale.com/t/UM5UZBwn8" TargetMode="External"/><Relationship Id="rId434" Type="http://schemas.openxmlformats.org/officeDocument/2006/relationships/hyperlink" Target="https://app.ideascale.com/t/UM5UZBvKR" TargetMode="External"/><Relationship Id="rId319" Type="http://schemas.openxmlformats.org/officeDocument/2006/relationships/hyperlink" Target="https://app.ideascale.com/t/UM5UZBw5r" TargetMode="External"/><Relationship Id="rId318" Type="http://schemas.openxmlformats.org/officeDocument/2006/relationships/hyperlink" Target="https://app.ideascale.com/t/UM5UZBwEg" TargetMode="External"/><Relationship Id="rId439" Type="http://schemas.openxmlformats.org/officeDocument/2006/relationships/hyperlink" Target="https://app.ideascale.com/t/UM5UZBvt2" TargetMode="External"/><Relationship Id="rId317" Type="http://schemas.openxmlformats.org/officeDocument/2006/relationships/hyperlink" Target="https://app.ideascale.com/t/UM5UZBup8" TargetMode="External"/><Relationship Id="rId438" Type="http://schemas.openxmlformats.org/officeDocument/2006/relationships/hyperlink" Target="https://app.ideascale.com/t/UM5UZBuv6" TargetMode="External"/><Relationship Id="rId312" Type="http://schemas.openxmlformats.org/officeDocument/2006/relationships/hyperlink" Target="https://app.ideascale.com/t/UM5UZBuuo" TargetMode="External"/><Relationship Id="rId433" Type="http://schemas.openxmlformats.org/officeDocument/2006/relationships/hyperlink" Target="https://app.ideascale.com/t/UM5UZBu9i" TargetMode="External"/><Relationship Id="rId311" Type="http://schemas.openxmlformats.org/officeDocument/2006/relationships/hyperlink" Target="https://app.ideascale.com/t/UM5UZBvLp" TargetMode="External"/><Relationship Id="rId432" Type="http://schemas.openxmlformats.org/officeDocument/2006/relationships/hyperlink" Target="https://app.ideascale.com/t/UM5UZBvlw" TargetMode="External"/><Relationship Id="rId310" Type="http://schemas.openxmlformats.org/officeDocument/2006/relationships/hyperlink" Target="https://app.ideascale.com/t/UM5UZBvSC" TargetMode="External"/><Relationship Id="rId431" Type="http://schemas.openxmlformats.org/officeDocument/2006/relationships/hyperlink" Target="https://app.ideascale.com/t/UM5UZBw8A" TargetMode="External"/><Relationship Id="rId430" Type="http://schemas.openxmlformats.org/officeDocument/2006/relationships/hyperlink" Target="https://app.ideascale.com/t/UM5UZBwdc" TargetMode="Externa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veA" TargetMode="External"/><Relationship Id="rId84" Type="http://schemas.openxmlformats.org/officeDocument/2006/relationships/hyperlink" Target="https://app.ideascale.com/t/UM5UZBvvX" TargetMode="External"/><Relationship Id="rId83" Type="http://schemas.openxmlformats.org/officeDocument/2006/relationships/hyperlink" Target="https://app.ideascale.com/t/UM5UZBvtn" TargetMode="External"/><Relationship Id="rId42" Type="http://schemas.openxmlformats.org/officeDocument/2006/relationships/hyperlink" Target="https://app.ideascale.com/t/UM5UZBu9y" TargetMode="External"/><Relationship Id="rId41" Type="http://schemas.openxmlformats.org/officeDocument/2006/relationships/hyperlink" Target="https://app.ideascale.com/t/UM5UZBvcx" TargetMode="External"/><Relationship Id="rId85" Type="http://schemas.openxmlformats.org/officeDocument/2006/relationships/drawing" Target="../drawings/drawing3.xml"/><Relationship Id="rId44" Type="http://schemas.openxmlformats.org/officeDocument/2006/relationships/hyperlink" Target="https://app.ideascale.com/t/UM5UZBvmK" TargetMode="External"/><Relationship Id="rId43" Type="http://schemas.openxmlformats.org/officeDocument/2006/relationships/hyperlink" Target="https://app.ideascale.com/t/UM5UZBwCb" TargetMode="External"/><Relationship Id="rId46" Type="http://schemas.openxmlformats.org/officeDocument/2006/relationships/hyperlink" Target="https://app.ideascale.com/t/UM5UZBveY" TargetMode="External"/><Relationship Id="rId45" Type="http://schemas.openxmlformats.org/officeDocument/2006/relationships/hyperlink" Target="https://app.ideascale.com/t/UM5UZBvdy" TargetMode="External"/><Relationship Id="rId80" Type="http://schemas.openxmlformats.org/officeDocument/2006/relationships/hyperlink" Target="https://app.ideascale.com/t/UM5UZBvPp" TargetMode="External"/><Relationship Id="rId82" Type="http://schemas.openxmlformats.org/officeDocument/2006/relationships/hyperlink" Target="https://app.ideascale.com/t/UM5UZBvYS" TargetMode="External"/><Relationship Id="rId81" Type="http://schemas.openxmlformats.org/officeDocument/2006/relationships/hyperlink" Target="https://app.ideascale.com/t/UM5UZBw2A" TargetMode="External"/><Relationship Id="rId1" Type="http://schemas.openxmlformats.org/officeDocument/2006/relationships/hyperlink" Target="https://app.ideascale.com/t/UM5UZBu4q" TargetMode="External"/><Relationship Id="rId2" Type="http://schemas.openxmlformats.org/officeDocument/2006/relationships/hyperlink" Target="https://app.ideascale.com/t/UM5UZBw0k" TargetMode="External"/><Relationship Id="rId3" Type="http://schemas.openxmlformats.org/officeDocument/2006/relationships/hyperlink" Target="https://app.ideascale.com/t/UM5UZBuoP" TargetMode="External"/><Relationship Id="rId4" Type="http://schemas.openxmlformats.org/officeDocument/2006/relationships/hyperlink" Target="https://app.ideascale.com/t/UM5UZBuuB" TargetMode="External"/><Relationship Id="rId9" Type="http://schemas.openxmlformats.org/officeDocument/2006/relationships/hyperlink" Target="https://app.ideascale.com/t/UM5UZBvXH" TargetMode="External"/><Relationship Id="rId48" Type="http://schemas.openxmlformats.org/officeDocument/2006/relationships/hyperlink" Target="https://app.ideascale.com/t/UM5UZBukD" TargetMode="External"/><Relationship Id="rId47" Type="http://schemas.openxmlformats.org/officeDocument/2006/relationships/hyperlink" Target="https://app.ideascale.com/t/UM5UZBu6K" TargetMode="External"/><Relationship Id="rId49" Type="http://schemas.openxmlformats.org/officeDocument/2006/relationships/hyperlink" Target="https://app.ideascale.com/t/UM5UZBvQ9" TargetMode="External"/><Relationship Id="rId5" Type="http://schemas.openxmlformats.org/officeDocument/2006/relationships/hyperlink" Target="https://app.ideascale.com/t/UM5UZBwtd" TargetMode="External"/><Relationship Id="rId6" Type="http://schemas.openxmlformats.org/officeDocument/2006/relationships/hyperlink" Target="https://app.ideascale.com/t/UM5UZBvI6" TargetMode="External"/><Relationship Id="rId7" Type="http://schemas.openxmlformats.org/officeDocument/2006/relationships/hyperlink" Target="https://app.ideascale.com/t/UM5UZBvgp" TargetMode="External"/><Relationship Id="rId8" Type="http://schemas.openxmlformats.org/officeDocument/2006/relationships/hyperlink" Target="https://app.ideascale.com/t/UM5UZButE" TargetMode="External"/><Relationship Id="rId73" Type="http://schemas.openxmlformats.org/officeDocument/2006/relationships/hyperlink" Target="https://app.ideascale.com/t/UM5UZBu8v" TargetMode="External"/><Relationship Id="rId72" Type="http://schemas.openxmlformats.org/officeDocument/2006/relationships/hyperlink" Target="https://app.ideascale.com/t/UM5UZBvaq" TargetMode="External"/><Relationship Id="rId31" Type="http://schemas.openxmlformats.org/officeDocument/2006/relationships/hyperlink" Target="https://app.ideascale.com/t/UM5UZBvtc" TargetMode="External"/><Relationship Id="rId75" Type="http://schemas.openxmlformats.org/officeDocument/2006/relationships/hyperlink" Target="https://app.ideascale.com/t/UM5UZBul0" TargetMode="External"/><Relationship Id="rId30" Type="http://schemas.openxmlformats.org/officeDocument/2006/relationships/hyperlink" Target="https://app.ideascale.com/t/UM5UZBuva" TargetMode="External"/><Relationship Id="rId74" Type="http://schemas.openxmlformats.org/officeDocument/2006/relationships/hyperlink" Target="https://app.ideascale.com/t/UM5UZBwo6" TargetMode="External"/><Relationship Id="rId33" Type="http://schemas.openxmlformats.org/officeDocument/2006/relationships/hyperlink" Target="https://app.ideascale.com/t/UM5UZBvnB" TargetMode="External"/><Relationship Id="rId77" Type="http://schemas.openxmlformats.org/officeDocument/2006/relationships/hyperlink" Target="https://app.ideascale.com/t/UM5UZBv4D" TargetMode="External"/><Relationship Id="rId32" Type="http://schemas.openxmlformats.org/officeDocument/2006/relationships/hyperlink" Target="https://app.ideascale.com/t/UM5UZBvMP" TargetMode="External"/><Relationship Id="rId76" Type="http://schemas.openxmlformats.org/officeDocument/2006/relationships/hyperlink" Target="https://app.ideascale.com/t/UM5UZBulk" TargetMode="External"/><Relationship Id="rId35" Type="http://schemas.openxmlformats.org/officeDocument/2006/relationships/hyperlink" Target="https://app.ideascale.com/t/UM5UZBu0t" TargetMode="External"/><Relationship Id="rId79" Type="http://schemas.openxmlformats.org/officeDocument/2006/relationships/hyperlink" Target="https://app.ideascale.com/t/UM5UZBvvl" TargetMode="External"/><Relationship Id="rId34" Type="http://schemas.openxmlformats.org/officeDocument/2006/relationships/hyperlink" Target="https://app.ideascale.com/t/UM5UZBvsq" TargetMode="External"/><Relationship Id="rId78" Type="http://schemas.openxmlformats.org/officeDocument/2006/relationships/hyperlink" Target="https://app.ideascale.com/t/UM5UZBvM0" TargetMode="External"/><Relationship Id="rId71" Type="http://schemas.openxmlformats.org/officeDocument/2006/relationships/hyperlink" Target="https://app.ideascale.com/t/UM5UZBvMq" TargetMode="External"/><Relationship Id="rId70" Type="http://schemas.openxmlformats.org/officeDocument/2006/relationships/hyperlink" Target="https://app.ideascale.com/t/UM5UZBw7i" TargetMode="External"/><Relationship Id="rId37" Type="http://schemas.openxmlformats.org/officeDocument/2006/relationships/hyperlink" Target="https://app.ideascale.com/t/UM5UZBvu5" TargetMode="External"/><Relationship Id="rId36" Type="http://schemas.openxmlformats.org/officeDocument/2006/relationships/hyperlink" Target="https://app.ideascale.com/t/UM5UZBvwJ" TargetMode="External"/><Relationship Id="rId39" Type="http://schemas.openxmlformats.org/officeDocument/2006/relationships/hyperlink" Target="https://app.ideascale.com/t/UM5UZBu7x" TargetMode="External"/><Relationship Id="rId38" Type="http://schemas.openxmlformats.org/officeDocument/2006/relationships/hyperlink" Target="https://app.ideascale.com/t/UM5UZBw3N" TargetMode="External"/><Relationship Id="rId62" Type="http://schemas.openxmlformats.org/officeDocument/2006/relationships/hyperlink" Target="https://app.ideascale.com/t/UM5UZBvr7" TargetMode="External"/><Relationship Id="rId61" Type="http://schemas.openxmlformats.org/officeDocument/2006/relationships/hyperlink" Target="https://app.ideascale.com/t/UM5UZBwcm" TargetMode="External"/><Relationship Id="rId20" Type="http://schemas.openxmlformats.org/officeDocument/2006/relationships/hyperlink" Target="https://app.ideascale.com/t/UM5UZBvyO" TargetMode="External"/><Relationship Id="rId64" Type="http://schemas.openxmlformats.org/officeDocument/2006/relationships/hyperlink" Target="https://app.ideascale.com/t/UM5UZBvjx" TargetMode="External"/><Relationship Id="rId63" Type="http://schemas.openxmlformats.org/officeDocument/2006/relationships/hyperlink" Target="https://app.ideascale.com/t/UM5UZBveF" TargetMode="External"/><Relationship Id="rId22" Type="http://schemas.openxmlformats.org/officeDocument/2006/relationships/hyperlink" Target="https://app.ideascale.com/t/UM5UZBvg8" TargetMode="External"/><Relationship Id="rId66" Type="http://schemas.openxmlformats.org/officeDocument/2006/relationships/hyperlink" Target="https://app.ideascale.com/t/UM5UZBvpH" TargetMode="External"/><Relationship Id="rId21" Type="http://schemas.openxmlformats.org/officeDocument/2006/relationships/hyperlink" Target="https://app.ideascale.com/t/UM5UZButR" TargetMode="External"/><Relationship Id="rId65" Type="http://schemas.openxmlformats.org/officeDocument/2006/relationships/hyperlink" Target="https://app.ideascale.com/t/UM5UZBw0M" TargetMode="External"/><Relationship Id="rId24" Type="http://schemas.openxmlformats.org/officeDocument/2006/relationships/hyperlink" Target="https://app.ideascale.com/t/UM5UZBv52" TargetMode="External"/><Relationship Id="rId68" Type="http://schemas.openxmlformats.org/officeDocument/2006/relationships/hyperlink" Target="https://app.ideascale.com/t/UM5UZBvwL" TargetMode="External"/><Relationship Id="rId23" Type="http://schemas.openxmlformats.org/officeDocument/2006/relationships/hyperlink" Target="https://app.ideascale.com/t/UM5UZBvAa" TargetMode="External"/><Relationship Id="rId67" Type="http://schemas.openxmlformats.org/officeDocument/2006/relationships/hyperlink" Target="https://app.ideascale.com/t/UM5UZBw8L" TargetMode="External"/><Relationship Id="rId60" Type="http://schemas.openxmlformats.org/officeDocument/2006/relationships/hyperlink" Target="https://app.ideascale.com/t/UM5UZBwbK" TargetMode="External"/><Relationship Id="rId26" Type="http://schemas.openxmlformats.org/officeDocument/2006/relationships/hyperlink" Target="https://app.ideascale.com/t/UM5UZBwz4" TargetMode="External"/><Relationship Id="rId25" Type="http://schemas.openxmlformats.org/officeDocument/2006/relationships/hyperlink" Target="https://app.ideascale.com/t/UM5UZBvtA" TargetMode="External"/><Relationship Id="rId69" Type="http://schemas.openxmlformats.org/officeDocument/2006/relationships/hyperlink" Target="https://app.ideascale.com/t/UM5UZBvoF" TargetMode="External"/><Relationship Id="rId28" Type="http://schemas.openxmlformats.org/officeDocument/2006/relationships/hyperlink" Target="https://app.ideascale.com/t/UM5UZBu6Q" TargetMode="External"/><Relationship Id="rId27" Type="http://schemas.openxmlformats.org/officeDocument/2006/relationships/hyperlink" Target="https://app.ideascale.com/t/UM5UZBvG3" TargetMode="External"/><Relationship Id="rId29" Type="http://schemas.openxmlformats.org/officeDocument/2006/relationships/hyperlink" Target="https://app.ideascale.com/t/UM5UZBvqP" TargetMode="External"/><Relationship Id="rId51" Type="http://schemas.openxmlformats.org/officeDocument/2006/relationships/hyperlink" Target="https://app.ideascale.com/t/UM5UZBwwW" TargetMode="External"/><Relationship Id="rId50" Type="http://schemas.openxmlformats.org/officeDocument/2006/relationships/hyperlink" Target="https://app.ideascale.com/t/UM5UZBvSC" TargetMode="External"/><Relationship Id="rId53" Type="http://schemas.openxmlformats.org/officeDocument/2006/relationships/hyperlink" Target="https://app.ideascale.com/t/UM5UZBw1y" TargetMode="External"/><Relationship Id="rId52" Type="http://schemas.openxmlformats.org/officeDocument/2006/relationships/hyperlink" Target="https://app.ideascale.com/t/UM5UZBvm1" TargetMode="External"/><Relationship Id="rId11" Type="http://schemas.openxmlformats.org/officeDocument/2006/relationships/hyperlink" Target="https://app.ideascale.com/t/UM5UZBvIH" TargetMode="External"/><Relationship Id="rId55" Type="http://schemas.openxmlformats.org/officeDocument/2006/relationships/hyperlink" Target="https://app.ideascale.com/t/UM5UZBw70" TargetMode="External"/><Relationship Id="rId10" Type="http://schemas.openxmlformats.org/officeDocument/2006/relationships/hyperlink" Target="https://app.ideascale.com/t/UM5UZBvqr" TargetMode="External"/><Relationship Id="rId54" Type="http://schemas.openxmlformats.org/officeDocument/2006/relationships/hyperlink" Target="https://app.ideascale.com/t/UM5UZBvMr" TargetMode="External"/><Relationship Id="rId13" Type="http://schemas.openxmlformats.org/officeDocument/2006/relationships/hyperlink" Target="https://app.ideascale.com/t/UM5UZBveK" TargetMode="External"/><Relationship Id="rId57" Type="http://schemas.openxmlformats.org/officeDocument/2006/relationships/hyperlink" Target="https://app.ideascale.com/t/UM5UZBw47" TargetMode="External"/><Relationship Id="rId12" Type="http://schemas.openxmlformats.org/officeDocument/2006/relationships/hyperlink" Target="https://app.ideascale.com/t/UM5UZBwrq" TargetMode="External"/><Relationship Id="rId56" Type="http://schemas.openxmlformats.org/officeDocument/2006/relationships/hyperlink" Target="https://app.ideascale.com/t/UM5UZBumU" TargetMode="External"/><Relationship Id="rId15" Type="http://schemas.openxmlformats.org/officeDocument/2006/relationships/hyperlink" Target="https://app.ideascale.com/t/UM5UZBwpb" TargetMode="External"/><Relationship Id="rId59" Type="http://schemas.openxmlformats.org/officeDocument/2006/relationships/hyperlink" Target="https://app.ideascale.com/t/UM5UZBw7F" TargetMode="External"/><Relationship Id="rId14" Type="http://schemas.openxmlformats.org/officeDocument/2006/relationships/hyperlink" Target="https://app.ideascale.com/t/UM5UZBvWs" TargetMode="External"/><Relationship Id="rId58" Type="http://schemas.openxmlformats.org/officeDocument/2006/relationships/hyperlink" Target="https://app.ideascale.com/t/UM5UZBvrw" TargetMode="External"/><Relationship Id="rId17" Type="http://schemas.openxmlformats.org/officeDocument/2006/relationships/hyperlink" Target="https://app.ideascale.com/t/UM5UZBu3x" TargetMode="External"/><Relationship Id="rId16" Type="http://schemas.openxmlformats.org/officeDocument/2006/relationships/hyperlink" Target="https://app.ideascale.com/t/UM5UZBuwv" TargetMode="External"/><Relationship Id="rId19" Type="http://schemas.openxmlformats.org/officeDocument/2006/relationships/hyperlink" Target="https://app.ideascale.com/t/UM5UZBuxF" TargetMode="External"/><Relationship Id="rId18" Type="http://schemas.openxmlformats.org/officeDocument/2006/relationships/hyperlink" Target="https://app.ideascale.com/t/UM5UZBvR8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w1h" TargetMode="External"/><Relationship Id="rId2" Type="http://schemas.openxmlformats.org/officeDocument/2006/relationships/hyperlink" Target="https://app.ideascale.com/t/UM5UZBvqo" TargetMode="External"/><Relationship Id="rId3" Type="http://schemas.openxmlformats.org/officeDocument/2006/relationships/hyperlink" Target="https://app.ideascale.com/t/UM5UZBuk5" TargetMode="External"/><Relationship Id="rId4" Type="http://schemas.openxmlformats.org/officeDocument/2006/relationships/hyperlink" Target="https://app.ideascale.com/t/UM5UZBwrv" TargetMode="External"/><Relationship Id="rId9" Type="http://schemas.openxmlformats.org/officeDocument/2006/relationships/hyperlink" Target="https://app.ideascale.com/t/UM5UZBwtE" TargetMode="External"/><Relationship Id="rId5" Type="http://schemas.openxmlformats.org/officeDocument/2006/relationships/hyperlink" Target="https://app.ideascale.com/t/UM5UZBvgq" TargetMode="External"/><Relationship Id="rId6" Type="http://schemas.openxmlformats.org/officeDocument/2006/relationships/hyperlink" Target="https://app.ideascale.com/t/UM5UZBvsu" TargetMode="External"/><Relationship Id="rId7" Type="http://schemas.openxmlformats.org/officeDocument/2006/relationships/hyperlink" Target="https://app.ideascale.com/t/UM5UZBv9U" TargetMode="External"/><Relationship Id="rId8" Type="http://schemas.openxmlformats.org/officeDocument/2006/relationships/hyperlink" Target="https://app.ideascale.com/t/UM5UZBvcM" TargetMode="External"/><Relationship Id="rId11" Type="http://schemas.openxmlformats.org/officeDocument/2006/relationships/hyperlink" Target="https://app.ideascale.com/t/UM5UZBvmc" TargetMode="External"/><Relationship Id="rId10" Type="http://schemas.openxmlformats.org/officeDocument/2006/relationships/hyperlink" Target="https://app.ideascale.com/t/UM5UZBvRP" TargetMode="External"/><Relationship Id="rId13" Type="http://schemas.openxmlformats.org/officeDocument/2006/relationships/hyperlink" Target="https://app.ideascale.com/t/UM5UZBu39" TargetMode="External"/><Relationship Id="rId12" Type="http://schemas.openxmlformats.org/officeDocument/2006/relationships/hyperlink" Target="https://app.ideascale.com/t/UM5UZBw4N" TargetMode="External"/><Relationship Id="rId15" Type="http://schemas.openxmlformats.org/officeDocument/2006/relationships/hyperlink" Target="https://app.ideascale.com/t/UM5UZBwrd" TargetMode="External"/><Relationship Id="rId14" Type="http://schemas.openxmlformats.org/officeDocument/2006/relationships/hyperlink" Target="https://app.ideascale.com/t/UM5UZBwAg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s://app.ideascale.com/t/UM5UZBvM3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vh3" TargetMode="External"/><Relationship Id="rId2" Type="http://schemas.openxmlformats.org/officeDocument/2006/relationships/hyperlink" Target="https://app.ideascale.com/t/UM5UZBvh0" TargetMode="External"/><Relationship Id="rId3" Type="http://schemas.openxmlformats.org/officeDocument/2006/relationships/hyperlink" Target="https://app.ideascale.com/t/UM5UZBvsM" TargetMode="External"/><Relationship Id="rId4" Type="http://schemas.openxmlformats.org/officeDocument/2006/relationships/hyperlink" Target="https://app.ideascale.com/t/UM5UZBvg7" TargetMode="External"/><Relationship Id="rId9" Type="http://schemas.openxmlformats.org/officeDocument/2006/relationships/hyperlink" Target="https://app.ideascale.com/t/UM5UZBvpk" TargetMode="External"/><Relationship Id="rId5" Type="http://schemas.openxmlformats.org/officeDocument/2006/relationships/hyperlink" Target="https://app.ideascale.com/t/UM5UZBu5f" TargetMode="External"/><Relationship Id="rId6" Type="http://schemas.openxmlformats.org/officeDocument/2006/relationships/hyperlink" Target="https://app.ideascale.com/t/UM5UZBwUW" TargetMode="External"/><Relationship Id="rId7" Type="http://schemas.openxmlformats.org/officeDocument/2006/relationships/hyperlink" Target="https://app.ideascale.com/t/UM5UZBw2P" TargetMode="External"/><Relationship Id="rId8" Type="http://schemas.openxmlformats.org/officeDocument/2006/relationships/hyperlink" Target="https://app.ideascale.com/t/UM5UZBwfw" TargetMode="External"/><Relationship Id="rId11" Type="http://schemas.openxmlformats.org/officeDocument/2006/relationships/hyperlink" Target="https://app.ideascale.com/t/UM5UZBvNY" TargetMode="External"/><Relationship Id="rId10" Type="http://schemas.openxmlformats.org/officeDocument/2006/relationships/hyperlink" Target="https://app.ideascale.com/t/UM5UZBvvu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app.ideascale.com/t/UM5UZBvN8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w7f" TargetMode="External"/><Relationship Id="rId42" Type="http://schemas.openxmlformats.org/officeDocument/2006/relationships/hyperlink" Target="https://app.ideascale.com/t/UM5UZBvc7" TargetMode="External"/><Relationship Id="rId41" Type="http://schemas.openxmlformats.org/officeDocument/2006/relationships/hyperlink" Target="https://app.ideascale.com/t/UM5UZBvil" TargetMode="External"/><Relationship Id="rId44" Type="http://schemas.openxmlformats.org/officeDocument/2006/relationships/hyperlink" Target="https://app.ideascale.com/t/UM5UZBut5" TargetMode="External"/><Relationship Id="rId43" Type="http://schemas.openxmlformats.org/officeDocument/2006/relationships/hyperlink" Target="https://app.ideascale.com/t/UM5UZBvmy" TargetMode="External"/><Relationship Id="rId46" Type="http://schemas.openxmlformats.org/officeDocument/2006/relationships/hyperlink" Target="https://app.ideascale.com/t/UM5UZBvKm" TargetMode="External"/><Relationship Id="rId45" Type="http://schemas.openxmlformats.org/officeDocument/2006/relationships/hyperlink" Target="https://app.ideascale.com/t/UM5UZBwNd" TargetMode="External"/><Relationship Id="rId1" Type="http://schemas.openxmlformats.org/officeDocument/2006/relationships/hyperlink" Target="https://app.ideascale.com/t/UM5UZBvrJ" TargetMode="External"/><Relationship Id="rId2" Type="http://schemas.openxmlformats.org/officeDocument/2006/relationships/hyperlink" Target="https://app.ideascale.com/t/UM5UZBvkV" TargetMode="External"/><Relationship Id="rId3" Type="http://schemas.openxmlformats.org/officeDocument/2006/relationships/hyperlink" Target="https://app.ideascale.com/t/UM5UZBu6z" TargetMode="External"/><Relationship Id="rId4" Type="http://schemas.openxmlformats.org/officeDocument/2006/relationships/hyperlink" Target="https://app.ideascale.com/t/UM5UZBwOn" TargetMode="External"/><Relationship Id="rId9" Type="http://schemas.openxmlformats.org/officeDocument/2006/relationships/hyperlink" Target="https://app.ideascale.com/t/UM5UZBvsy" TargetMode="External"/><Relationship Id="rId48" Type="http://schemas.openxmlformats.org/officeDocument/2006/relationships/hyperlink" Target="https://app.ideascale.com/t/UM5UZBw62" TargetMode="External"/><Relationship Id="rId47" Type="http://schemas.openxmlformats.org/officeDocument/2006/relationships/hyperlink" Target="https://app.ideascale.com/t/UM5UZBvrD" TargetMode="External"/><Relationship Id="rId49" Type="http://schemas.openxmlformats.org/officeDocument/2006/relationships/hyperlink" Target="https://app.ideascale.com/t/UM5UZBw7L" TargetMode="External"/><Relationship Id="rId5" Type="http://schemas.openxmlformats.org/officeDocument/2006/relationships/hyperlink" Target="https://app.ideascale.com/t/UM5UZBvne" TargetMode="External"/><Relationship Id="rId6" Type="http://schemas.openxmlformats.org/officeDocument/2006/relationships/hyperlink" Target="https://app.ideascale.com/t/UM5UZBwd9" TargetMode="External"/><Relationship Id="rId7" Type="http://schemas.openxmlformats.org/officeDocument/2006/relationships/hyperlink" Target="https://app.ideascale.com/t/UM5UZBvFO" TargetMode="External"/><Relationship Id="rId8" Type="http://schemas.openxmlformats.org/officeDocument/2006/relationships/hyperlink" Target="https://app.ideascale.com/t/UM5UZBvPy" TargetMode="External"/><Relationship Id="rId31" Type="http://schemas.openxmlformats.org/officeDocument/2006/relationships/hyperlink" Target="https://app.ideascale.com/t/UM5UZBw7k" TargetMode="External"/><Relationship Id="rId30" Type="http://schemas.openxmlformats.org/officeDocument/2006/relationships/hyperlink" Target="https://app.ideascale.com/t/UM5UZBw6d" TargetMode="External"/><Relationship Id="rId33" Type="http://schemas.openxmlformats.org/officeDocument/2006/relationships/hyperlink" Target="https://app.ideascale.com/t/UM5UZBvKs" TargetMode="External"/><Relationship Id="rId32" Type="http://schemas.openxmlformats.org/officeDocument/2006/relationships/hyperlink" Target="https://app.ideascale.com/t/UM5UZBw6u" TargetMode="External"/><Relationship Id="rId35" Type="http://schemas.openxmlformats.org/officeDocument/2006/relationships/hyperlink" Target="https://app.ideascale.com/t/UM5UZBw8P" TargetMode="External"/><Relationship Id="rId34" Type="http://schemas.openxmlformats.org/officeDocument/2006/relationships/hyperlink" Target="https://app.ideascale.com/t/UM5UZBw7G" TargetMode="External"/><Relationship Id="rId37" Type="http://schemas.openxmlformats.org/officeDocument/2006/relationships/hyperlink" Target="https://app.ideascale.com/t/UM5UZBw8A" TargetMode="External"/><Relationship Id="rId36" Type="http://schemas.openxmlformats.org/officeDocument/2006/relationships/hyperlink" Target="https://app.ideascale.com/t/UM5UZBw7n" TargetMode="External"/><Relationship Id="rId39" Type="http://schemas.openxmlformats.org/officeDocument/2006/relationships/hyperlink" Target="https://app.ideascale.com/t/UM5UZBw6y" TargetMode="External"/><Relationship Id="rId38" Type="http://schemas.openxmlformats.org/officeDocument/2006/relationships/hyperlink" Target="https://app.ideascale.com/t/UM5UZBusk" TargetMode="External"/><Relationship Id="rId20" Type="http://schemas.openxmlformats.org/officeDocument/2006/relationships/hyperlink" Target="https://app.ideascale.com/t/UM5UZBvKo" TargetMode="External"/><Relationship Id="rId22" Type="http://schemas.openxmlformats.org/officeDocument/2006/relationships/hyperlink" Target="https://app.ideascale.com/t/UM5UZBw4e" TargetMode="External"/><Relationship Id="rId21" Type="http://schemas.openxmlformats.org/officeDocument/2006/relationships/hyperlink" Target="https://app.ideascale.com/t/UM5UZBvKQ" TargetMode="External"/><Relationship Id="rId24" Type="http://schemas.openxmlformats.org/officeDocument/2006/relationships/hyperlink" Target="https://app.ideascale.com/t/UM5UZBw7S" TargetMode="External"/><Relationship Id="rId23" Type="http://schemas.openxmlformats.org/officeDocument/2006/relationships/hyperlink" Target="https://app.ideascale.com/t/UM5UZBvTO" TargetMode="External"/><Relationship Id="rId26" Type="http://schemas.openxmlformats.org/officeDocument/2006/relationships/hyperlink" Target="https://app.ideascale.com/t/UM5UZBuuo" TargetMode="External"/><Relationship Id="rId25" Type="http://schemas.openxmlformats.org/officeDocument/2006/relationships/hyperlink" Target="https://app.ideascale.com/t/UM5UZBvNl" TargetMode="External"/><Relationship Id="rId28" Type="http://schemas.openxmlformats.org/officeDocument/2006/relationships/hyperlink" Target="https://app.ideascale.com/t/UM5UZBwvF" TargetMode="External"/><Relationship Id="rId27" Type="http://schemas.openxmlformats.org/officeDocument/2006/relationships/hyperlink" Target="https://app.ideascale.com/t/UM5UZBw68" TargetMode="External"/><Relationship Id="rId29" Type="http://schemas.openxmlformats.org/officeDocument/2006/relationships/hyperlink" Target="https://app.ideascale.com/t/UM5UZBw76" TargetMode="External"/><Relationship Id="rId51" Type="http://schemas.openxmlformats.org/officeDocument/2006/relationships/hyperlink" Target="https://app.ideascale.com/t/UM5UZBvKT" TargetMode="External"/><Relationship Id="rId50" Type="http://schemas.openxmlformats.org/officeDocument/2006/relationships/hyperlink" Target="https://app.ideascale.com/t/UM5UZBw8F" TargetMode="External"/><Relationship Id="rId53" Type="http://schemas.openxmlformats.org/officeDocument/2006/relationships/drawing" Target="../drawings/drawing6.xml"/><Relationship Id="rId52" Type="http://schemas.openxmlformats.org/officeDocument/2006/relationships/hyperlink" Target="https://app.ideascale.com/t/UM5UZBw7V" TargetMode="External"/><Relationship Id="rId11" Type="http://schemas.openxmlformats.org/officeDocument/2006/relationships/hyperlink" Target="https://app.ideascale.com/t/UM5UZBvq8" TargetMode="External"/><Relationship Id="rId10" Type="http://schemas.openxmlformats.org/officeDocument/2006/relationships/hyperlink" Target="https://app.ideascale.com/t/UM5UZBwsr" TargetMode="External"/><Relationship Id="rId13" Type="http://schemas.openxmlformats.org/officeDocument/2006/relationships/hyperlink" Target="https://app.ideascale.com/t/UM5UZBwCf" TargetMode="External"/><Relationship Id="rId12" Type="http://schemas.openxmlformats.org/officeDocument/2006/relationships/hyperlink" Target="https://app.ideascale.com/t/UM5UZBwBW" TargetMode="External"/><Relationship Id="rId15" Type="http://schemas.openxmlformats.org/officeDocument/2006/relationships/hyperlink" Target="https://app.ideascale.com/t/UM5UZBvfG" TargetMode="External"/><Relationship Id="rId14" Type="http://schemas.openxmlformats.org/officeDocument/2006/relationships/hyperlink" Target="https://app.ideascale.com/t/UM5UZBvKN" TargetMode="External"/><Relationship Id="rId17" Type="http://schemas.openxmlformats.org/officeDocument/2006/relationships/hyperlink" Target="https://app.ideascale.com/t/UM5UZBvcv" TargetMode="External"/><Relationship Id="rId16" Type="http://schemas.openxmlformats.org/officeDocument/2006/relationships/hyperlink" Target="https://app.ideascale.com/t/UM5UZBw49" TargetMode="External"/><Relationship Id="rId19" Type="http://schemas.openxmlformats.org/officeDocument/2006/relationships/hyperlink" Target="https://app.ideascale.com/t/UM5UZBw7r" TargetMode="External"/><Relationship Id="rId18" Type="http://schemas.openxmlformats.org/officeDocument/2006/relationships/hyperlink" Target="https://app.ideascale.com/t/UM5UZBw6m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vex" TargetMode="External"/><Relationship Id="rId42" Type="http://schemas.openxmlformats.org/officeDocument/2006/relationships/hyperlink" Target="https://app.ideascale.com/t/UM5UZBvgC" TargetMode="External"/><Relationship Id="rId41" Type="http://schemas.openxmlformats.org/officeDocument/2006/relationships/hyperlink" Target="https://app.ideascale.com/t/UM5UZBwis" TargetMode="External"/><Relationship Id="rId44" Type="http://schemas.openxmlformats.org/officeDocument/2006/relationships/hyperlink" Target="https://app.ideascale.com/t/UM5UZBu6l" TargetMode="External"/><Relationship Id="rId43" Type="http://schemas.openxmlformats.org/officeDocument/2006/relationships/hyperlink" Target="https://app.ideascale.com/t/UM5UZBwzg" TargetMode="External"/><Relationship Id="rId46" Type="http://schemas.openxmlformats.org/officeDocument/2006/relationships/hyperlink" Target="https://app.ideascale.com/t/UM5UZBwuE" TargetMode="External"/><Relationship Id="rId45" Type="http://schemas.openxmlformats.org/officeDocument/2006/relationships/hyperlink" Target="https://app.ideascale.com/t/UM5UZBvSn" TargetMode="External"/><Relationship Id="rId107" Type="http://schemas.openxmlformats.org/officeDocument/2006/relationships/hyperlink" Target="https://app.ideascale.com/t/UM5UZBvgo" TargetMode="External"/><Relationship Id="rId106" Type="http://schemas.openxmlformats.org/officeDocument/2006/relationships/hyperlink" Target="https://app.ideascale.com/t/UM5UZBw0F" TargetMode="External"/><Relationship Id="rId105" Type="http://schemas.openxmlformats.org/officeDocument/2006/relationships/hyperlink" Target="https://app.ideascale.com/t/UM5UZBvHP" TargetMode="External"/><Relationship Id="rId104" Type="http://schemas.openxmlformats.org/officeDocument/2006/relationships/hyperlink" Target="https://app.ideascale.com/t/UM5UZBv2s" TargetMode="External"/><Relationship Id="rId109" Type="http://schemas.openxmlformats.org/officeDocument/2006/relationships/hyperlink" Target="https://app.ideascale.com/t/UM5UZBu8u" TargetMode="External"/><Relationship Id="rId108" Type="http://schemas.openxmlformats.org/officeDocument/2006/relationships/hyperlink" Target="https://app.ideascale.com/t/UM5UZBvcL" TargetMode="External"/><Relationship Id="rId48" Type="http://schemas.openxmlformats.org/officeDocument/2006/relationships/hyperlink" Target="https://app.ideascale.com/t/UM5UZBwyv" TargetMode="External"/><Relationship Id="rId47" Type="http://schemas.openxmlformats.org/officeDocument/2006/relationships/hyperlink" Target="https://app.ideascale.com/t/UM5UZBuoL" TargetMode="External"/><Relationship Id="rId49" Type="http://schemas.openxmlformats.org/officeDocument/2006/relationships/hyperlink" Target="https://app.ideascale.com/t/UM5UZBvmC" TargetMode="External"/><Relationship Id="rId103" Type="http://schemas.openxmlformats.org/officeDocument/2006/relationships/hyperlink" Target="https://app.ideascale.com/t/UM5UZBwja" TargetMode="External"/><Relationship Id="rId102" Type="http://schemas.openxmlformats.org/officeDocument/2006/relationships/hyperlink" Target="https://app.ideascale.com/t/UM5UZBvaf" TargetMode="External"/><Relationship Id="rId101" Type="http://schemas.openxmlformats.org/officeDocument/2006/relationships/hyperlink" Target="https://app.ideascale.com/t/UM5UZBvmf" TargetMode="External"/><Relationship Id="rId100" Type="http://schemas.openxmlformats.org/officeDocument/2006/relationships/hyperlink" Target="https://app.ideascale.com/t/UM5UZBvKR" TargetMode="External"/><Relationship Id="rId31" Type="http://schemas.openxmlformats.org/officeDocument/2006/relationships/hyperlink" Target="https://app.ideascale.com/t/UM5UZBuj7" TargetMode="External"/><Relationship Id="rId30" Type="http://schemas.openxmlformats.org/officeDocument/2006/relationships/hyperlink" Target="https://app.ideascale.com/t/UM5UZBvUq" TargetMode="External"/><Relationship Id="rId33" Type="http://schemas.openxmlformats.org/officeDocument/2006/relationships/hyperlink" Target="https://app.ideascale.com/t/UM5UZBvlJ" TargetMode="External"/><Relationship Id="rId32" Type="http://schemas.openxmlformats.org/officeDocument/2006/relationships/hyperlink" Target="https://app.ideascale.com/t/UM5UZBvj7" TargetMode="External"/><Relationship Id="rId35" Type="http://schemas.openxmlformats.org/officeDocument/2006/relationships/hyperlink" Target="https://app.ideascale.com/t/UM5UZBw4x" TargetMode="External"/><Relationship Id="rId34" Type="http://schemas.openxmlformats.org/officeDocument/2006/relationships/hyperlink" Target="https://app.ideascale.com/t/UM5UZBvIR" TargetMode="External"/><Relationship Id="rId37" Type="http://schemas.openxmlformats.org/officeDocument/2006/relationships/hyperlink" Target="https://app.ideascale.com/t/UM5UZBukq" TargetMode="External"/><Relationship Id="rId36" Type="http://schemas.openxmlformats.org/officeDocument/2006/relationships/hyperlink" Target="https://app.ideascale.com/t/UM5UZBuvh" TargetMode="External"/><Relationship Id="rId39" Type="http://schemas.openxmlformats.org/officeDocument/2006/relationships/hyperlink" Target="https://app.ideascale.com/t/UM5UZBv0i" TargetMode="External"/><Relationship Id="rId38" Type="http://schemas.openxmlformats.org/officeDocument/2006/relationships/hyperlink" Target="https://app.ideascale.com/t/UM5UZBvGv" TargetMode="External"/><Relationship Id="rId20" Type="http://schemas.openxmlformats.org/officeDocument/2006/relationships/hyperlink" Target="https://app.ideascale.com/t/UM5UZBvp4" TargetMode="External"/><Relationship Id="rId22" Type="http://schemas.openxmlformats.org/officeDocument/2006/relationships/hyperlink" Target="https://app.ideascale.com/t/UM5UZBvMa" TargetMode="External"/><Relationship Id="rId21" Type="http://schemas.openxmlformats.org/officeDocument/2006/relationships/hyperlink" Target="https://app.ideascale.com/t/UM5UZBvT5" TargetMode="External"/><Relationship Id="rId24" Type="http://schemas.openxmlformats.org/officeDocument/2006/relationships/hyperlink" Target="https://app.ideascale.com/t/UM5UZBu8J" TargetMode="External"/><Relationship Id="rId23" Type="http://schemas.openxmlformats.org/officeDocument/2006/relationships/hyperlink" Target="https://app.ideascale.com/t/UM5UZBusE" TargetMode="External"/><Relationship Id="rId129" Type="http://schemas.openxmlformats.org/officeDocument/2006/relationships/hyperlink" Target="https://app.ideascale.com/t/UM5UZBv3t" TargetMode="External"/><Relationship Id="rId128" Type="http://schemas.openxmlformats.org/officeDocument/2006/relationships/hyperlink" Target="https://app.ideascale.com/t/UM5UZBw2D" TargetMode="External"/><Relationship Id="rId127" Type="http://schemas.openxmlformats.org/officeDocument/2006/relationships/hyperlink" Target="https://app.ideascale.com/t/UM5UZBv35" TargetMode="External"/><Relationship Id="rId126" Type="http://schemas.openxmlformats.org/officeDocument/2006/relationships/hyperlink" Target="https://app.ideascale.com/t/UM5UZBwqy" TargetMode="External"/><Relationship Id="rId26" Type="http://schemas.openxmlformats.org/officeDocument/2006/relationships/hyperlink" Target="https://app.ideascale.com/t/UM5UZBu9C" TargetMode="External"/><Relationship Id="rId121" Type="http://schemas.openxmlformats.org/officeDocument/2006/relationships/hyperlink" Target="https://app.ideascale.com/t/UM5UZBvGs" TargetMode="External"/><Relationship Id="rId25" Type="http://schemas.openxmlformats.org/officeDocument/2006/relationships/hyperlink" Target="https://app.ideascale.com/t/UM5UZBwu4" TargetMode="External"/><Relationship Id="rId120" Type="http://schemas.openxmlformats.org/officeDocument/2006/relationships/hyperlink" Target="https://app.ideascale.com/t/UM5UZBw7H" TargetMode="External"/><Relationship Id="rId28" Type="http://schemas.openxmlformats.org/officeDocument/2006/relationships/hyperlink" Target="https://app.ideascale.com/t/UM5UZBukW" TargetMode="External"/><Relationship Id="rId27" Type="http://schemas.openxmlformats.org/officeDocument/2006/relationships/hyperlink" Target="https://app.ideascale.com/t/UM5UZBvXI" TargetMode="External"/><Relationship Id="rId125" Type="http://schemas.openxmlformats.org/officeDocument/2006/relationships/hyperlink" Target="https://app.ideascale.com/t/UM5UZBu1e" TargetMode="External"/><Relationship Id="rId29" Type="http://schemas.openxmlformats.org/officeDocument/2006/relationships/hyperlink" Target="https://app.ideascale.com/t/UM5UZBvI5" TargetMode="External"/><Relationship Id="rId124" Type="http://schemas.openxmlformats.org/officeDocument/2006/relationships/hyperlink" Target="https://app.ideascale.com/t/UM5UZBuvN" TargetMode="External"/><Relationship Id="rId123" Type="http://schemas.openxmlformats.org/officeDocument/2006/relationships/hyperlink" Target="https://app.ideascale.com/t/UM5UZBvW4" TargetMode="External"/><Relationship Id="rId122" Type="http://schemas.openxmlformats.org/officeDocument/2006/relationships/hyperlink" Target="https://app.ideascale.com/t/UM5UZBvvh" TargetMode="External"/><Relationship Id="rId95" Type="http://schemas.openxmlformats.org/officeDocument/2006/relationships/hyperlink" Target="https://app.ideascale.com/t/UM5UZBu99" TargetMode="External"/><Relationship Id="rId94" Type="http://schemas.openxmlformats.org/officeDocument/2006/relationships/hyperlink" Target="https://app.ideascale.com/t/UM5UZBumK" TargetMode="External"/><Relationship Id="rId97" Type="http://schemas.openxmlformats.org/officeDocument/2006/relationships/hyperlink" Target="https://app.ideascale.com/t/UM5UZBvnJ" TargetMode="External"/><Relationship Id="rId96" Type="http://schemas.openxmlformats.org/officeDocument/2006/relationships/hyperlink" Target="https://app.ideascale.com/t/UM5UZBvQr" TargetMode="External"/><Relationship Id="rId11" Type="http://schemas.openxmlformats.org/officeDocument/2006/relationships/hyperlink" Target="https://app.ideascale.com/t/UM5UZBu82" TargetMode="External"/><Relationship Id="rId99" Type="http://schemas.openxmlformats.org/officeDocument/2006/relationships/hyperlink" Target="https://app.ideascale.com/t/UM5UZBvUY" TargetMode="External"/><Relationship Id="rId10" Type="http://schemas.openxmlformats.org/officeDocument/2006/relationships/hyperlink" Target="https://app.ideascale.com/t/UM5UZBvqY" TargetMode="External"/><Relationship Id="rId98" Type="http://schemas.openxmlformats.org/officeDocument/2006/relationships/hyperlink" Target="https://app.ideascale.com/t/UM5UZBv32" TargetMode="External"/><Relationship Id="rId13" Type="http://schemas.openxmlformats.org/officeDocument/2006/relationships/hyperlink" Target="https://app.ideascale.com/t/UM5UZBujy" TargetMode="External"/><Relationship Id="rId12" Type="http://schemas.openxmlformats.org/officeDocument/2006/relationships/hyperlink" Target="https://app.ideascale.com/t/UM5UZBvp5" TargetMode="External"/><Relationship Id="rId91" Type="http://schemas.openxmlformats.org/officeDocument/2006/relationships/hyperlink" Target="https://app.ideascale.com/t/UM5UZBuwG" TargetMode="External"/><Relationship Id="rId90" Type="http://schemas.openxmlformats.org/officeDocument/2006/relationships/hyperlink" Target="https://app.ideascale.com/t/UM5UZBurQ" TargetMode="External"/><Relationship Id="rId93" Type="http://schemas.openxmlformats.org/officeDocument/2006/relationships/hyperlink" Target="https://app.ideascale.com/t/UM5UZBw8T" TargetMode="External"/><Relationship Id="rId92" Type="http://schemas.openxmlformats.org/officeDocument/2006/relationships/hyperlink" Target="https://app.ideascale.com/t/UM5UZBu6P" TargetMode="External"/><Relationship Id="rId118" Type="http://schemas.openxmlformats.org/officeDocument/2006/relationships/hyperlink" Target="https://app.ideascale.com/t/UM5UZBupI" TargetMode="External"/><Relationship Id="rId117" Type="http://schemas.openxmlformats.org/officeDocument/2006/relationships/hyperlink" Target="https://app.ideascale.com/t/UM5UZBwyt" TargetMode="External"/><Relationship Id="rId116" Type="http://schemas.openxmlformats.org/officeDocument/2006/relationships/hyperlink" Target="https://app.ideascale.com/t/UM5UZBw2J" TargetMode="External"/><Relationship Id="rId115" Type="http://schemas.openxmlformats.org/officeDocument/2006/relationships/hyperlink" Target="https://app.ideascale.com/t/UM5UZBwpP" TargetMode="External"/><Relationship Id="rId119" Type="http://schemas.openxmlformats.org/officeDocument/2006/relationships/hyperlink" Target="https://app.ideascale.com/t/UM5UZBv1D" TargetMode="External"/><Relationship Id="rId15" Type="http://schemas.openxmlformats.org/officeDocument/2006/relationships/hyperlink" Target="https://app.ideascale.com/t/UM5UZBu6x" TargetMode="External"/><Relationship Id="rId110" Type="http://schemas.openxmlformats.org/officeDocument/2006/relationships/hyperlink" Target="https://app.ideascale.com/t/UM5UZBwtU" TargetMode="External"/><Relationship Id="rId14" Type="http://schemas.openxmlformats.org/officeDocument/2006/relationships/hyperlink" Target="https://app.ideascale.com/t/UM5UZBvq7" TargetMode="External"/><Relationship Id="rId17" Type="http://schemas.openxmlformats.org/officeDocument/2006/relationships/hyperlink" Target="https://app.ideascale.com/t/UM5UZBvla" TargetMode="External"/><Relationship Id="rId16" Type="http://schemas.openxmlformats.org/officeDocument/2006/relationships/hyperlink" Target="https://app.ideascale.com/t/UM5UZBw53" TargetMode="External"/><Relationship Id="rId19" Type="http://schemas.openxmlformats.org/officeDocument/2006/relationships/hyperlink" Target="https://app.ideascale.com/t/UM5UZBu2W" TargetMode="External"/><Relationship Id="rId114" Type="http://schemas.openxmlformats.org/officeDocument/2006/relationships/hyperlink" Target="https://app.ideascale.com/t/UM5UZBv3E" TargetMode="External"/><Relationship Id="rId18" Type="http://schemas.openxmlformats.org/officeDocument/2006/relationships/hyperlink" Target="https://app.ideascale.com/t/UM5UZBvfr" TargetMode="External"/><Relationship Id="rId113" Type="http://schemas.openxmlformats.org/officeDocument/2006/relationships/hyperlink" Target="https://app.ideascale.com/t/UM5UZBv6t" TargetMode="External"/><Relationship Id="rId112" Type="http://schemas.openxmlformats.org/officeDocument/2006/relationships/hyperlink" Target="https://app.ideascale.com/t/UM5UZBvNH" TargetMode="External"/><Relationship Id="rId111" Type="http://schemas.openxmlformats.org/officeDocument/2006/relationships/hyperlink" Target="https://app.ideascale.com/t/UM5UZBvK0" TargetMode="External"/><Relationship Id="rId84" Type="http://schemas.openxmlformats.org/officeDocument/2006/relationships/hyperlink" Target="https://app.ideascale.com/t/UM5UZBuom" TargetMode="External"/><Relationship Id="rId83" Type="http://schemas.openxmlformats.org/officeDocument/2006/relationships/hyperlink" Target="https://app.ideascale.com/t/UM5UZBw3w" TargetMode="External"/><Relationship Id="rId86" Type="http://schemas.openxmlformats.org/officeDocument/2006/relationships/hyperlink" Target="https://app.ideascale.com/t/UM5UZBup8" TargetMode="External"/><Relationship Id="rId85" Type="http://schemas.openxmlformats.org/officeDocument/2006/relationships/hyperlink" Target="https://app.ideascale.com/t/UM5UZBu0g" TargetMode="External"/><Relationship Id="rId88" Type="http://schemas.openxmlformats.org/officeDocument/2006/relationships/hyperlink" Target="https://app.ideascale.com/t/UM5UZBvrO" TargetMode="External"/><Relationship Id="rId87" Type="http://schemas.openxmlformats.org/officeDocument/2006/relationships/hyperlink" Target="https://app.ideascale.com/t/UM5UZBw5r" TargetMode="External"/><Relationship Id="rId89" Type="http://schemas.openxmlformats.org/officeDocument/2006/relationships/hyperlink" Target="https://app.ideascale.com/t/UM5UZBw3y" TargetMode="External"/><Relationship Id="rId80" Type="http://schemas.openxmlformats.org/officeDocument/2006/relationships/hyperlink" Target="https://app.ideascale.com/t/UM5UZBw30" TargetMode="External"/><Relationship Id="rId82" Type="http://schemas.openxmlformats.org/officeDocument/2006/relationships/hyperlink" Target="https://app.ideascale.com/t/UM5UZBvKi" TargetMode="External"/><Relationship Id="rId81" Type="http://schemas.openxmlformats.org/officeDocument/2006/relationships/hyperlink" Target="https://app.ideascale.com/t/UM5UZBvuj" TargetMode="External"/><Relationship Id="rId1" Type="http://schemas.openxmlformats.org/officeDocument/2006/relationships/hyperlink" Target="https://app.ideascale.com/t/UM5UZBw65" TargetMode="External"/><Relationship Id="rId2" Type="http://schemas.openxmlformats.org/officeDocument/2006/relationships/hyperlink" Target="https://app.ideascale.com/t/UM5UZBuou" TargetMode="External"/><Relationship Id="rId3" Type="http://schemas.openxmlformats.org/officeDocument/2006/relationships/hyperlink" Target="https://app.ideascale.com/t/UM5UZBvqU" TargetMode="External"/><Relationship Id="rId4" Type="http://schemas.openxmlformats.org/officeDocument/2006/relationships/hyperlink" Target="https://app.ideascale.com/t/UM5UZBu2g" TargetMode="External"/><Relationship Id="rId9" Type="http://schemas.openxmlformats.org/officeDocument/2006/relationships/hyperlink" Target="https://app.ideascale.com/t/UM5UZBvqS" TargetMode="External"/><Relationship Id="rId5" Type="http://schemas.openxmlformats.org/officeDocument/2006/relationships/hyperlink" Target="https://app.ideascale.com/t/UM5UZBwgz" TargetMode="External"/><Relationship Id="rId6" Type="http://schemas.openxmlformats.org/officeDocument/2006/relationships/hyperlink" Target="https://app.ideascale.com/t/UM5UZBvqa" TargetMode="External"/><Relationship Id="rId7" Type="http://schemas.openxmlformats.org/officeDocument/2006/relationships/hyperlink" Target="https://app.ideascale.com/t/UM5UZBvsB" TargetMode="External"/><Relationship Id="rId8" Type="http://schemas.openxmlformats.org/officeDocument/2006/relationships/hyperlink" Target="https://app.ideascale.com/t/UM5UZBw52" TargetMode="External"/><Relationship Id="rId73" Type="http://schemas.openxmlformats.org/officeDocument/2006/relationships/hyperlink" Target="https://app.ideascale.com/t/UM5UZBu63" TargetMode="External"/><Relationship Id="rId72" Type="http://schemas.openxmlformats.org/officeDocument/2006/relationships/hyperlink" Target="https://app.ideascale.com/t/UM5UZBun4" TargetMode="External"/><Relationship Id="rId75" Type="http://schemas.openxmlformats.org/officeDocument/2006/relationships/hyperlink" Target="https://app.ideascale.com/t/UM5UZBvQM" TargetMode="External"/><Relationship Id="rId74" Type="http://schemas.openxmlformats.org/officeDocument/2006/relationships/hyperlink" Target="https://app.ideascale.com/t/UM5UZBwQ3" TargetMode="External"/><Relationship Id="rId77" Type="http://schemas.openxmlformats.org/officeDocument/2006/relationships/hyperlink" Target="https://app.ideascale.com/t/UM5UZBwnG" TargetMode="External"/><Relationship Id="rId76" Type="http://schemas.openxmlformats.org/officeDocument/2006/relationships/hyperlink" Target="https://app.ideascale.com/t/UM5UZBw6O" TargetMode="External"/><Relationship Id="rId79" Type="http://schemas.openxmlformats.org/officeDocument/2006/relationships/hyperlink" Target="https://app.ideascale.com/t/UM5UZBw0J" TargetMode="External"/><Relationship Id="rId78" Type="http://schemas.openxmlformats.org/officeDocument/2006/relationships/hyperlink" Target="https://app.ideascale.com/t/UM5UZBw3A" TargetMode="External"/><Relationship Id="rId71" Type="http://schemas.openxmlformats.org/officeDocument/2006/relationships/hyperlink" Target="https://app.ideascale.com/t/UM5UZBvsp" TargetMode="External"/><Relationship Id="rId70" Type="http://schemas.openxmlformats.org/officeDocument/2006/relationships/hyperlink" Target="https://app.ideascale.com/t/UM5UZBvm5" TargetMode="External"/><Relationship Id="rId138" Type="http://schemas.openxmlformats.org/officeDocument/2006/relationships/drawing" Target="../drawings/drawing7.xml"/><Relationship Id="rId137" Type="http://schemas.openxmlformats.org/officeDocument/2006/relationships/hyperlink" Target="https://app.ideascale.com/t/UM5UZBvDt" TargetMode="External"/><Relationship Id="rId132" Type="http://schemas.openxmlformats.org/officeDocument/2006/relationships/hyperlink" Target="https://app.ideascale.com/t/UM5UZBvF5" TargetMode="External"/><Relationship Id="rId131" Type="http://schemas.openxmlformats.org/officeDocument/2006/relationships/hyperlink" Target="https://app.ideascale.com/t/UM5UZBvnv" TargetMode="External"/><Relationship Id="rId130" Type="http://schemas.openxmlformats.org/officeDocument/2006/relationships/hyperlink" Target="https://app.ideascale.com/t/UM5UZBvx1" TargetMode="External"/><Relationship Id="rId136" Type="http://schemas.openxmlformats.org/officeDocument/2006/relationships/hyperlink" Target="https://app.ideascale.com/t/UM5UZBw1K" TargetMode="External"/><Relationship Id="rId135" Type="http://schemas.openxmlformats.org/officeDocument/2006/relationships/hyperlink" Target="https://app.ideascale.com/t/UM5UZBvKz" TargetMode="External"/><Relationship Id="rId134" Type="http://schemas.openxmlformats.org/officeDocument/2006/relationships/hyperlink" Target="https://app.ideascale.com/t/UM5UZBwzK" TargetMode="External"/><Relationship Id="rId133" Type="http://schemas.openxmlformats.org/officeDocument/2006/relationships/hyperlink" Target="https://app.ideascale.com/t/UM5UZBvx5" TargetMode="External"/><Relationship Id="rId62" Type="http://schemas.openxmlformats.org/officeDocument/2006/relationships/hyperlink" Target="https://app.ideascale.com/t/UM5UZBul3" TargetMode="External"/><Relationship Id="rId61" Type="http://schemas.openxmlformats.org/officeDocument/2006/relationships/hyperlink" Target="https://app.ideascale.com/t/UM5UZBu7A" TargetMode="External"/><Relationship Id="rId64" Type="http://schemas.openxmlformats.org/officeDocument/2006/relationships/hyperlink" Target="https://app.ideascale.com/t/UM5UZBwyn" TargetMode="External"/><Relationship Id="rId63" Type="http://schemas.openxmlformats.org/officeDocument/2006/relationships/hyperlink" Target="https://app.ideascale.com/t/UM5UZBu8h" TargetMode="External"/><Relationship Id="rId66" Type="http://schemas.openxmlformats.org/officeDocument/2006/relationships/hyperlink" Target="https://app.ideascale.com/t/UM5UZBvxe" TargetMode="External"/><Relationship Id="rId65" Type="http://schemas.openxmlformats.org/officeDocument/2006/relationships/hyperlink" Target="https://app.ideascale.com/t/UM5UZBvUx" TargetMode="External"/><Relationship Id="rId68" Type="http://schemas.openxmlformats.org/officeDocument/2006/relationships/hyperlink" Target="https://app.ideascale.com/t/UM5UZBwzu" TargetMode="External"/><Relationship Id="rId67" Type="http://schemas.openxmlformats.org/officeDocument/2006/relationships/hyperlink" Target="https://app.ideascale.com/t/UM5UZBvbR" TargetMode="External"/><Relationship Id="rId60" Type="http://schemas.openxmlformats.org/officeDocument/2006/relationships/hyperlink" Target="https://app.ideascale.com/t/UM5UZBvS6" TargetMode="External"/><Relationship Id="rId69" Type="http://schemas.openxmlformats.org/officeDocument/2006/relationships/hyperlink" Target="https://app.ideascale.com/t/UM5UZBuly" TargetMode="External"/><Relationship Id="rId51" Type="http://schemas.openxmlformats.org/officeDocument/2006/relationships/hyperlink" Target="https://app.ideascale.com/t/UM5UZBu2b" TargetMode="External"/><Relationship Id="rId50" Type="http://schemas.openxmlformats.org/officeDocument/2006/relationships/hyperlink" Target="https://app.ideascale.com/t/UM5UZBwtN" TargetMode="External"/><Relationship Id="rId53" Type="http://schemas.openxmlformats.org/officeDocument/2006/relationships/hyperlink" Target="https://app.ideascale.com/t/UM5UZBv0f" TargetMode="External"/><Relationship Id="rId52" Type="http://schemas.openxmlformats.org/officeDocument/2006/relationships/hyperlink" Target="https://app.ideascale.com/t/UM5UZBvL2" TargetMode="External"/><Relationship Id="rId55" Type="http://schemas.openxmlformats.org/officeDocument/2006/relationships/hyperlink" Target="https://app.ideascale.com/t/UM5UZBuv5" TargetMode="External"/><Relationship Id="rId54" Type="http://schemas.openxmlformats.org/officeDocument/2006/relationships/hyperlink" Target="https://app.ideascale.com/t/UM5UZBujY" TargetMode="External"/><Relationship Id="rId57" Type="http://schemas.openxmlformats.org/officeDocument/2006/relationships/hyperlink" Target="https://app.ideascale.com/t/UM5UZBuvy" TargetMode="External"/><Relationship Id="rId56" Type="http://schemas.openxmlformats.org/officeDocument/2006/relationships/hyperlink" Target="https://app.ideascale.com/t/UM5UZBvxB" TargetMode="External"/><Relationship Id="rId59" Type="http://schemas.openxmlformats.org/officeDocument/2006/relationships/hyperlink" Target="https://app.ideascale.com/t/UM5UZBulh" TargetMode="External"/><Relationship Id="rId58" Type="http://schemas.openxmlformats.org/officeDocument/2006/relationships/hyperlink" Target="https://app.ideascale.com/t/UM5UZBw1B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wFw" TargetMode="External"/><Relationship Id="rId42" Type="http://schemas.openxmlformats.org/officeDocument/2006/relationships/hyperlink" Target="https://app.ideascale.com/t/UM5UZBvcW" TargetMode="External"/><Relationship Id="rId41" Type="http://schemas.openxmlformats.org/officeDocument/2006/relationships/hyperlink" Target="https://app.ideascale.com/t/UM5UZBvO3" TargetMode="External"/><Relationship Id="rId44" Type="http://schemas.openxmlformats.org/officeDocument/2006/relationships/hyperlink" Target="https://app.ideascale.com/t/UM5UZBwMb" TargetMode="External"/><Relationship Id="rId43" Type="http://schemas.openxmlformats.org/officeDocument/2006/relationships/hyperlink" Target="https://app.ideascale.com/t/UM5UZBw0X" TargetMode="External"/><Relationship Id="rId46" Type="http://schemas.openxmlformats.org/officeDocument/2006/relationships/hyperlink" Target="https://app.ideascale.com/t/UM5UZBwg5" TargetMode="External"/><Relationship Id="rId45" Type="http://schemas.openxmlformats.org/officeDocument/2006/relationships/hyperlink" Target="https://app.ideascale.com/t/UM5UZBvcJ" TargetMode="External"/><Relationship Id="rId48" Type="http://schemas.openxmlformats.org/officeDocument/2006/relationships/hyperlink" Target="https://app.ideascale.com/t/UM5UZBw4f" TargetMode="External"/><Relationship Id="rId47" Type="http://schemas.openxmlformats.org/officeDocument/2006/relationships/hyperlink" Target="https://app.ideascale.com/t/UM5UZBvj1" TargetMode="External"/><Relationship Id="rId49" Type="http://schemas.openxmlformats.org/officeDocument/2006/relationships/hyperlink" Target="https://app.ideascale.com/t/UM5UZBwqP" TargetMode="External"/><Relationship Id="rId31" Type="http://schemas.openxmlformats.org/officeDocument/2006/relationships/hyperlink" Target="https://app.ideascale.com/t/UM5UZBvsb" TargetMode="External"/><Relationship Id="rId30" Type="http://schemas.openxmlformats.org/officeDocument/2006/relationships/hyperlink" Target="https://app.ideascale.com/t/UM5UZBvLQ" TargetMode="External"/><Relationship Id="rId33" Type="http://schemas.openxmlformats.org/officeDocument/2006/relationships/hyperlink" Target="https://app.ideascale.com/t/UM5UZBwnQ" TargetMode="External"/><Relationship Id="rId32" Type="http://schemas.openxmlformats.org/officeDocument/2006/relationships/hyperlink" Target="https://app.ideascale.com/t/UM5UZBvIe" TargetMode="External"/><Relationship Id="rId35" Type="http://schemas.openxmlformats.org/officeDocument/2006/relationships/hyperlink" Target="https://app.ideascale.com/t/UM5UZBuqW" TargetMode="External"/><Relationship Id="rId34" Type="http://schemas.openxmlformats.org/officeDocument/2006/relationships/hyperlink" Target="https://app.ideascale.com/t/UM5UZBvw4" TargetMode="External"/><Relationship Id="rId37" Type="http://schemas.openxmlformats.org/officeDocument/2006/relationships/hyperlink" Target="https://app.ideascale.com/t/UM5UZBvoe" TargetMode="External"/><Relationship Id="rId36" Type="http://schemas.openxmlformats.org/officeDocument/2006/relationships/hyperlink" Target="https://app.ideascale.com/t/UM5UZBv3w" TargetMode="External"/><Relationship Id="rId39" Type="http://schemas.openxmlformats.org/officeDocument/2006/relationships/hyperlink" Target="https://app.ideascale.com/t/UM5UZBu1n" TargetMode="External"/><Relationship Id="rId38" Type="http://schemas.openxmlformats.org/officeDocument/2006/relationships/hyperlink" Target="https://app.ideascale.com/t/UM5UZBu1h" TargetMode="External"/><Relationship Id="rId20" Type="http://schemas.openxmlformats.org/officeDocument/2006/relationships/hyperlink" Target="https://app.ideascale.com/t/UM5UZBuz4" TargetMode="External"/><Relationship Id="rId22" Type="http://schemas.openxmlformats.org/officeDocument/2006/relationships/hyperlink" Target="https://app.ideascale.com/t/UM5UZBwOV" TargetMode="External"/><Relationship Id="rId21" Type="http://schemas.openxmlformats.org/officeDocument/2006/relationships/hyperlink" Target="https://app.ideascale.com/t/UM5UZBwvT" TargetMode="External"/><Relationship Id="rId24" Type="http://schemas.openxmlformats.org/officeDocument/2006/relationships/hyperlink" Target="https://app.ideascale.com/t/UM5UZBvQm" TargetMode="External"/><Relationship Id="rId23" Type="http://schemas.openxmlformats.org/officeDocument/2006/relationships/hyperlink" Target="https://app.ideascale.com/t/UM5UZBvxs" TargetMode="External"/><Relationship Id="rId26" Type="http://schemas.openxmlformats.org/officeDocument/2006/relationships/hyperlink" Target="https://app.ideascale.com/t/UM5UZBwzd" TargetMode="External"/><Relationship Id="rId25" Type="http://schemas.openxmlformats.org/officeDocument/2006/relationships/hyperlink" Target="https://app.ideascale.com/t/UM5UZBwsS" TargetMode="External"/><Relationship Id="rId28" Type="http://schemas.openxmlformats.org/officeDocument/2006/relationships/hyperlink" Target="https://app.ideascale.com/t/UM5UZBwF7" TargetMode="External"/><Relationship Id="rId27" Type="http://schemas.openxmlformats.org/officeDocument/2006/relationships/hyperlink" Target="https://app.ideascale.com/t/UM5UZBvAm" TargetMode="External"/><Relationship Id="rId29" Type="http://schemas.openxmlformats.org/officeDocument/2006/relationships/hyperlink" Target="https://app.ideascale.com/t/UM5UZBw5q" TargetMode="External"/><Relationship Id="rId11" Type="http://schemas.openxmlformats.org/officeDocument/2006/relationships/hyperlink" Target="https://app.ideascale.com/t/UM5UZBukv" TargetMode="External"/><Relationship Id="rId10" Type="http://schemas.openxmlformats.org/officeDocument/2006/relationships/hyperlink" Target="https://app.ideascale.com/t/UM5UZBwhA" TargetMode="External"/><Relationship Id="rId13" Type="http://schemas.openxmlformats.org/officeDocument/2006/relationships/hyperlink" Target="https://app.ideascale.com/t/UM5UZBwmg" TargetMode="External"/><Relationship Id="rId12" Type="http://schemas.openxmlformats.org/officeDocument/2006/relationships/hyperlink" Target="https://app.ideascale.com/t/UM5UZBvr2" TargetMode="External"/><Relationship Id="rId15" Type="http://schemas.openxmlformats.org/officeDocument/2006/relationships/hyperlink" Target="https://app.ideascale.com/t/UM5UZBwTs" TargetMode="External"/><Relationship Id="rId14" Type="http://schemas.openxmlformats.org/officeDocument/2006/relationships/hyperlink" Target="https://app.ideascale.com/t/UM5UZBvA8" TargetMode="External"/><Relationship Id="rId17" Type="http://schemas.openxmlformats.org/officeDocument/2006/relationships/hyperlink" Target="https://app.ideascale.com/t/UM5UZBwiK" TargetMode="External"/><Relationship Id="rId16" Type="http://schemas.openxmlformats.org/officeDocument/2006/relationships/hyperlink" Target="https://app.ideascale.com/t/UM5UZBv7h" TargetMode="External"/><Relationship Id="rId19" Type="http://schemas.openxmlformats.org/officeDocument/2006/relationships/hyperlink" Target="https://app.ideascale.com/t/UM5UZBvuT" TargetMode="External"/><Relationship Id="rId18" Type="http://schemas.openxmlformats.org/officeDocument/2006/relationships/hyperlink" Target="https://app.ideascale.com/t/UM5UZBvkX" TargetMode="External"/><Relationship Id="rId1" Type="http://schemas.openxmlformats.org/officeDocument/2006/relationships/hyperlink" Target="https://app.ideascale.com/t/UM5UZBvuY" TargetMode="External"/><Relationship Id="rId2" Type="http://schemas.openxmlformats.org/officeDocument/2006/relationships/hyperlink" Target="https://app.ideascale.com/t/UM5UZBvqk" TargetMode="External"/><Relationship Id="rId3" Type="http://schemas.openxmlformats.org/officeDocument/2006/relationships/hyperlink" Target="https://app.ideascale.com/t/UM5UZBuyE" TargetMode="External"/><Relationship Id="rId4" Type="http://schemas.openxmlformats.org/officeDocument/2006/relationships/hyperlink" Target="https://app.ideascale.com/t/UM5UZBw13" TargetMode="External"/><Relationship Id="rId9" Type="http://schemas.openxmlformats.org/officeDocument/2006/relationships/hyperlink" Target="https://app.ideascale.com/t/UM5UZBwyp" TargetMode="External"/><Relationship Id="rId5" Type="http://schemas.openxmlformats.org/officeDocument/2006/relationships/hyperlink" Target="https://app.ideascale.com/t/UM5UZBut3" TargetMode="External"/><Relationship Id="rId6" Type="http://schemas.openxmlformats.org/officeDocument/2006/relationships/hyperlink" Target="https://app.ideascale.com/t/UM5UZBvqj" TargetMode="External"/><Relationship Id="rId7" Type="http://schemas.openxmlformats.org/officeDocument/2006/relationships/hyperlink" Target="https://app.ideascale.com/t/UM5UZBw3f" TargetMode="External"/><Relationship Id="rId8" Type="http://schemas.openxmlformats.org/officeDocument/2006/relationships/hyperlink" Target="https://app.ideascale.com/t/UM5UZBveu" TargetMode="External"/><Relationship Id="rId50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31" Type="http://schemas.openxmlformats.org/officeDocument/2006/relationships/hyperlink" Target="https://app.ideascale.com/t/UM5UZBvIl" TargetMode="External"/><Relationship Id="rId30" Type="http://schemas.openxmlformats.org/officeDocument/2006/relationships/hyperlink" Target="https://app.ideascale.com/t/UM5UZBvBH" TargetMode="External"/><Relationship Id="rId33" Type="http://schemas.openxmlformats.org/officeDocument/2006/relationships/hyperlink" Target="https://app.ideascale.com/t/UM5UZBva5" TargetMode="External"/><Relationship Id="rId32" Type="http://schemas.openxmlformats.org/officeDocument/2006/relationships/hyperlink" Target="https://app.ideascale.com/t/UM5UZBvBo" TargetMode="External"/><Relationship Id="rId35" Type="http://schemas.openxmlformats.org/officeDocument/2006/relationships/drawing" Target="../drawings/drawing9.xml"/><Relationship Id="rId34" Type="http://schemas.openxmlformats.org/officeDocument/2006/relationships/hyperlink" Target="https://app.ideascale.com/t/UM5UZBvLr" TargetMode="External"/><Relationship Id="rId20" Type="http://schemas.openxmlformats.org/officeDocument/2006/relationships/hyperlink" Target="https://app.ideascale.com/t/UM5UZBvQ3" TargetMode="External"/><Relationship Id="rId22" Type="http://schemas.openxmlformats.org/officeDocument/2006/relationships/hyperlink" Target="https://app.ideascale.com/t/UM5UZBwTb" TargetMode="External"/><Relationship Id="rId21" Type="http://schemas.openxmlformats.org/officeDocument/2006/relationships/hyperlink" Target="https://app.ideascale.com/t/UM5UZBvY7" TargetMode="External"/><Relationship Id="rId24" Type="http://schemas.openxmlformats.org/officeDocument/2006/relationships/hyperlink" Target="https://app.ideascale.com/t/UM5UZBu5R" TargetMode="External"/><Relationship Id="rId23" Type="http://schemas.openxmlformats.org/officeDocument/2006/relationships/hyperlink" Target="https://app.ideascale.com/t/UM5UZBvxy" TargetMode="External"/><Relationship Id="rId26" Type="http://schemas.openxmlformats.org/officeDocument/2006/relationships/hyperlink" Target="https://app.ideascale.com/t/UM5UZBvoC" TargetMode="External"/><Relationship Id="rId25" Type="http://schemas.openxmlformats.org/officeDocument/2006/relationships/hyperlink" Target="https://app.ideascale.com/t/UM5UZBwbg" TargetMode="External"/><Relationship Id="rId28" Type="http://schemas.openxmlformats.org/officeDocument/2006/relationships/hyperlink" Target="https://app.ideascale.com/t/UM5UZBu9X" TargetMode="External"/><Relationship Id="rId27" Type="http://schemas.openxmlformats.org/officeDocument/2006/relationships/hyperlink" Target="https://app.ideascale.com/t/UM5UZBvnx" TargetMode="External"/><Relationship Id="rId29" Type="http://schemas.openxmlformats.org/officeDocument/2006/relationships/hyperlink" Target="https://app.ideascale.com/t/UM5UZBwKI" TargetMode="External"/><Relationship Id="rId11" Type="http://schemas.openxmlformats.org/officeDocument/2006/relationships/hyperlink" Target="https://app.ideascale.com/t/UM5UZBvFl" TargetMode="External"/><Relationship Id="rId10" Type="http://schemas.openxmlformats.org/officeDocument/2006/relationships/hyperlink" Target="https://app.ideascale.com/t/UM5UZBujt" TargetMode="External"/><Relationship Id="rId13" Type="http://schemas.openxmlformats.org/officeDocument/2006/relationships/hyperlink" Target="https://app.ideascale.com/t/UM5UZBvf9" TargetMode="External"/><Relationship Id="rId12" Type="http://schemas.openxmlformats.org/officeDocument/2006/relationships/hyperlink" Target="https://app.ideascale.com/t/UM5UZBw3B" TargetMode="External"/><Relationship Id="rId15" Type="http://schemas.openxmlformats.org/officeDocument/2006/relationships/hyperlink" Target="https://app.ideascale.com/t/UM5UZBvhL" TargetMode="External"/><Relationship Id="rId14" Type="http://schemas.openxmlformats.org/officeDocument/2006/relationships/hyperlink" Target="https://app.ideascale.com/t/UM5UZBumT" TargetMode="External"/><Relationship Id="rId17" Type="http://schemas.openxmlformats.org/officeDocument/2006/relationships/hyperlink" Target="https://app.ideascale.com/t/UM5UZBuzl" TargetMode="External"/><Relationship Id="rId16" Type="http://schemas.openxmlformats.org/officeDocument/2006/relationships/hyperlink" Target="https://app.ideascale.com/t/UM5UZBw2m" TargetMode="External"/><Relationship Id="rId19" Type="http://schemas.openxmlformats.org/officeDocument/2006/relationships/hyperlink" Target="https://app.ideascale.com/t/UM5UZBvSH" TargetMode="External"/><Relationship Id="rId18" Type="http://schemas.openxmlformats.org/officeDocument/2006/relationships/hyperlink" Target="https://app.ideascale.com/t/UM5UZBv0o" TargetMode="External"/><Relationship Id="rId1" Type="http://schemas.openxmlformats.org/officeDocument/2006/relationships/hyperlink" Target="https://app.ideascale.com/t/UM5UZBvde" TargetMode="External"/><Relationship Id="rId2" Type="http://schemas.openxmlformats.org/officeDocument/2006/relationships/hyperlink" Target="https://app.ideascale.com/t/UM5UZBwsp" TargetMode="External"/><Relationship Id="rId3" Type="http://schemas.openxmlformats.org/officeDocument/2006/relationships/hyperlink" Target="https://app.ideascale.com/t/UM5UZBukF" TargetMode="External"/><Relationship Id="rId4" Type="http://schemas.openxmlformats.org/officeDocument/2006/relationships/hyperlink" Target="https://app.ideascale.com/t/UM5UZBwXl" TargetMode="External"/><Relationship Id="rId9" Type="http://schemas.openxmlformats.org/officeDocument/2006/relationships/hyperlink" Target="https://app.ideascale.com/t/UM5UZBvD3" TargetMode="External"/><Relationship Id="rId5" Type="http://schemas.openxmlformats.org/officeDocument/2006/relationships/hyperlink" Target="https://app.ideascale.com/t/UM5UZBuyC" TargetMode="External"/><Relationship Id="rId6" Type="http://schemas.openxmlformats.org/officeDocument/2006/relationships/hyperlink" Target="https://app.ideascale.com/t/UM5UZBviz" TargetMode="External"/><Relationship Id="rId7" Type="http://schemas.openxmlformats.org/officeDocument/2006/relationships/hyperlink" Target="https://app.ideascale.com/t/UM5UZBvvS" TargetMode="External"/><Relationship Id="rId8" Type="http://schemas.openxmlformats.org/officeDocument/2006/relationships/hyperlink" Target="https://app.ideascale.com/t/UM5UZBv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9"/>
      <c r="B2" s="10"/>
      <c r="C2" s="11"/>
      <c r="D2" s="12"/>
      <c r="E2" s="12"/>
      <c r="F2" s="13">
        <f t="shared" ref="F2:F103" si="1">D2-E2</f>
        <v>0</v>
      </c>
      <c r="G2" s="14" t="str">
        <f>IF(E2=0,"YES",IF(D2/E2&gt;=1.15, IF(D2+E2&gt;=one_percentage,"YES","NO"),"NO"))</f>
        <v>YES</v>
      </c>
      <c r="H2" s="15"/>
      <c r="I2" s="16" t="str">
        <f>If(Validation!B2&gt;=H2,IF(G2="Yes","FUNDED","NOT FUNDED"),"NOT FUNDED")</f>
        <v>#REF!</v>
      </c>
      <c r="J2" s="17" t="str">
        <f>If(Validation!B2&gt;=H2,Validation!B2-H2,Validation!B2)</f>
        <v>#REF!</v>
      </c>
      <c r="K2" s="18" t="str">
        <f t="shared" ref="K2:K103" si="2">If(G2="YES",IF(I2="FUNDED","","Over Budget"),"Approval Threshold")</f>
        <v>#REF!</v>
      </c>
    </row>
    <row r="3">
      <c r="A3" s="9"/>
      <c r="B3" s="10"/>
      <c r="C3" s="11"/>
      <c r="D3" s="12"/>
      <c r="E3" s="12"/>
      <c r="F3" s="13">
        <f t="shared" si="1"/>
        <v>0</v>
      </c>
      <c r="G3" s="14" t="str">
        <f>IF(E3=0,"YES",IF(D3/E3&gt;=1.15, IF(D3+E3&gt;=one_percentage,"YES","NO"),"NO"))</f>
        <v>YES</v>
      </c>
      <c r="H3" s="15"/>
      <c r="I3" s="16" t="str">
        <f t="shared" ref="I3:I103" si="3">If(J2&gt;=H3,IF(G3="Yes","FUNDED","NOT FUNDED"),"NOT FUNDED")</f>
        <v>#REF!</v>
      </c>
      <c r="J3" s="17" t="str">
        <f t="shared" ref="J3:J103" si="4">If(I3="FUNDED",IF(J2&gt;=H3,(J2-H3),J2),J2)</f>
        <v>#REF!</v>
      </c>
      <c r="K3" s="18" t="str">
        <f t="shared" si="2"/>
        <v>#REF!</v>
      </c>
    </row>
    <row r="4">
      <c r="A4" s="9"/>
      <c r="B4" s="10"/>
      <c r="C4" s="11"/>
      <c r="D4" s="12"/>
      <c r="E4" s="12"/>
      <c r="F4" s="13">
        <f t="shared" si="1"/>
        <v>0</v>
      </c>
      <c r="G4" s="14" t="str">
        <f>IF(E4=0,"YES",IF(D4/E4&gt;=1.15, IF(D4+E4&gt;=one_percentage,"YES","NO"),"NO"))</f>
        <v>YES</v>
      </c>
      <c r="H4" s="15"/>
      <c r="I4" s="16" t="str">
        <f t="shared" si="3"/>
        <v>#REF!</v>
      </c>
      <c r="J4" s="17" t="str">
        <f t="shared" si="4"/>
        <v>#REF!</v>
      </c>
      <c r="K4" s="18" t="str">
        <f t="shared" si="2"/>
        <v>#REF!</v>
      </c>
    </row>
    <row r="5">
      <c r="A5" s="9"/>
      <c r="B5" s="10"/>
      <c r="C5" s="11"/>
      <c r="D5" s="12"/>
      <c r="E5" s="12"/>
      <c r="F5" s="13">
        <f t="shared" si="1"/>
        <v>0</v>
      </c>
      <c r="G5" s="14" t="str">
        <f>IF(E5=0,"YES",IF(D5/E5&gt;=1.15, IF(D5+E5&gt;=one_percentage,"YES","NO"),"NO"))</f>
        <v>YES</v>
      </c>
      <c r="H5" s="15"/>
      <c r="I5" s="16" t="str">
        <f t="shared" si="3"/>
        <v>#REF!</v>
      </c>
      <c r="J5" s="17" t="str">
        <f t="shared" si="4"/>
        <v>#REF!</v>
      </c>
      <c r="K5" s="18" t="str">
        <f t="shared" si="2"/>
        <v>#REF!</v>
      </c>
    </row>
    <row r="6">
      <c r="A6" s="9"/>
      <c r="B6" s="10"/>
      <c r="C6" s="11"/>
      <c r="D6" s="12"/>
      <c r="E6" s="12"/>
      <c r="F6" s="13">
        <f t="shared" si="1"/>
        <v>0</v>
      </c>
      <c r="G6" s="14" t="str">
        <f>IF(E6=0,"YES",IF(D6/E6&gt;=1.15, IF(D6+E6&gt;=one_percentage,"YES","NO"),"NO"))</f>
        <v>YES</v>
      </c>
      <c r="H6" s="15"/>
      <c r="I6" s="16" t="str">
        <f t="shared" si="3"/>
        <v>#REF!</v>
      </c>
      <c r="J6" s="17" t="str">
        <f t="shared" si="4"/>
        <v>#REF!</v>
      </c>
      <c r="K6" s="18" t="str">
        <f t="shared" si="2"/>
        <v>#REF!</v>
      </c>
    </row>
    <row r="7">
      <c r="A7" s="9"/>
      <c r="B7" s="10"/>
      <c r="C7" s="11"/>
      <c r="D7" s="12"/>
      <c r="E7" s="12"/>
      <c r="F7" s="13">
        <f t="shared" si="1"/>
        <v>0</v>
      </c>
      <c r="G7" s="14" t="str">
        <f>IF(E7=0,"YES",IF(D7/E7&gt;=1.15, IF(D7+E7&gt;=one_percentage,"YES","NO"),"NO"))</f>
        <v>YES</v>
      </c>
      <c r="H7" s="15"/>
      <c r="I7" s="16" t="str">
        <f t="shared" si="3"/>
        <v>#REF!</v>
      </c>
      <c r="J7" s="17" t="str">
        <f t="shared" si="4"/>
        <v>#REF!</v>
      </c>
      <c r="K7" s="18" t="str">
        <f t="shared" si="2"/>
        <v>#REF!</v>
      </c>
    </row>
    <row r="8">
      <c r="A8" s="9"/>
      <c r="B8" s="10"/>
      <c r="C8" s="11"/>
      <c r="D8" s="12"/>
      <c r="E8" s="12"/>
      <c r="F8" s="13">
        <f t="shared" si="1"/>
        <v>0</v>
      </c>
      <c r="G8" s="14" t="str">
        <f>IF(E8=0,"YES",IF(D8/E8&gt;=1.15, IF(D8+E8&gt;=one_percentage,"YES","NO"),"NO"))</f>
        <v>YES</v>
      </c>
      <c r="H8" s="15"/>
      <c r="I8" s="16" t="str">
        <f t="shared" si="3"/>
        <v>#REF!</v>
      </c>
      <c r="J8" s="17" t="str">
        <f t="shared" si="4"/>
        <v>#REF!</v>
      </c>
      <c r="K8" s="18" t="str">
        <f t="shared" si="2"/>
        <v>#REF!</v>
      </c>
    </row>
    <row r="9">
      <c r="A9" s="9"/>
      <c r="B9" s="10"/>
      <c r="C9" s="11"/>
      <c r="D9" s="12"/>
      <c r="E9" s="12"/>
      <c r="F9" s="13">
        <f t="shared" si="1"/>
        <v>0</v>
      </c>
      <c r="G9" s="14" t="str">
        <f>IF(E9=0,"YES",IF(D9/E9&gt;=1.15, IF(D9+E9&gt;=one_percentage,"YES","NO"),"NO"))</f>
        <v>YES</v>
      </c>
      <c r="H9" s="15"/>
      <c r="I9" s="16" t="str">
        <f t="shared" si="3"/>
        <v>#REF!</v>
      </c>
      <c r="J9" s="17" t="str">
        <f t="shared" si="4"/>
        <v>#REF!</v>
      </c>
      <c r="K9" s="18" t="str">
        <f t="shared" si="2"/>
        <v>#REF!</v>
      </c>
    </row>
    <row r="10">
      <c r="A10" s="9"/>
      <c r="B10" s="10"/>
      <c r="C10" s="11"/>
      <c r="D10" s="12"/>
      <c r="E10" s="12"/>
      <c r="F10" s="13">
        <f t="shared" si="1"/>
        <v>0</v>
      </c>
      <c r="G10" s="14" t="str">
        <f>IF(E10=0,"YES",IF(D10/E10&gt;=1.15, IF(D10+E10&gt;=one_percentage,"YES","NO"),"NO"))</f>
        <v>YES</v>
      </c>
      <c r="H10" s="15"/>
      <c r="I10" s="16" t="str">
        <f t="shared" si="3"/>
        <v>#REF!</v>
      </c>
      <c r="J10" s="17" t="str">
        <f t="shared" si="4"/>
        <v>#REF!</v>
      </c>
      <c r="K10" s="18" t="str">
        <f t="shared" si="2"/>
        <v>#REF!</v>
      </c>
    </row>
    <row r="11">
      <c r="A11" s="9"/>
      <c r="B11" s="10"/>
      <c r="C11" s="11"/>
      <c r="D11" s="12"/>
      <c r="E11" s="12"/>
      <c r="F11" s="13">
        <f t="shared" si="1"/>
        <v>0</v>
      </c>
      <c r="G11" s="14" t="str">
        <f>IF(E11=0,"YES",IF(D11/E11&gt;=1.15, IF(D11+E11&gt;=one_percentage,"YES","NO"),"NO"))</f>
        <v>YES</v>
      </c>
      <c r="H11" s="15"/>
      <c r="I11" s="16" t="str">
        <f t="shared" si="3"/>
        <v>#REF!</v>
      </c>
      <c r="J11" s="17" t="str">
        <f t="shared" si="4"/>
        <v>#REF!</v>
      </c>
      <c r="K11" s="18" t="str">
        <f t="shared" si="2"/>
        <v>#REF!</v>
      </c>
    </row>
    <row r="12">
      <c r="A12" s="9"/>
      <c r="B12" s="10"/>
      <c r="C12" s="11"/>
      <c r="D12" s="12"/>
      <c r="E12" s="12"/>
      <c r="F12" s="13">
        <f t="shared" si="1"/>
        <v>0</v>
      </c>
      <c r="G12" s="14" t="str">
        <f>IF(E12=0,"YES",IF(D12/E12&gt;=1.15, IF(D12+E12&gt;=one_percentage,"YES","NO"),"NO"))</f>
        <v>YES</v>
      </c>
      <c r="H12" s="15"/>
      <c r="I12" s="16" t="str">
        <f t="shared" si="3"/>
        <v>#REF!</v>
      </c>
      <c r="J12" s="17" t="str">
        <f t="shared" si="4"/>
        <v>#REF!</v>
      </c>
      <c r="K12" s="18" t="str">
        <f t="shared" si="2"/>
        <v>#REF!</v>
      </c>
    </row>
    <row r="13">
      <c r="A13" s="9"/>
      <c r="B13" s="10"/>
      <c r="C13" s="11"/>
      <c r="D13" s="12"/>
      <c r="E13" s="12"/>
      <c r="F13" s="13">
        <f t="shared" si="1"/>
        <v>0</v>
      </c>
      <c r="G13" s="14" t="str">
        <f>IF(E13=0,"YES",IF(D13/E13&gt;=1.15, IF(D13+E13&gt;=one_percentage,"YES","NO"),"NO"))</f>
        <v>YES</v>
      </c>
      <c r="H13" s="15"/>
      <c r="I13" s="16" t="str">
        <f t="shared" si="3"/>
        <v>#REF!</v>
      </c>
      <c r="J13" s="17" t="str">
        <f t="shared" si="4"/>
        <v>#REF!</v>
      </c>
      <c r="K13" s="18" t="str">
        <f t="shared" si="2"/>
        <v>#REF!</v>
      </c>
    </row>
    <row r="14">
      <c r="A14" s="9"/>
      <c r="B14" s="10"/>
      <c r="C14" s="11"/>
      <c r="D14" s="12"/>
      <c r="E14" s="12"/>
      <c r="F14" s="13">
        <f t="shared" si="1"/>
        <v>0</v>
      </c>
      <c r="G14" s="14" t="str">
        <f>IF(E14=0,"YES",IF(D14/E14&gt;=1.15, IF(D14+E14&gt;=one_percentage,"YES","NO"),"NO"))</f>
        <v>YES</v>
      </c>
      <c r="H14" s="15"/>
      <c r="I14" s="16" t="str">
        <f t="shared" si="3"/>
        <v>#REF!</v>
      </c>
      <c r="J14" s="17" t="str">
        <f t="shared" si="4"/>
        <v>#REF!</v>
      </c>
      <c r="K14" s="18" t="str">
        <f t="shared" si="2"/>
        <v>#REF!</v>
      </c>
    </row>
    <row r="15">
      <c r="A15" s="9"/>
      <c r="B15" s="10"/>
      <c r="C15" s="11"/>
      <c r="D15" s="12"/>
      <c r="E15" s="12"/>
      <c r="F15" s="13">
        <f t="shared" si="1"/>
        <v>0</v>
      </c>
      <c r="G15" s="14" t="str">
        <f>IF(E15=0,"YES",IF(D15/E15&gt;=1.15, IF(D15+E15&gt;=one_percentage,"YES","NO"),"NO"))</f>
        <v>YES</v>
      </c>
      <c r="H15" s="15"/>
      <c r="I15" s="16" t="str">
        <f t="shared" si="3"/>
        <v>#REF!</v>
      </c>
      <c r="J15" s="17" t="str">
        <f t="shared" si="4"/>
        <v>#REF!</v>
      </c>
      <c r="K15" s="18" t="str">
        <f t="shared" si="2"/>
        <v>#REF!</v>
      </c>
    </row>
    <row r="16">
      <c r="A16" s="9"/>
      <c r="B16" s="10"/>
      <c r="C16" s="11"/>
      <c r="D16" s="12"/>
      <c r="E16" s="12"/>
      <c r="F16" s="13">
        <f t="shared" si="1"/>
        <v>0</v>
      </c>
      <c r="G16" s="14" t="str">
        <f>IF(E16=0,"YES",IF(D16/E16&gt;=1.15, IF(D16+E16&gt;=one_percentage,"YES","NO"),"NO"))</f>
        <v>YES</v>
      </c>
      <c r="H16" s="15"/>
      <c r="I16" s="16" t="str">
        <f t="shared" si="3"/>
        <v>#REF!</v>
      </c>
      <c r="J16" s="17" t="str">
        <f t="shared" si="4"/>
        <v>#REF!</v>
      </c>
      <c r="K16" s="18" t="str">
        <f t="shared" si="2"/>
        <v>#REF!</v>
      </c>
    </row>
    <row r="17">
      <c r="A17" s="9"/>
      <c r="B17" s="10"/>
      <c r="C17" s="11"/>
      <c r="D17" s="12"/>
      <c r="E17" s="12"/>
      <c r="F17" s="13">
        <f t="shared" si="1"/>
        <v>0</v>
      </c>
      <c r="G17" s="14" t="str">
        <f>IF(E17=0,"YES",IF(D17/E17&gt;=1.15, IF(D17+E17&gt;=one_percentage,"YES","NO"),"NO"))</f>
        <v>YES</v>
      </c>
      <c r="H17" s="15"/>
      <c r="I17" s="16" t="str">
        <f t="shared" si="3"/>
        <v>#REF!</v>
      </c>
      <c r="J17" s="17" t="str">
        <f t="shared" si="4"/>
        <v>#REF!</v>
      </c>
      <c r="K17" s="18" t="str">
        <f t="shared" si="2"/>
        <v>#REF!</v>
      </c>
    </row>
    <row r="18">
      <c r="A18" s="9"/>
      <c r="B18" s="10"/>
      <c r="C18" s="11"/>
      <c r="D18" s="12"/>
      <c r="E18" s="12"/>
      <c r="F18" s="13">
        <f t="shared" si="1"/>
        <v>0</v>
      </c>
      <c r="G18" s="14" t="str">
        <f>IF(E18=0,"YES",IF(D18/E18&gt;=1.15, IF(D18+E18&gt;=one_percentage,"YES","NO"),"NO"))</f>
        <v>YES</v>
      </c>
      <c r="H18" s="15"/>
      <c r="I18" s="16" t="str">
        <f t="shared" si="3"/>
        <v>#REF!</v>
      </c>
      <c r="J18" s="17" t="str">
        <f t="shared" si="4"/>
        <v>#REF!</v>
      </c>
      <c r="K18" s="18" t="str">
        <f t="shared" si="2"/>
        <v>#REF!</v>
      </c>
    </row>
    <row r="19">
      <c r="A19" s="9"/>
      <c r="B19" s="10"/>
      <c r="C19" s="11"/>
      <c r="D19" s="12"/>
      <c r="E19" s="12"/>
      <c r="F19" s="13">
        <f t="shared" si="1"/>
        <v>0</v>
      </c>
      <c r="G19" s="14" t="str">
        <f>IF(E19=0,"YES",IF(D19/E19&gt;=1.15, IF(D19+E19&gt;=one_percentage,"YES","NO"),"NO"))</f>
        <v>YES</v>
      </c>
      <c r="H19" s="15"/>
      <c r="I19" s="16" t="str">
        <f t="shared" si="3"/>
        <v>#REF!</v>
      </c>
      <c r="J19" s="17" t="str">
        <f t="shared" si="4"/>
        <v>#REF!</v>
      </c>
      <c r="K19" s="18" t="str">
        <f t="shared" si="2"/>
        <v>#REF!</v>
      </c>
    </row>
    <row r="20">
      <c r="A20" s="9"/>
      <c r="B20" s="10"/>
      <c r="C20" s="11"/>
      <c r="D20" s="12"/>
      <c r="E20" s="12"/>
      <c r="F20" s="13">
        <f t="shared" si="1"/>
        <v>0</v>
      </c>
      <c r="G20" s="14" t="str">
        <f>IF(E20=0,"YES",IF(D20/E20&gt;=1.15, IF(D20+E20&gt;=one_percentage,"YES","NO"),"NO"))</f>
        <v>YES</v>
      </c>
      <c r="H20" s="15"/>
      <c r="I20" s="16" t="str">
        <f t="shared" si="3"/>
        <v>#REF!</v>
      </c>
      <c r="J20" s="17" t="str">
        <f t="shared" si="4"/>
        <v>#REF!</v>
      </c>
      <c r="K20" s="18" t="str">
        <f t="shared" si="2"/>
        <v>#REF!</v>
      </c>
    </row>
    <row r="21">
      <c r="A21" s="9"/>
      <c r="B21" s="10"/>
      <c r="C21" s="11"/>
      <c r="D21" s="12"/>
      <c r="E21" s="12"/>
      <c r="F21" s="13">
        <f t="shared" si="1"/>
        <v>0</v>
      </c>
      <c r="G21" s="14" t="str">
        <f>IF(E21=0,"YES",IF(D21/E21&gt;=1.15, IF(D21+E21&gt;=one_percentage,"YES","NO"),"NO"))</f>
        <v>YES</v>
      </c>
      <c r="H21" s="15"/>
      <c r="I21" s="16" t="str">
        <f t="shared" si="3"/>
        <v>#REF!</v>
      </c>
      <c r="J21" s="17" t="str">
        <f t="shared" si="4"/>
        <v>#REF!</v>
      </c>
      <c r="K21" s="18" t="str">
        <f t="shared" si="2"/>
        <v>#REF!</v>
      </c>
    </row>
    <row r="22">
      <c r="A22" s="9"/>
      <c r="B22" s="10"/>
      <c r="C22" s="11"/>
      <c r="D22" s="12"/>
      <c r="E22" s="12"/>
      <c r="F22" s="13">
        <f t="shared" si="1"/>
        <v>0</v>
      </c>
      <c r="G22" s="14" t="str">
        <f>IF(E22=0,"YES",IF(D22/E22&gt;=1.15, IF(D22+E22&gt;=one_percentage,"YES","NO"),"NO"))</f>
        <v>YES</v>
      </c>
      <c r="H22" s="15"/>
      <c r="I22" s="16" t="str">
        <f t="shared" si="3"/>
        <v>#REF!</v>
      </c>
      <c r="J22" s="17" t="str">
        <f t="shared" si="4"/>
        <v>#REF!</v>
      </c>
      <c r="K22" s="18" t="str">
        <f t="shared" si="2"/>
        <v>#REF!</v>
      </c>
    </row>
    <row r="23">
      <c r="A23" s="9"/>
      <c r="B23" s="10"/>
      <c r="C23" s="11"/>
      <c r="D23" s="12"/>
      <c r="E23" s="12"/>
      <c r="F23" s="13">
        <f t="shared" si="1"/>
        <v>0</v>
      </c>
      <c r="G23" s="14" t="str">
        <f>IF(E23=0,"YES",IF(D23/E23&gt;=1.15, IF(D23+E23&gt;=one_percentage,"YES","NO"),"NO"))</f>
        <v>YES</v>
      </c>
      <c r="H23" s="15"/>
      <c r="I23" s="16" t="str">
        <f t="shared" si="3"/>
        <v>#REF!</v>
      </c>
      <c r="J23" s="17" t="str">
        <f t="shared" si="4"/>
        <v>#REF!</v>
      </c>
      <c r="K23" s="18" t="str">
        <f t="shared" si="2"/>
        <v>#REF!</v>
      </c>
    </row>
    <row r="24">
      <c r="A24" s="9"/>
      <c r="B24" s="10"/>
      <c r="C24" s="11"/>
      <c r="D24" s="12"/>
      <c r="E24" s="12"/>
      <c r="F24" s="13">
        <f t="shared" si="1"/>
        <v>0</v>
      </c>
      <c r="G24" s="14" t="str">
        <f>IF(E24=0,"YES",IF(D24/E24&gt;=1.15, IF(D24+E24&gt;=one_percentage,"YES","NO"),"NO"))</f>
        <v>YES</v>
      </c>
      <c r="H24" s="15"/>
      <c r="I24" s="16" t="str">
        <f t="shared" si="3"/>
        <v>#REF!</v>
      </c>
      <c r="J24" s="17" t="str">
        <f t="shared" si="4"/>
        <v>#REF!</v>
      </c>
      <c r="K24" s="18" t="str">
        <f t="shared" si="2"/>
        <v>#REF!</v>
      </c>
    </row>
    <row r="25">
      <c r="A25" s="9"/>
      <c r="B25" s="10"/>
      <c r="C25" s="11"/>
      <c r="D25" s="12"/>
      <c r="E25" s="12"/>
      <c r="F25" s="13">
        <f t="shared" si="1"/>
        <v>0</v>
      </c>
      <c r="G25" s="14" t="str">
        <f>IF(E25=0,"YES",IF(D25/E25&gt;=1.15, IF(D25+E25&gt;=one_percentage,"YES","NO"),"NO"))</f>
        <v>YES</v>
      </c>
      <c r="H25" s="15"/>
      <c r="I25" s="16" t="str">
        <f t="shared" si="3"/>
        <v>#REF!</v>
      </c>
      <c r="J25" s="17" t="str">
        <f t="shared" si="4"/>
        <v>#REF!</v>
      </c>
      <c r="K25" s="18" t="str">
        <f t="shared" si="2"/>
        <v>#REF!</v>
      </c>
    </row>
    <row r="26">
      <c r="A26" s="19"/>
      <c r="B26" s="10"/>
      <c r="C26" s="11"/>
      <c r="D26" s="12"/>
      <c r="E26" s="12"/>
      <c r="F26" s="13">
        <f t="shared" si="1"/>
        <v>0</v>
      </c>
      <c r="G26" s="14" t="str">
        <f>IF(E26=0,"YES",IF(D26/E26&gt;=1.15, IF(D26+E26&gt;=one_percentage,"YES","NO"),"NO"))</f>
        <v>YES</v>
      </c>
      <c r="H26" s="15"/>
      <c r="I26" s="16" t="str">
        <f t="shared" si="3"/>
        <v>#REF!</v>
      </c>
      <c r="J26" s="17" t="str">
        <f t="shared" si="4"/>
        <v>#REF!</v>
      </c>
      <c r="K26" s="18" t="str">
        <f t="shared" si="2"/>
        <v>#REF!</v>
      </c>
    </row>
    <row r="27">
      <c r="A27" s="9"/>
      <c r="B27" s="10"/>
      <c r="C27" s="11"/>
      <c r="D27" s="12"/>
      <c r="E27" s="12"/>
      <c r="F27" s="13">
        <f t="shared" si="1"/>
        <v>0</v>
      </c>
      <c r="G27" s="14" t="str">
        <f>IF(E27=0,"YES",IF(D27/E27&gt;=1.15, IF(D27+E27&gt;=one_percentage,"YES","NO"),"NO"))</f>
        <v>YES</v>
      </c>
      <c r="H27" s="15"/>
      <c r="I27" s="16" t="str">
        <f t="shared" si="3"/>
        <v>#REF!</v>
      </c>
      <c r="J27" s="17" t="str">
        <f t="shared" si="4"/>
        <v>#REF!</v>
      </c>
      <c r="K27" s="18" t="str">
        <f t="shared" si="2"/>
        <v>#REF!</v>
      </c>
    </row>
    <row r="28">
      <c r="A28" s="9"/>
      <c r="B28" s="10"/>
      <c r="C28" s="11"/>
      <c r="D28" s="12"/>
      <c r="E28" s="12"/>
      <c r="F28" s="13">
        <f t="shared" si="1"/>
        <v>0</v>
      </c>
      <c r="G28" s="14" t="str">
        <f>IF(E28=0,"YES",IF(D28/E28&gt;=1.15, IF(D28+E28&gt;=one_percentage,"YES","NO"),"NO"))</f>
        <v>YES</v>
      </c>
      <c r="H28" s="15"/>
      <c r="I28" s="16" t="str">
        <f t="shared" si="3"/>
        <v>#REF!</v>
      </c>
      <c r="J28" s="17" t="str">
        <f t="shared" si="4"/>
        <v>#REF!</v>
      </c>
      <c r="K28" s="18" t="str">
        <f t="shared" si="2"/>
        <v>#REF!</v>
      </c>
    </row>
    <row r="29">
      <c r="A29" s="9"/>
      <c r="B29" s="10"/>
      <c r="C29" s="11"/>
      <c r="D29" s="12"/>
      <c r="E29" s="12"/>
      <c r="F29" s="13">
        <f t="shared" si="1"/>
        <v>0</v>
      </c>
      <c r="G29" s="14" t="str">
        <f>IF(E29=0,"YES",IF(D29/E29&gt;=1.15, IF(D29+E29&gt;=one_percentage,"YES","NO"),"NO"))</f>
        <v>YES</v>
      </c>
      <c r="H29" s="15"/>
      <c r="I29" s="16" t="str">
        <f t="shared" si="3"/>
        <v>#REF!</v>
      </c>
      <c r="J29" s="17" t="str">
        <f t="shared" si="4"/>
        <v>#REF!</v>
      </c>
      <c r="K29" s="18" t="str">
        <f t="shared" si="2"/>
        <v>#REF!</v>
      </c>
    </row>
    <row r="30">
      <c r="A30" s="9"/>
      <c r="B30" s="10"/>
      <c r="C30" s="11"/>
      <c r="D30" s="12"/>
      <c r="E30" s="12"/>
      <c r="F30" s="13">
        <f t="shared" si="1"/>
        <v>0</v>
      </c>
      <c r="G30" s="14" t="str">
        <f>IF(E30=0,"YES",IF(D30/E30&gt;=1.15, IF(D30+E30&gt;=one_percentage,"YES","NO"),"NO"))</f>
        <v>YES</v>
      </c>
      <c r="H30" s="15"/>
      <c r="I30" s="16" t="str">
        <f t="shared" si="3"/>
        <v>#REF!</v>
      </c>
      <c r="J30" s="17" t="str">
        <f t="shared" si="4"/>
        <v>#REF!</v>
      </c>
      <c r="K30" s="18" t="str">
        <f t="shared" si="2"/>
        <v>#REF!</v>
      </c>
    </row>
    <row r="31">
      <c r="A31" s="9"/>
      <c r="B31" s="10"/>
      <c r="C31" s="11"/>
      <c r="D31" s="12"/>
      <c r="E31" s="12"/>
      <c r="F31" s="13">
        <f t="shared" si="1"/>
        <v>0</v>
      </c>
      <c r="G31" s="14" t="str">
        <f>IF(E31=0,"YES",IF(D31/E31&gt;=1.15, IF(D31+E31&gt;=one_percentage,"YES","NO"),"NO"))</f>
        <v>YES</v>
      </c>
      <c r="H31" s="15"/>
      <c r="I31" s="16" t="str">
        <f t="shared" si="3"/>
        <v>#REF!</v>
      </c>
      <c r="J31" s="17" t="str">
        <f t="shared" si="4"/>
        <v>#REF!</v>
      </c>
      <c r="K31" s="18" t="str">
        <f t="shared" si="2"/>
        <v>#REF!</v>
      </c>
    </row>
    <row r="32">
      <c r="A32" s="9"/>
      <c r="B32" s="10"/>
      <c r="C32" s="11"/>
      <c r="D32" s="12"/>
      <c r="E32" s="12"/>
      <c r="F32" s="13">
        <f t="shared" si="1"/>
        <v>0</v>
      </c>
      <c r="G32" s="14" t="str">
        <f>IF(E32=0,"YES",IF(D32/E32&gt;=1.15, IF(D32+E32&gt;=one_percentage,"YES","NO"),"NO"))</f>
        <v>YES</v>
      </c>
      <c r="H32" s="15"/>
      <c r="I32" s="16" t="str">
        <f t="shared" si="3"/>
        <v>#REF!</v>
      </c>
      <c r="J32" s="17" t="str">
        <f t="shared" si="4"/>
        <v>#REF!</v>
      </c>
      <c r="K32" s="18" t="str">
        <f t="shared" si="2"/>
        <v>#REF!</v>
      </c>
    </row>
    <row r="33">
      <c r="A33" s="9"/>
      <c r="B33" s="10"/>
      <c r="C33" s="11"/>
      <c r="D33" s="12"/>
      <c r="E33" s="12"/>
      <c r="F33" s="13">
        <f t="shared" si="1"/>
        <v>0</v>
      </c>
      <c r="G33" s="14" t="str">
        <f>IF(E33=0,"YES",IF(D33/E33&gt;=1.15, IF(D33+E33&gt;=one_percentage,"YES","NO"),"NO"))</f>
        <v>YES</v>
      </c>
      <c r="H33" s="15"/>
      <c r="I33" s="16" t="str">
        <f t="shared" si="3"/>
        <v>#REF!</v>
      </c>
      <c r="J33" s="17" t="str">
        <f t="shared" si="4"/>
        <v>#REF!</v>
      </c>
      <c r="K33" s="18" t="str">
        <f t="shared" si="2"/>
        <v>#REF!</v>
      </c>
    </row>
    <row r="34">
      <c r="A34" s="9"/>
      <c r="B34" s="10"/>
      <c r="C34" s="11"/>
      <c r="D34" s="12"/>
      <c r="E34" s="12"/>
      <c r="F34" s="13">
        <f t="shared" si="1"/>
        <v>0</v>
      </c>
      <c r="G34" s="14" t="str">
        <f>IF(E34=0,"YES",IF(D34/E34&gt;=1.15, IF(D34+E34&gt;=one_percentage,"YES","NO"),"NO"))</f>
        <v>YES</v>
      </c>
      <c r="H34" s="15"/>
      <c r="I34" s="16" t="str">
        <f t="shared" si="3"/>
        <v>#REF!</v>
      </c>
      <c r="J34" s="17" t="str">
        <f t="shared" si="4"/>
        <v>#REF!</v>
      </c>
      <c r="K34" s="18" t="str">
        <f t="shared" si="2"/>
        <v>#REF!</v>
      </c>
    </row>
    <row r="35">
      <c r="A35" s="9"/>
      <c r="B35" s="10"/>
      <c r="C35" s="11"/>
      <c r="D35" s="12"/>
      <c r="E35" s="12"/>
      <c r="F35" s="13">
        <f t="shared" si="1"/>
        <v>0</v>
      </c>
      <c r="G35" s="14" t="str">
        <f>IF(E35=0,"YES",IF(D35/E35&gt;=1.15, IF(D35+E35&gt;=one_percentage,"YES","NO"),"NO"))</f>
        <v>YES</v>
      </c>
      <c r="H35" s="15"/>
      <c r="I35" s="16" t="str">
        <f t="shared" si="3"/>
        <v>#REF!</v>
      </c>
      <c r="J35" s="17" t="str">
        <f t="shared" si="4"/>
        <v>#REF!</v>
      </c>
      <c r="K35" s="18" t="str">
        <f t="shared" si="2"/>
        <v>#REF!</v>
      </c>
    </row>
    <row r="36">
      <c r="A36" s="9"/>
      <c r="B36" s="10"/>
      <c r="C36" s="11"/>
      <c r="D36" s="12"/>
      <c r="E36" s="12"/>
      <c r="F36" s="13">
        <f t="shared" si="1"/>
        <v>0</v>
      </c>
      <c r="G36" s="14" t="str">
        <f>IF(E36=0,"YES",IF(D36/E36&gt;=1.15, IF(D36+E36&gt;=one_percentage,"YES","NO"),"NO"))</f>
        <v>YES</v>
      </c>
      <c r="H36" s="15"/>
      <c r="I36" s="16" t="str">
        <f t="shared" si="3"/>
        <v>#REF!</v>
      </c>
      <c r="J36" s="17" t="str">
        <f t="shared" si="4"/>
        <v>#REF!</v>
      </c>
      <c r="K36" s="18" t="str">
        <f t="shared" si="2"/>
        <v>#REF!</v>
      </c>
    </row>
    <row r="37">
      <c r="A37" s="9"/>
      <c r="B37" s="10"/>
      <c r="C37" s="11"/>
      <c r="D37" s="12"/>
      <c r="E37" s="12"/>
      <c r="F37" s="13">
        <f t="shared" si="1"/>
        <v>0</v>
      </c>
      <c r="G37" s="14" t="str">
        <f>IF(E37=0,"YES",IF(D37/E37&gt;=1.15, IF(D37+E37&gt;=one_percentage,"YES","NO"),"NO"))</f>
        <v>YES</v>
      </c>
      <c r="H37" s="15"/>
      <c r="I37" s="16" t="str">
        <f t="shared" si="3"/>
        <v>#REF!</v>
      </c>
      <c r="J37" s="17" t="str">
        <f t="shared" si="4"/>
        <v>#REF!</v>
      </c>
      <c r="K37" s="18" t="str">
        <f t="shared" si="2"/>
        <v>#REF!</v>
      </c>
    </row>
    <row r="38">
      <c r="A38" s="9"/>
      <c r="B38" s="10"/>
      <c r="C38" s="11"/>
      <c r="D38" s="12"/>
      <c r="E38" s="12"/>
      <c r="F38" s="13">
        <f t="shared" si="1"/>
        <v>0</v>
      </c>
      <c r="G38" s="14" t="str">
        <f>IF(E38=0,"YES",IF(D38/E38&gt;=1.15, IF(D38+E38&gt;=one_percentage,"YES","NO"),"NO"))</f>
        <v>YES</v>
      </c>
      <c r="H38" s="15"/>
      <c r="I38" s="16" t="str">
        <f t="shared" si="3"/>
        <v>#REF!</v>
      </c>
      <c r="J38" s="17" t="str">
        <f t="shared" si="4"/>
        <v>#REF!</v>
      </c>
      <c r="K38" s="18" t="str">
        <f t="shared" si="2"/>
        <v>#REF!</v>
      </c>
    </row>
    <row r="39">
      <c r="A39" s="9"/>
      <c r="B39" s="10"/>
      <c r="C39" s="11"/>
      <c r="D39" s="12"/>
      <c r="E39" s="12"/>
      <c r="F39" s="13">
        <f t="shared" si="1"/>
        <v>0</v>
      </c>
      <c r="G39" s="14" t="str">
        <f>IF(E39=0,"YES",IF(D39/E39&gt;=1.15, IF(D39+E39&gt;=one_percentage,"YES","NO"),"NO"))</f>
        <v>YES</v>
      </c>
      <c r="H39" s="15"/>
      <c r="I39" s="16" t="str">
        <f t="shared" si="3"/>
        <v>#REF!</v>
      </c>
      <c r="J39" s="17" t="str">
        <f t="shared" si="4"/>
        <v>#REF!</v>
      </c>
      <c r="K39" s="18" t="str">
        <f t="shared" si="2"/>
        <v>#REF!</v>
      </c>
    </row>
    <row r="40">
      <c r="A40" s="9"/>
      <c r="B40" s="10"/>
      <c r="C40" s="11"/>
      <c r="D40" s="12"/>
      <c r="E40" s="12"/>
      <c r="F40" s="13">
        <f t="shared" si="1"/>
        <v>0</v>
      </c>
      <c r="G40" s="14" t="str">
        <f>IF(E40=0,"YES",IF(D40/E40&gt;=1.15, IF(D40+E40&gt;=one_percentage,"YES","NO"),"NO"))</f>
        <v>YES</v>
      </c>
      <c r="H40" s="15"/>
      <c r="I40" s="16" t="str">
        <f t="shared" si="3"/>
        <v>#REF!</v>
      </c>
      <c r="J40" s="17" t="str">
        <f t="shared" si="4"/>
        <v>#REF!</v>
      </c>
      <c r="K40" s="18" t="str">
        <f t="shared" si="2"/>
        <v>#REF!</v>
      </c>
    </row>
    <row r="41">
      <c r="A41" s="9"/>
      <c r="B41" s="10"/>
      <c r="C41" s="11"/>
      <c r="D41" s="12"/>
      <c r="E41" s="12"/>
      <c r="F41" s="13">
        <f t="shared" si="1"/>
        <v>0</v>
      </c>
      <c r="G41" s="14" t="str">
        <f>IF(E41=0,"YES",IF(D41/E41&gt;=1.15, IF(D41+E41&gt;=one_percentage,"YES","NO"),"NO"))</f>
        <v>YES</v>
      </c>
      <c r="H41" s="15"/>
      <c r="I41" s="16" t="str">
        <f t="shared" si="3"/>
        <v>#REF!</v>
      </c>
      <c r="J41" s="17" t="str">
        <f t="shared" si="4"/>
        <v>#REF!</v>
      </c>
      <c r="K41" s="18" t="str">
        <f t="shared" si="2"/>
        <v>#REF!</v>
      </c>
    </row>
    <row r="42">
      <c r="A42" s="9"/>
      <c r="B42" s="10"/>
      <c r="C42" s="11"/>
      <c r="D42" s="12"/>
      <c r="E42" s="12"/>
      <c r="F42" s="13">
        <f t="shared" si="1"/>
        <v>0</v>
      </c>
      <c r="G42" s="14" t="str">
        <f>IF(E42=0,"YES",IF(D42/E42&gt;=1.15, IF(D42+E42&gt;=one_percentage,"YES","NO"),"NO"))</f>
        <v>YES</v>
      </c>
      <c r="H42" s="15"/>
      <c r="I42" s="16" t="str">
        <f t="shared" si="3"/>
        <v>#REF!</v>
      </c>
      <c r="J42" s="17" t="str">
        <f t="shared" si="4"/>
        <v>#REF!</v>
      </c>
      <c r="K42" s="18" t="str">
        <f t="shared" si="2"/>
        <v>#REF!</v>
      </c>
    </row>
    <row r="43">
      <c r="A43" s="9"/>
      <c r="B43" s="10"/>
      <c r="C43" s="11"/>
      <c r="D43" s="12"/>
      <c r="E43" s="12"/>
      <c r="F43" s="13">
        <f t="shared" si="1"/>
        <v>0</v>
      </c>
      <c r="G43" s="14" t="str">
        <f>IF(E43=0,"YES",IF(D43/E43&gt;=1.15, IF(D43+E43&gt;=one_percentage,"YES","NO"),"NO"))</f>
        <v>YES</v>
      </c>
      <c r="H43" s="15"/>
      <c r="I43" s="16" t="str">
        <f t="shared" si="3"/>
        <v>#REF!</v>
      </c>
      <c r="J43" s="17" t="str">
        <f t="shared" si="4"/>
        <v>#REF!</v>
      </c>
      <c r="K43" s="18" t="str">
        <f t="shared" si="2"/>
        <v>#REF!</v>
      </c>
    </row>
    <row r="44">
      <c r="A44" s="9"/>
      <c r="B44" s="10"/>
      <c r="C44" s="11"/>
      <c r="D44" s="12"/>
      <c r="E44" s="12"/>
      <c r="F44" s="13">
        <f t="shared" si="1"/>
        <v>0</v>
      </c>
      <c r="G44" s="14" t="str">
        <f>IF(E44=0,"YES",IF(D44/E44&gt;=1.15, IF(D44+E44&gt;=one_percentage,"YES","NO"),"NO"))</f>
        <v>YES</v>
      </c>
      <c r="H44" s="15"/>
      <c r="I44" s="16" t="str">
        <f t="shared" si="3"/>
        <v>#REF!</v>
      </c>
      <c r="J44" s="17" t="str">
        <f t="shared" si="4"/>
        <v>#REF!</v>
      </c>
      <c r="K44" s="18" t="str">
        <f t="shared" si="2"/>
        <v>#REF!</v>
      </c>
    </row>
    <row r="45">
      <c r="A45" s="9"/>
      <c r="B45" s="10"/>
      <c r="C45" s="20"/>
      <c r="D45" s="12"/>
      <c r="E45" s="12"/>
      <c r="F45" s="13">
        <f t="shared" si="1"/>
        <v>0</v>
      </c>
      <c r="G45" s="14" t="str">
        <f>IF(E45=0,"YES",IF(D45/E45&gt;=1.15, IF(D45+E45&gt;=one_percentage,"YES","NO"),"NO"))</f>
        <v>YES</v>
      </c>
      <c r="H45" s="15"/>
      <c r="I45" s="16" t="str">
        <f t="shared" si="3"/>
        <v>#REF!</v>
      </c>
      <c r="J45" s="17" t="str">
        <f t="shared" si="4"/>
        <v>#REF!</v>
      </c>
      <c r="K45" s="18" t="str">
        <f t="shared" si="2"/>
        <v>#REF!</v>
      </c>
    </row>
    <row r="46">
      <c r="A46" s="9"/>
      <c r="B46" s="10"/>
      <c r="C46" s="20"/>
      <c r="D46" s="12"/>
      <c r="E46" s="12"/>
      <c r="F46" s="13">
        <f t="shared" si="1"/>
        <v>0</v>
      </c>
      <c r="G46" s="14" t="str">
        <f>IF(E46=0,"YES",IF(D46/E46&gt;=1.15, IF(D46+E46&gt;=one_percentage,"YES","NO"),"NO"))</f>
        <v>YES</v>
      </c>
      <c r="H46" s="15"/>
      <c r="I46" s="16" t="str">
        <f t="shared" si="3"/>
        <v>#REF!</v>
      </c>
      <c r="J46" s="17" t="str">
        <f t="shared" si="4"/>
        <v>#REF!</v>
      </c>
      <c r="K46" s="18" t="str">
        <f t="shared" si="2"/>
        <v>#REF!</v>
      </c>
    </row>
    <row r="47">
      <c r="A47" s="9"/>
      <c r="B47" s="10"/>
      <c r="C47" s="20"/>
      <c r="D47" s="12"/>
      <c r="E47" s="12"/>
      <c r="F47" s="13">
        <f t="shared" si="1"/>
        <v>0</v>
      </c>
      <c r="G47" s="14" t="str">
        <f>IF(E47=0,"YES",IF(D47/E47&gt;=1.15, IF(D47+E47&gt;=one_percentage,"YES","NO"),"NO"))</f>
        <v>YES</v>
      </c>
      <c r="H47" s="15"/>
      <c r="I47" s="16" t="str">
        <f t="shared" si="3"/>
        <v>#REF!</v>
      </c>
      <c r="J47" s="17" t="str">
        <f t="shared" si="4"/>
        <v>#REF!</v>
      </c>
      <c r="K47" s="18" t="str">
        <f t="shared" si="2"/>
        <v>#REF!</v>
      </c>
    </row>
    <row r="48">
      <c r="A48" s="9"/>
      <c r="B48" s="10"/>
      <c r="C48" s="20"/>
      <c r="D48" s="12"/>
      <c r="E48" s="12"/>
      <c r="F48" s="13">
        <f t="shared" si="1"/>
        <v>0</v>
      </c>
      <c r="G48" s="14" t="str">
        <f>IF(E48=0,"YES",IF(D48/E48&gt;=1.15, IF(D48+E48&gt;=one_percentage,"YES","NO"),"NO"))</f>
        <v>YES</v>
      </c>
      <c r="H48" s="15"/>
      <c r="I48" s="16" t="str">
        <f t="shared" si="3"/>
        <v>#REF!</v>
      </c>
      <c r="J48" s="17" t="str">
        <f t="shared" si="4"/>
        <v>#REF!</v>
      </c>
      <c r="K48" s="18" t="str">
        <f t="shared" si="2"/>
        <v>#REF!</v>
      </c>
    </row>
    <row r="49">
      <c r="A49" s="9"/>
      <c r="B49" s="10"/>
      <c r="C49" s="20"/>
      <c r="D49" s="12"/>
      <c r="E49" s="12"/>
      <c r="F49" s="13">
        <f t="shared" si="1"/>
        <v>0</v>
      </c>
      <c r="G49" s="14" t="str">
        <f>IF(E49=0,"YES",IF(D49/E49&gt;=1.15, IF(D49+E49&gt;=one_percentage,"YES","NO"),"NO"))</f>
        <v>YES</v>
      </c>
      <c r="H49" s="15"/>
      <c r="I49" s="16" t="str">
        <f t="shared" si="3"/>
        <v>#REF!</v>
      </c>
      <c r="J49" s="17" t="str">
        <f t="shared" si="4"/>
        <v>#REF!</v>
      </c>
      <c r="K49" s="18" t="str">
        <f t="shared" si="2"/>
        <v>#REF!</v>
      </c>
    </row>
    <row r="50">
      <c r="A50" s="9"/>
      <c r="B50" s="10"/>
      <c r="C50" s="20"/>
      <c r="D50" s="12"/>
      <c r="E50" s="12"/>
      <c r="F50" s="13">
        <f t="shared" si="1"/>
        <v>0</v>
      </c>
      <c r="G50" s="14" t="str">
        <f>IF(E50=0,"YES",IF(D50/E50&gt;=1.15, IF(D50+E50&gt;=one_percentage,"YES","NO"),"NO"))</f>
        <v>YES</v>
      </c>
      <c r="H50" s="15"/>
      <c r="I50" s="16" t="str">
        <f t="shared" si="3"/>
        <v>#REF!</v>
      </c>
      <c r="J50" s="17" t="str">
        <f t="shared" si="4"/>
        <v>#REF!</v>
      </c>
      <c r="K50" s="18" t="str">
        <f t="shared" si="2"/>
        <v>#REF!</v>
      </c>
    </row>
    <row r="51">
      <c r="A51" s="9"/>
      <c r="B51" s="10"/>
      <c r="C51" s="20"/>
      <c r="D51" s="12"/>
      <c r="E51" s="12"/>
      <c r="F51" s="13">
        <f t="shared" si="1"/>
        <v>0</v>
      </c>
      <c r="G51" s="14" t="str">
        <f>IF(E51=0,"YES",IF(D51/E51&gt;=1.15, IF(D51+E51&gt;=one_percentage,"YES","NO"),"NO"))</f>
        <v>YES</v>
      </c>
      <c r="H51" s="15"/>
      <c r="I51" s="16" t="str">
        <f t="shared" si="3"/>
        <v>#REF!</v>
      </c>
      <c r="J51" s="17" t="str">
        <f t="shared" si="4"/>
        <v>#REF!</v>
      </c>
      <c r="K51" s="18" t="str">
        <f t="shared" si="2"/>
        <v>#REF!</v>
      </c>
    </row>
    <row r="52">
      <c r="A52" s="9"/>
      <c r="B52" s="10"/>
      <c r="C52" s="20"/>
      <c r="D52" s="12"/>
      <c r="E52" s="12"/>
      <c r="F52" s="13">
        <f t="shared" si="1"/>
        <v>0</v>
      </c>
      <c r="G52" s="14" t="str">
        <f>IF(E52=0,"YES",IF(D52/E52&gt;=1.15, IF(D52+E52&gt;=one_percentage,"YES","NO"),"NO"))</f>
        <v>YES</v>
      </c>
      <c r="H52" s="15"/>
      <c r="I52" s="16" t="str">
        <f t="shared" si="3"/>
        <v>#REF!</v>
      </c>
      <c r="J52" s="17" t="str">
        <f t="shared" si="4"/>
        <v>#REF!</v>
      </c>
      <c r="K52" s="18" t="str">
        <f t="shared" si="2"/>
        <v>#REF!</v>
      </c>
    </row>
    <row r="53">
      <c r="A53" s="9"/>
      <c r="B53" s="10"/>
      <c r="C53" s="20"/>
      <c r="D53" s="12"/>
      <c r="E53" s="12"/>
      <c r="F53" s="13">
        <f t="shared" si="1"/>
        <v>0</v>
      </c>
      <c r="G53" s="14" t="str">
        <f>IF(E53=0,"YES",IF(D53/E53&gt;=1.15, IF(D53+E53&gt;=one_percentage,"YES","NO"),"NO"))</f>
        <v>YES</v>
      </c>
      <c r="H53" s="15"/>
      <c r="I53" s="16" t="str">
        <f t="shared" si="3"/>
        <v>#REF!</v>
      </c>
      <c r="J53" s="17" t="str">
        <f t="shared" si="4"/>
        <v>#REF!</v>
      </c>
      <c r="K53" s="18" t="str">
        <f t="shared" si="2"/>
        <v>#REF!</v>
      </c>
    </row>
    <row r="54">
      <c r="A54" s="9"/>
      <c r="B54" s="10"/>
      <c r="C54" s="20"/>
      <c r="D54" s="12"/>
      <c r="E54" s="12"/>
      <c r="F54" s="13">
        <f t="shared" si="1"/>
        <v>0</v>
      </c>
      <c r="G54" s="14" t="str">
        <f>IF(E54=0,"YES",IF(D54/E54&gt;=1.15, IF(D54+E54&gt;=one_percentage,"YES","NO"),"NO"))</f>
        <v>YES</v>
      </c>
      <c r="H54" s="15"/>
      <c r="I54" s="16" t="str">
        <f t="shared" si="3"/>
        <v>#REF!</v>
      </c>
      <c r="J54" s="17" t="str">
        <f t="shared" si="4"/>
        <v>#REF!</v>
      </c>
      <c r="K54" s="18" t="str">
        <f t="shared" si="2"/>
        <v>#REF!</v>
      </c>
    </row>
    <row r="55">
      <c r="A55" s="9"/>
      <c r="B55" s="10"/>
      <c r="C55" s="20"/>
      <c r="D55" s="12"/>
      <c r="E55" s="12"/>
      <c r="F55" s="13">
        <f t="shared" si="1"/>
        <v>0</v>
      </c>
      <c r="G55" s="14" t="str">
        <f>IF(E55=0,"YES",IF(D55/E55&gt;=1.15, IF(D55+E55&gt;=one_percentage,"YES","NO"),"NO"))</f>
        <v>YES</v>
      </c>
      <c r="H55" s="15"/>
      <c r="I55" s="16" t="str">
        <f t="shared" si="3"/>
        <v>#REF!</v>
      </c>
      <c r="J55" s="17" t="str">
        <f t="shared" si="4"/>
        <v>#REF!</v>
      </c>
      <c r="K55" s="18" t="str">
        <f t="shared" si="2"/>
        <v>#REF!</v>
      </c>
    </row>
    <row r="56">
      <c r="A56" s="9"/>
      <c r="B56" s="10"/>
      <c r="C56" s="20"/>
      <c r="D56" s="12"/>
      <c r="E56" s="12"/>
      <c r="F56" s="13">
        <f t="shared" si="1"/>
        <v>0</v>
      </c>
      <c r="G56" s="14" t="str">
        <f>IF(E56=0,"YES",IF(D56/E56&gt;=1.15, IF(D56+E56&gt;=one_percentage,"YES","NO"),"NO"))</f>
        <v>YES</v>
      </c>
      <c r="H56" s="15"/>
      <c r="I56" s="16" t="str">
        <f t="shared" si="3"/>
        <v>#REF!</v>
      </c>
      <c r="J56" s="17" t="str">
        <f t="shared" si="4"/>
        <v>#REF!</v>
      </c>
      <c r="K56" s="18" t="str">
        <f t="shared" si="2"/>
        <v>#REF!</v>
      </c>
    </row>
    <row r="57">
      <c r="A57" s="9"/>
      <c r="B57" s="10"/>
      <c r="C57" s="20"/>
      <c r="D57" s="12"/>
      <c r="E57" s="12"/>
      <c r="F57" s="13">
        <f t="shared" si="1"/>
        <v>0</v>
      </c>
      <c r="G57" s="14" t="str">
        <f>IF(E57=0,"YES",IF(D57/E57&gt;=1.15, IF(D57+E57&gt;=one_percentage,"YES","NO"),"NO"))</f>
        <v>YES</v>
      </c>
      <c r="H57" s="15"/>
      <c r="I57" s="16" t="str">
        <f t="shared" si="3"/>
        <v>#REF!</v>
      </c>
      <c r="J57" s="17" t="str">
        <f t="shared" si="4"/>
        <v>#REF!</v>
      </c>
      <c r="K57" s="18" t="str">
        <f t="shared" si="2"/>
        <v>#REF!</v>
      </c>
    </row>
    <row r="58">
      <c r="A58" s="9"/>
      <c r="B58" s="10"/>
      <c r="C58" s="20"/>
      <c r="D58" s="12"/>
      <c r="E58" s="12"/>
      <c r="F58" s="13">
        <f t="shared" si="1"/>
        <v>0</v>
      </c>
      <c r="G58" s="14" t="str">
        <f>IF(E58=0,"YES",IF(D58/E58&gt;=1.15, IF(D58+E58&gt;=one_percentage,"YES","NO"),"NO"))</f>
        <v>YES</v>
      </c>
      <c r="H58" s="15"/>
      <c r="I58" s="16" t="str">
        <f t="shared" si="3"/>
        <v>#REF!</v>
      </c>
      <c r="J58" s="17" t="str">
        <f t="shared" si="4"/>
        <v>#REF!</v>
      </c>
      <c r="K58" s="18" t="str">
        <f t="shared" si="2"/>
        <v>#REF!</v>
      </c>
    </row>
    <row r="59">
      <c r="A59" s="9"/>
      <c r="B59" s="10"/>
      <c r="C59" s="20"/>
      <c r="D59" s="12"/>
      <c r="E59" s="12"/>
      <c r="F59" s="13">
        <f t="shared" si="1"/>
        <v>0</v>
      </c>
      <c r="G59" s="14" t="str">
        <f>IF(E59=0,"YES",IF(D59/E59&gt;=1.15, IF(D59+E59&gt;=one_percentage,"YES","NO"),"NO"))</f>
        <v>YES</v>
      </c>
      <c r="H59" s="15"/>
      <c r="I59" s="16" t="str">
        <f t="shared" si="3"/>
        <v>#REF!</v>
      </c>
      <c r="J59" s="17" t="str">
        <f t="shared" si="4"/>
        <v>#REF!</v>
      </c>
      <c r="K59" s="18" t="str">
        <f t="shared" si="2"/>
        <v>#REF!</v>
      </c>
    </row>
    <row r="60">
      <c r="A60" s="9"/>
      <c r="B60" s="10"/>
      <c r="C60" s="20"/>
      <c r="D60" s="12"/>
      <c r="E60" s="12"/>
      <c r="F60" s="13">
        <f t="shared" si="1"/>
        <v>0</v>
      </c>
      <c r="G60" s="14" t="str">
        <f>IF(E60=0,"YES",IF(D60/E60&gt;=1.15, IF(D60+E60&gt;=one_percentage,"YES","NO"),"NO"))</f>
        <v>YES</v>
      </c>
      <c r="H60" s="15"/>
      <c r="I60" s="16" t="str">
        <f t="shared" si="3"/>
        <v>#REF!</v>
      </c>
      <c r="J60" s="17" t="str">
        <f t="shared" si="4"/>
        <v>#REF!</v>
      </c>
      <c r="K60" s="18" t="str">
        <f t="shared" si="2"/>
        <v>#REF!</v>
      </c>
    </row>
    <row r="61">
      <c r="A61" s="9"/>
      <c r="B61" s="10"/>
      <c r="C61" s="20"/>
      <c r="D61" s="12"/>
      <c r="E61" s="12"/>
      <c r="F61" s="13">
        <f t="shared" si="1"/>
        <v>0</v>
      </c>
      <c r="G61" s="14" t="str">
        <f>IF(E61=0,"YES",IF(D61/E61&gt;=1.15, IF(D61+E61&gt;=one_percentage,"YES","NO"),"NO"))</f>
        <v>YES</v>
      </c>
      <c r="H61" s="15"/>
      <c r="I61" s="16" t="str">
        <f t="shared" si="3"/>
        <v>#REF!</v>
      </c>
      <c r="J61" s="17" t="str">
        <f t="shared" si="4"/>
        <v>#REF!</v>
      </c>
      <c r="K61" s="18" t="str">
        <f t="shared" si="2"/>
        <v>#REF!</v>
      </c>
    </row>
    <row r="62">
      <c r="A62" s="9"/>
      <c r="B62" s="10"/>
      <c r="C62" s="20"/>
      <c r="D62" s="12"/>
      <c r="E62" s="12"/>
      <c r="F62" s="13">
        <f t="shared" si="1"/>
        <v>0</v>
      </c>
      <c r="G62" s="14" t="str">
        <f>IF(E62=0,"YES",IF(D62/E62&gt;=1.15, IF(D62+E62&gt;=one_percentage,"YES","NO"),"NO"))</f>
        <v>YES</v>
      </c>
      <c r="H62" s="15"/>
      <c r="I62" s="16" t="str">
        <f t="shared" si="3"/>
        <v>#REF!</v>
      </c>
      <c r="J62" s="17" t="str">
        <f t="shared" si="4"/>
        <v>#REF!</v>
      </c>
      <c r="K62" s="18" t="str">
        <f t="shared" si="2"/>
        <v>#REF!</v>
      </c>
    </row>
    <row r="63">
      <c r="A63" s="9"/>
      <c r="B63" s="10"/>
      <c r="C63" s="20"/>
      <c r="D63" s="12"/>
      <c r="E63" s="12"/>
      <c r="F63" s="13">
        <f t="shared" si="1"/>
        <v>0</v>
      </c>
      <c r="G63" s="14" t="str">
        <f>IF(E63=0,"YES",IF(D63/E63&gt;=1.15, IF(D63+E63&gt;=one_percentage,"YES","NO"),"NO"))</f>
        <v>YES</v>
      </c>
      <c r="H63" s="15"/>
      <c r="I63" s="16" t="str">
        <f t="shared" si="3"/>
        <v>#REF!</v>
      </c>
      <c r="J63" s="17" t="str">
        <f t="shared" si="4"/>
        <v>#REF!</v>
      </c>
      <c r="K63" s="18" t="str">
        <f t="shared" si="2"/>
        <v>#REF!</v>
      </c>
    </row>
    <row r="64">
      <c r="A64" s="9"/>
      <c r="B64" s="10"/>
      <c r="C64" s="20"/>
      <c r="D64" s="12"/>
      <c r="E64" s="12"/>
      <c r="F64" s="13">
        <f t="shared" si="1"/>
        <v>0</v>
      </c>
      <c r="G64" s="14" t="str">
        <f>IF(E64=0,"YES",IF(D64/E64&gt;=1.15, IF(D64+E64&gt;=one_percentage,"YES","NO"),"NO"))</f>
        <v>YES</v>
      </c>
      <c r="H64" s="15"/>
      <c r="I64" s="16" t="str">
        <f t="shared" si="3"/>
        <v>#REF!</v>
      </c>
      <c r="J64" s="17" t="str">
        <f t="shared" si="4"/>
        <v>#REF!</v>
      </c>
      <c r="K64" s="18" t="str">
        <f t="shared" si="2"/>
        <v>#REF!</v>
      </c>
    </row>
    <row r="65">
      <c r="A65" s="9"/>
      <c r="B65" s="10"/>
      <c r="C65" s="20"/>
      <c r="D65" s="12"/>
      <c r="E65" s="12"/>
      <c r="F65" s="13">
        <f t="shared" si="1"/>
        <v>0</v>
      </c>
      <c r="G65" s="14" t="str">
        <f>IF(E65=0,"YES",IF(D65/E65&gt;=1.15, IF(D65+E65&gt;=one_percentage,"YES","NO"),"NO"))</f>
        <v>YES</v>
      </c>
      <c r="H65" s="15"/>
      <c r="I65" s="16" t="str">
        <f t="shared" si="3"/>
        <v>#REF!</v>
      </c>
      <c r="J65" s="17" t="str">
        <f t="shared" si="4"/>
        <v>#REF!</v>
      </c>
      <c r="K65" s="18" t="str">
        <f t="shared" si="2"/>
        <v>#REF!</v>
      </c>
    </row>
    <row r="66">
      <c r="A66" s="9"/>
      <c r="B66" s="10"/>
      <c r="C66" s="20"/>
      <c r="D66" s="12"/>
      <c r="E66" s="12"/>
      <c r="F66" s="13">
        <f t="shared" si="1"/>
        <v>0</v>
      </c>
      <c r="G66" s="14" t="str">
        <f>IF(E66=0,"YES",IF(D66/E66&gt;=1.15, IF(D66+E66&gt;=one_percentage,"YES","NO"),"NO"))</f>
        <v>YES</v>
      </c>
      <c r="H66" s="15"/>
      <c r="I66" s="16" t="str">
        <f t="shared" si="3"/>
        <v>#REF!</v>
      </c>
      <c r="J66" s="17" t="str">
        <f t="shared" si="4"/>
        <v>#REF!</v>
      </c>
      <c r="K66" s="18" t="str">
        <f t="shared" si="2"/>
        <v>#REF!</v>
      </c>
    </row>
    <row r="67">
      <c r="A67" s="9"/>
      <c r="B67" s="10"/>
      <c r="C67" s="20"/>
      <c r="D67" s="12"/>
      <c r="E67" s="12"/>
      <c r="F67" s="13">
        <f t="shared" si="1"/>
        <v>0</v>
      </c>
      <c r="G67" s="14" t="str">
        <f>IF(E67=0,"YES",IF(D67/E67&gt;=1.15, IF(D67+E67&gt;=one_percentage,"YES","NO"),"NO"))</f>
        <v>YES</v>
      </c>
      <c r="H67" s="15"/>
      <c r="I67" s="16" t="str">
        <f t="shared" si="3"/>
        <v>#REF!</v>
      </c>
      <c r="J67" s="17" t="str">
        <f t="shared" si="4"/>
        <v>#REF!</v>
      </c>
      <c r="K67" s="18" t="str">
        <f t="shared" si="2"/>
        <v>#REF!</v>
      </c>
    </row>
    <row r="68">
      <c r="A68" s="9"/>
      <c r="B68" s="10"/>
      <c r="C68" s="20"/>
      <c r="D68" s="12"/>
      <c r="E68" s="12"/>
      <c r="F68" s="13">
        <f t="shared" si="1"/>
        <v>0</v>
      </c>
      <c r="G68" s="14" t="str">
        <f>IF(E68=0,"YES",IF(D68/E68&gt;=1.15, IF(D68+E68&gt;=one_percentage,"YES","NO"),"NO"))</f>
        <v>YES</v>
      </c>
      <c r="H68" s="15"/>
      <c r="I68" s="16" t="str">
        <f t="shared" si="3"/>
        <v>#REF!</v>
      </c>
      <c r="J68" s="17" t="str">
        <f t="shared" si="4"/>
        <v>#REF!</v>
      </c>
      <c r="K68" s="18" t="str">
        <f t="shared" si="2"/>
        <v>#REF!</v>
      </c>
    </row>
    <row r="69">
      <c r="A69" s="9"/>
      <c r="B69" s="10"/>
      <c r="C69" s="20"/>
      <c r="D69" s="12"/>
      <c r="E69" s="12"/>
      <c r="F69" s="13">
        <f t="shared" si="1"/>
        <v>0</v>
      </c>
      <c r="G69" s="14" t="str">
        <f>IF(E69=0,"YES",IF(D69/E69&gt;=1.15, IF(D69+E69&gt;=one_percentage,"YES","NO"),"NO"))</f>
        <v>YES</v>
      </c>
      <c r="H69" s="15"/>
      <c r="I69" s="16" t="str">
        <f t="shared" si="3"/>
        <v>#REF!</v>
      </c>
      <c r="J69" s="17" t="str">
        <f t="shared" si="4"/>
        <v>#REF!</v>
      </c>
      <c r="K69" s="18" t="str">
        <f t="shared" si="2"/>
        <v>#REF!</v>
      </c>
    </row>
    <row r="70">
      <c r="A70" s="9"/>
      <c r="B70" s="10"/>
      <c r="C70" s="20"/>
      <c r="D70" s="12"/>
      <c r="E70" s="12"/>
      <c r="F70" s="13">
        <f t="shared" si="1"/>
        <v>0</v>
      </c>
      <c r="G70" s="14" t="str">
        <f>IF(E70=0,"YES",IF(D70/E70&gt;=1.15, IF(D70+E70&gt;=one_percentage,"YES","NO"),"NO"))</f>
        <v>YES</v>
      </c>
      <c r="H70" s="15"/>
      <c r="I70" s="16" t="str">
        <f t="shared" si="3"/>
        <v>#REF!</v>
      </c>
      <c r="J70" s="17" t="str">
        <f t="shared" si="4"/>
        <v>#REF!</v>
      </c>
      <c r="K70" s="18" t="str">
        <f t="shared" si="2"/>
        <v>#REF!</v>
      </c>
    </row>
    <row r="71">
      <c r="A71" s="9"/>
      <c r="B71" s="10"/>
      <c r="C71" s="20"/>
      <c r="D71" s="12"/>
      <c r="E71" s="12"/>
      <c r="F71" s="13">
        <f t="shared" si="1"/>
        <v>0</v>
      </c>
      <c r="G71" s="14" t="str">
        <f>IF(E71=0,"YES",IF(D71/E71&gt;=1.15, IF(D71+E71&gt;=one_percentage,"YES","NO"),"NO"))</f>
        <v>YES</v>
      </c>
      <c r="H71" s="15"/>
      <c r="I71" s="16" t="str">
        <f t="shared" si="3"/>
        <v>#REF!</v>
      </c>
      <c r="J71" s="17" t="str">
        <f t="shared" si="4"/>
        <v>#REF!</v>
      </c>
      <c r="K71" s="18" t="str">
        <f t="shared" si="2"/>
        <v>#REF!</v>
      </c>
    </row>
    <row r="72">
      <c r="A72" s="9"/>
      <c r="B72" s="10"/>
      <c r="C72" s="20"/>
      <c r="D72" s="12"/>
      <c r="E72" s="12"/>
      <c r="F72" s="13">
        <f t="shared" si="1"/>
        <v>0</v>
      </c>
      <c r="G72" s="14" t="str">
        <f>IF(E72=0,"YES",IF(D72/E72&gt;=1.15, IF(D72+E72&gt;=one_percentage,"YES","NO"),"NO"))</f>
        <v>YES</v>
      </c>
      <c r="H72" s="15"/>
      <c r="I72" s="16" t="str">
        <f t="shared" si="3"/>
        <v>#REF!</v>
      </c>
      <c r="J72" s="17" t="str">
        <f t="shared" si="4"/>
        <v>#REF!</v>
      </c>
      <c r="K72" s="18" t="str">
        <f t="shared" si="2"/>
        <v>#REF!</v>
      </c>
    </row>
    <row r="73">
      <c r="A73" s="9"/>
      <c r="B73" s="10"/>
      <c r="C73" s="20"/>
      <c r="D73" s="12"/>
      <c r="E73" s="12"/>
      <c r="F73" s="13">
        <f t="shared" si="1"/>
        <v>0</v>
      </c>
      <c r="G73" s="14" t="str">
        <f>IF(E73=0,"YES",IF(D73/E73&gt;=1.15, IF(D73+E73&gt;=one_percentage,"YES","NO"),"NO"))</f>
        <v>YES</v>
      </c>
      <c r="H73" s="15"/>
      <c r="I73" s="16" t="str">
        <f t="shared" si="3"/>
        <v>#REF!</v>
      </c>
      <c r="J73" s="17" t="str">
        <f t="shared" si="4"/>
        <v>#REF!</v>
      </c>
      <c r="K73" s="18" t="str">
        <f t="shared" si="2"/>
        <v>#REF!</v>
      </c>
    </row>
    <row r="74">
      <c r="A74" s="9"/>
      <c r="B74" s="10"/>
      <c r="C74" s="20"/>
      <c r="D74" s="12"/>
      <c r="E74" s="12"/>
      <c r="F74" s="13">
        <f t="shared" si="1"/>
        <v>0</v>
      </c>
      <c r="G74" s="14" t="str">
        <f>IF(E74=0,"YES",IF(D74/E74&gt;=1.15, IF(D74+E74&gt;=one_percentage,"YES","NO"),"NO"))</f>
        <v>YES</v>
      </c>
      <c r="H74" s="15"/>
      <c r="I74" s="16" t="str">
        <f t="shared" si="3"/>
        <v>#REF!</v>
      </c>
      <c r="J74" s="17" t="str">
        <f t="shared" si="4"/>
        <v>#REF!</v>
      </c>
      <c r="K74" s="18" t="str">
        <f t="shared" si="2"/>
        <v>#REF!</v>
      </c>
    </row>
    <row r="75">
      <c r="A75" s="9"/>
      <c r="B75" s="10"/>
      <c r="C75" s="20"/>
      <c r="D75" s="12"/>
      <c r="E75" s="12"/>
      <c r="F75" s="13">
        <f t="shared" si="1"/>
        <v>0</v>
      </c>
      <c r="G75" s="14" t="str">
        <f>IF(E75=0,"YES",IF(D75/E75&gt;=1.15, IF(D75+E75&gt;=one_percentage,"YES","NO"),"NO"))</f>
        <v>YES</v>
      </c>
      <c r="H75" s="15"/>
      <c r="I75" s="16" t="str">
        <f t="shared" si="3"/>
        <v>#REF!</v>
      </c>
      <c r="J75" s="17" t="str">
        <f t="shared" si="4"/>
        <v>#REF!</v>
      </c>
      <c r="K75" s="18" t="str">
        <f t="shared" si="2"/>
        <v>#REF!</v>
      </c>
    </row>
    <row r="76">
      <c r="A76" s="9"/>
      <c r="B76" s="10"/>
      <c r="C76" s="20"/>
      <c r="D76" s="12"/>
      <c r="E76" s="12"/>
      <c r="F76" s="13">
        <f t="shared" si="1"/>
        <v>0</v>
      </c>
      <c r="G76" s="14" t="str">
        <f>IF(E76=0,"YES",IF(D76/E76&gt;=1.15, IF(D76+E76&gt;=one_percentage,"YES","NO"),"NO"))</f>
        <v>YES</v>
      </c>
      <c r="H76" s="15"/>
      <c r="I76" s="16" t="str">
        <f t="shared" si="3"/>
        <v>#REF!</v>
      </c>
      <c r="J76" s="17" t="str">
        <f t="shared" si="4"/>
        <v>#REF!</v>
      </c>
      <c r="K76" s="18" t="str">
        <f t="shared" si="2"/>
        <v>#REF!</v>
      </c>
    </row>
    <row r="77">
      <c r="A77" s="9"/>
      <c r="B77" s="10"/>
      <c r="C77" s="20"/>
      <c r="D77" s="12"/>
      <c r="E77" s="12"/>
      <c r="F77" s="13">
        <f t="shared" si="1"/>
        <v>0</v>
      </c>
      <c r="G77" s="14" t="str">
        <f>IF(E77=0,"YES",IF(D77/E77&gt;=1.15, IF(D77+E77&gt;=one_percentage,"YES","NO"),"NO"))</f>
        <v>YES</v>
      </c>
      <c r="H77" s="15"/>
      <c r="I77" s="16" t="str">
        <f t="shared" si="3"/>
        <v>#REF!</v>
      </c>
      <c r="J77" s="17" t="str">
        <f t="shared" si="4"/>
        <v>#REF!</v>
      </c>
      <c r="K77" s="18" t="str">
        <f t="shared" si="2"/>
        <v>#REF!</v>
      </c>
    </row>
    <row r="78">
      <c r="A78" s="9"/>
      <c r="B78" s="10"/>
      <c r="C78" s="20"/>
      <c r="D78" s="12"/>
      <c r="E78" s="12"/>
      <c r="F78" s="13">
        <f t="shared" si="1"/>
        <v>0</v>
      </c>
      <c r="G78" s="14" t="str">
        <f>IF(E78=0,"YES",IF(D78/E78&gt;=1.15, IF(D78+E78&gt;=one_percentage,"YES","NO"),"NO"))</f>
        <v>YES</v>
      </c>
      <c r="H78" s="15"/>
      <c r="I78" s="16" t="str">
        <f t="shared" si="3"/>
        <v>#REF!</v>
      </c>
      <c r="J78" s="17" t="str">
        <f t="shared" si="4"/>
        <v>#REF!</v>
      </c>
      <c r="K78" s="18" t="str">
        <f t="shared" si="2"/>
        <v>#REF!</v>
      </c>
    </row>
    <row r="79">
      <c r="A79" s="9"/>
      <c r="B79" s="10"/>
      <c r="C79" s="20"/>
      <c r="D79" s="12"/>
      <c r="E79" s="12"/>
      <c r="F79" s="13">
        <f t="shared" si="1"/>
        <v>0</v>
      </c>
      <c r="G79" s="14" t="str">
        <f>IF(E79=0,"YES",IF(D79/E79&gt;=1.15, IF(D79+E79&gt;=one_percentage,"YES","NO"),"NO"))</f>
        <v>YES</v>
      </c>
      <c r="H79" s="15"/>
      <c r="I79" s="16" t="str">
        <f t="shared" si="3"/>
        <v>#REF!</v>
      </c>
      <c r="J79" s="17" t="str">
        <f t="shared" si="4"/>
        <v>#REF!</v>
      </c>
      <c r="K79" s="18" t="str">
        <f t="shared" si="2"/>
        <v>#REF!</v>
      </c>
    </row>
    <row r="80">
      <c r="A80" s="9"/>
      <c r="B80" s="10"/>
      <c r="C80" s="20"/>
      <c r="D80" s="12"/>
      <c r="E80" s="12"/>
      <c r="F80" s="13">
        <f t="shared" si="1"/>
        <v>0</v>
      </c>
      <c r="G80" s="14" t="str">
        <f>IF(E80=0,"YES",IF(D80/E80&gt;=1.15, IF(D80+E80&gt;=one_percentage,"YES","NO"),"NO"))</f>
        <v>YES</v>
      </c>
      <c r="H80" s="15"/>
      <c r="I80" s="16" t="str">
        <f t="shared" si="3"/>
        <v>#REF!</v>
      </c>
      <c r="J80" s="17" t="str">
        <f t="shared" si="4"/>
        <v>#REF!</v>
      </c>
      <c r="K80" s="18" t="str">
        <f t="shared" si="2"/>
        <v>#REF!</v>
      </c>
    </row>
    <row r="81">
      <c r="A81" s="9"/>
      <c r="B81" s="10"/>
      <c r="C81" s="20"/>
      <c r="D81" s="12"/>
      <c r="E81" s="12"/>
      <c r="F81" s="13">
        <f t="shared" si="1"/>
        <v>0</v>
      </c>
      <c r="G81" s="14" t="str">
        <f>IF(E81=0,"YES",IF(D81/E81&gt;=1.15, IF(D81+E81&gt;=one_percentage,"YES","NO"),"NO"))</f>
        <v>YES</v>
      </c>
      <c r="H81" s="15"/>
      <c r="I81" s="16" t="str">
        <f t="shared" si="3"/>
        <v>#REF!</v>
      </c>
      <c r="J81" s="17" t="str">
        <f t="shared" si="4"/>
        <v>#REF!</v>
      </c>
      <c r="K81" s="18" t="str">
        <f t="shared" si="2"/>
        <v>#REF!</v>
      </c>
    </row>
    <row r="82">
      <c r="A82" s="9"/>
      <c r="B82" s="10"/>
      <c r="C82" s="20"/>
      <c r="D82" s="12"/>
      <c r="E82" s="12"/>
      <c r="F82" s="13">
        <f t="shared" si="1"/>
        <v>0</v>
      </c>
      <c r="G82" s="14" t="str">
        <f>IF(E82=0,"YES",IF(D82/E82&gt;=1.15, IF(D82+E82&gt;=one_percentage,"YES","NO"),"NO"))</f>
        <v>YES</v>
      </c>
      <c r="H82" s="15"/>
      <c r="I82" s="16" t="str">
        <f t="shared" si="3"/>
        <v>#REF!</v>
      </c>
      <c r="J82" s="17" t="str">
        <f t="shared" si="4"/>
        <v>#REF!</v>
      </c>
      <c r="K82" s="18" t="str">
        <f t="shared" si="2"/>
        <v>#REF!</v>
      </c>
    </row>
    <row r="83">
      <c r="A83" s="9"/>
      <c r="B83" s="10"/>
      <c r="C83" s="20"/>
      <c r="D83" s="12"/>
      <c r="E83" s="12"/>
      <c r="F83" s="13">
        <f t="shared" si="1"/>
        <v>0</v>
      </c>
      <c r="G83" s="14" t="str">
        <f>IF(E83=0,"YES",IF(D83/E83&gt;=1.15, IF(D83+E83&gt;=one_percentage,"YES","NO"),"NO"))</f>
        <v>YES</v>
      </c>
      <c r="H83" s="15"/>
      <c r="I83" s="16" t="str">
        <f t="shared" si="3"/>
        <v>#REF!</v>
      </c>
      <c r="J83" s="17" t="str">
        <f t="shared" si="4"/>
        <v>#REF!</v>
      </c>
      <c r="K83" s="18" t="str">
        <f t="shared" si="2"/>
        <v>#REF!</v>
      </c>
    </row>
    <row r="84">
      <c r="A84" s="9"/>
      <c r="B84" s="10"/>
      <c r="C84" s="20"/>
      <c r="D84" s="12"/>
      <c r="E84" s="12"/>
      <c r="F84" s="13">
        <f t="shared" si="1"/>
        <v>0</v>
      </c>
      <c r="G84" s="14" t="str">
        <f>IF(E84=0,"YES",IF(D84/E84&gt;=1.15, IF(D84+E84&gt;=one_percentage,"YES","NO"),"NO"))</f>
        <v>YES</v>
      </c>
      <c r="H84" s="15"/>
      <c r="I84" s="16" t="str">
        <f t="shared" si="3"/>
        <v>#REF!</v>
      </c>
      <c r="J84" s="17" t="str">
        <f t="shared" si="4"/>
        <v>#REF!</v>
      </c>
      <c r="K84" s="18" t="str">
        <f t="shared" si="2"/>
        <v>#REF!</v>
      </c>
    </row>
    <row r="85">
      <c r="A85" s="9"/>
      <c r="B85" s="10"/>
      <c r="C85" s="20"/>
      <c r="D85" s="12"/>
      <c r="E85" s="12"/>
      <c r="F85" s="13">
        <f t="shared" si="1"/>
        <v>0</v>
      </c>
      <c r="G85" s="14" t="str">
        <f>IF(E85=0,"YES",IF(D85/E85&gt;=1.15, IF(D85+E85&gt;=one_percentage,"YES","NO"),"NO"))</f>
        <v>YES</v>
      </c>
      <c r="H85" s="15"/>
      <c r="I85" s="16" t="str">
        <f t="shared" si="3"/>
        <v>#REF!</v>
      </c>
      <c r="J85" s="17" t="str">
        <f t="shared" si="4"/>
        <v>#REF!</v>
      </c>
      <c r="K85" s="18" t="str">
        <f t="shared" si="2"/>
        <v>#REF!</v>
      </c>
    </row>
    <row r="86">
      <c r="A86" s="9"/>
      <c r="B86" s="10"/>
      <c r="C86" s="20"/>
      <c r="D86" s="12"/>
      <c r="E86" s="12"/>
      <c r="F86" s="13">
        <f t="shared" si="1"/>
        <v>0</v>
      </c>
      <c r="G86" s="14" t="str">
        <f>IF(E86=0,"YES",IF(D86/E86&gt;=1.15, IF(D86+E86&gt;=one_percentage,"YES","NO"),"NO"))</f>
        <v>YES</v>
      </c>
      <c r="H86" s="15"/>
      <c r="I86" s="16" t="str">
        <f t="shared" si="3"/>
        <v>#REF!</v>
      </c>
      <c r="J86" s="17" t="str">
        <f t="shared" si="4"/>
        <v>#REF!</v>
      </c>
      <c r="K86" s="18" t="str">
        <f t="shared" si="2"/>
        <v>#REF!</v>
      </c>
    </row>
    <row r="87">
      <c r="A87" s="9"/>
      <c r="B87" s="10"/>
      <c r="C87" s="20"/>
      <c r="D87" s="12"/>
      <c r="E87" s="12"/>
      <c r="F87" s="13">
        <f t="shared" si="1"/>
        <v>0</v>
      </c>
      <c r="G87" s="14" t="str">
        <f>IF(E87=0,"YES",IF(D87/E87&gt;=1.15, IF(D87+E87&gt;=one_percentage,"YES","NO"),"NO"))</f>
        <v>YES</v>
      </c>
      <c r="H87" s="15"/>
      <c r="I87" s="16" t="str">
        <f t="shared" si="3"/>
        <v>#REF!</v>
      </c>
      <c r="J87" s="17" t="str">
        <f t="shared" si="4"/>
        <v>#REF!</v>
      </c>
      <c r="K87" s="18" t="str">
        <f t="shared" si="2"/>
        <v>#REF!</v>
      </c>
    </row>
    <row r="88">
      <c r="A88" s="9"/>
      <c r="B88" s="10"/>
      <c r="C88" s="20"/>
      <c r="D88" s="12"/>
      <c r="E88" s="12"/>
      <c r="F88" s="13">
        <f t="shared" si="1"/>
        <v>0</v>
      </c>
      <c r="G88" s="14" t="str">
        <f>IF(E88=0,"YES",IF(D88/E88&gt;=1.15, IF(D88+E88&gt;=one_percentage,"YES","NO"),"NO"))</f>
        <v>YES</v>
      </c>
      <c r="H88" s="15"/>
      <c r="I88" s="16" t="str">
        <f t="shared" si="3"/>
        <v>#REF!</v>
      </c>
      <c r="J88" s="17" t="str">
        <f t="shared" si="4"/>
        <v>#REF!</v>
      </c>
      <c r="K88" s="18" t="str">
        <f t="shared" si="2"/>
        <v>#REF!</v>
      </c>
    </row>
    <row r="89">
      <c r="A89" s="9"/>
      <c r="B89" s="10"/>
      <c r="C89" s="20"/>
      <c r="D89" s="12"/>
      <c r="E89" s="12"/>
      <c r="F89" s="13">
        <f t="shared" si="1"/>
        <v>0</v>
      </c>
      <c r="G89" s="14" t="str">
        <f>IF(E89=0,"YES",IF(D89/E89&gt;=1.15, IF(D89+E89&gt;=one_percentage,"YES","NO"),"NO"))</f>
        <v>YES</v>
      </c>
      <c r="H89" s="15"/>
      <c r="I89" s="16" t="str">
        <f t="shared" si="3"/>
        <v>#REF!</v>
      </c>
      <c r="J89" s="17" t="str">
        <f t="shared" si="4"/>
        <v>#REF!</v>
      </c>
      <c r="K89" s="18" t="str">
        <f t="shared" si="2"/>
        <v>#REF!</v>
      </c>
    </row>
    <row r="90">
      <c r="A90" s="9"/>
      <c r="B90" s="10"/>
      <c r="C90" s="20"/>
      <c r="D90" s="12"/>
      <c r="E90" s="12"/>
      <c r="F90" s="13">
        <f t="shared" si="1"/>
        <v>0</v>
      </c>
      <c r="G90" s="14" t="str">
        <f>IF(E90=0,"YES",IF(D90/E90&gt;=1.15, IF(D90+E90&gt;=one_percentage,"YES","NO"),"NO"))</f>
        <v>YES</v>
      </c>
      <c r="H90" s="15"/>
      <c r="I90" s="16" t="str">
        <f t="shared" si="3"/>
        <v>#REF!</v>
      </c>
      <c r="J90" s="17" t="str">
        <f t="shared" si="4"/>
        <v>#REF!</v>
      </c>
      <c r="K90" s="18" t="str">
        <f t="shared" si="2"/>
        <v>#REF!</v>
      </c>
    </row>
    <row r="91">
      <c r="A91" s="9"/>
      <c r="B91" s="10"/>
      <c r="C91" s="20"/>
      <c r="D91" s="12"/>
      <c r="E91" s="12"/>
      <c r="F91" s="13">
        <f t="shared" si="1"/>
        <v>0</v>
      </c>
      <c r="G91" s="14" t="str">
        <f>IF(E91=0,"YES",IF(D91/E91&gt;=1.15, IF(D91+E91&gt;=one_percentage,"YES","NO"),"NO"))</f>
        <v>YES</v>
      </c>
      <c r="H91" s="15"/>
      <c r="I91" s="16" t="str">
        <f t="shared" si="3"/>
        <v>#REF!</v>
      </c>
      <c r="J91" s="17" t="str">
        <f t="shared" si="4"/>
        <v>#REF!</v>
      </c>
      <c r="K91" s="18" t="str">
        <f t="shared" si="2"/>
        <v>#REF!</v>
      </c>
    </row>
    <row r="92">
      <c r="A92" s="9"/>
      <c r="B92" s="10"/>
      <c r="C92" s="20"/>
      <c r="D92" s="12"/>
      <c r="E92" s="12"/>
      <c r="F92" s="13">
        <f t="shared" si="1"/>
        <v>0</v>
      </c>
      <c r="G92" s="14" t="str">
        <f>IF(E92=0,"YES",IF(D92/E92&gt;=1.15, IF(D92+E92&gt;=one_percentage,"YES","NO"),"NO"))</f>
        <v>YES</v>
      </c>
      <c r="H92" s="15"/>
      <c r="I92" s="16" t="str">
        <f t="shared" si="3"/>
        <v>#REF!</v>
      </c>
      <c r="J92" s="17" t="str">
        <f t="shared" si="4"/>
        <v>#REF!</v>
      </c>
      <c r="K92" s="18" t="str">
        <f t="shared" si="2"/>
        <v>#REF!</v>
      </c>
    </row>
    <row r="93">
      <c r="A93" s="9"/>
      <c r="B93" s="10"/>
      <c r="C93" s="20"/>
      <c r="D93" s="12"/>
      <c r="E93" s="12"/>
      <c r="F93" s="13">
        <f t="shared" si="1"/>
        <v>0</v>
      </c>
      <c r="G93" s="14" t="str">
        <f>IF(E93=0,"YES",IF(D93/E93&gt;=1.15, IF(D93+E93&gt;=one_percentage,"YES","NO"),"NO"))</f>
        <v>YES</v>
      </c>
      <c r="H93" s="15"/>
      <c r="I93" s="16" t="str">
        <f t="shared" si="3"/>
        <v>#REF!</v>
      </c>
      <c r="J93" s="17" t="str">
        <f t="shared" si="4"/>
        <v>#REF!</v>
      </c>
      <c r="K93" s="18" t="str">
        <f t="shared" si="2"/>
        <v>#REF!</v>
      </c>
    </row>
    <row r="94">
      <c r="A94" s="9"/>
      <c r="B94" s="10"/>
      <c r="C94" s="20"/>
      <c r="D94" s="12"/>
      <c r="E94" s="12"/>
      <c r="F94" s="13">
        <f t="shared" si="1"/>
        <v>0</v>
      </c>
      <c r="G94" s="14" t="str">
        <f>IF(E94=0,"YES",IF(D94/E94&gt;=1.15, IF(D94+E94&gt;=one_percentage,"YES","NO"),"NO"))</f>
        <v>YES</v>
      </c>
      <c r="H94" s="15"/>
      <c r="I94" s="16" t="str">
        <f t="shared" si="3"/>
        <v>#REF!</v>
      </c>
      <c r="J94" s="17" t="str">
        <f t="shared" si="4"/>
        <v>#REF!</v>
      </c>
      <c r="K94" s="18" t="str">
        <f t="shared" si="2"/>
        <v>#REF!</v>
      </c>
    </row>
    <row r="95">
      <c r="A95" s="9"/>
      <c r="B95" s="10"/>
      <c r="C95" s="20"/>
      <c r="D95" s="12"/>
      <c r="E95" s="12"/>
      <c r="F95" s="13">
        <f t="shared" si="1"/>
        <v>0</v>
      </c>
      <c r="G95" s="14" t="str">
        <f>IF(E95=0,"YES",IF(D95/E95&gt;=1.15, IF(D95+E95&gt;=one_percentage,"YES","NO"),"NO"))</f>
        <v>YES</v>
      </c>
      <c r="H95" s="15"/>
      <c r="I95" s="16" t="str">
        <f t="shared" si="3"/>
        <v>#REF!</v>
      </c>
      <c r="J95" s="17" t="str">
        <f t="shared" si="4"/>
        <v>#REF!</v>
      </c>
      <c r="K95" s="18" t="str">
        <f t="shared" si="2"/>
        <v>#REF!</v>
      </c>
    </row>
    <row r="96">
      <c r="A96" s="9"/>
      <c r="B96" s="10"/>
      <c r="C96" s="20"/>
      <c r="D96" s="12"/>
      <c r="E96" s="12"/>
      <c r="F96" s="13">
        <f t="shared" si="1"/>
        <v>0</v>
      </c>
      <c r="G96" s="14" t="str">
        <f>IF(E96=0,"YES",IF(D96/E96&gt;=1.15, IF(D96+E96&gt;=one_percentage,"YES","NO"),"NO"))</f>
        <v>YES</v>
      </c>
      <c r="H96" s="15"/>
      <c r="I96" s="16" t="str">
        <f t="shared" si="3"/>
        <v>#REF!</v>
      </c>
      <c r="J96" s="17" t="str">
        <f t="shared" si="4"/>
        <v>#REF!</v>
      </c>
      <c r="K96" s="18" t="str">
        <f t="shared" si="2"/>
        <v>#REF!</v>
      </c>
    </row>
    <row r="97">
      <c r="A97" s="9"/>
      <c r="B97" s="10"/>
      <c r="C97" s="20"/>
      <c r="D97" s="12"/>
      <c r="E97" s="12"/>
      <c r="F97" s="13">
        <f t="shared" si="1"/>
        <v>0</v>
      </c>
      <c r="G97" s="14" t="str">
        <f>IF(E97=0,"YES",IF(D97/E97&gt;=1.15, IF(D97+E97&gt;=one_percentage,"YES","NO"),"NO"))</f>
        <v>YES</v>
      </c>
      <c r="H97" s="15"/>
      <c r="I97" s="16" t="str">
        <f t="shared" si="3"/>
        <v>#REF!</v>
      </c>
      <c r="J97" s="17" t="str">
        <f t="shared" si="4"/>
        <v>#REF!</v>
      </c>
      <c r="K97" s="18" t="str">
        <f t="shared" si="2"/>
        <v>#REF!</v>
      </c>
    </row>
    <row r="98">
      <c r="A98" s="9"/>
      <c r="B98" s="10"/>
      <c r="C98" s="20"/>
      <c r="D98" s="12"/>
      <c r="E98" s="12"/>
      <c r="F98" s="13">
        <f t="shared" si="1"/>
        <v>0</v>
      </c>
      <c r="G98" s="14" t="str">
        <f>IF(E98=0,"YES",IF(D98/E98&gt;=1.15, IF(D98+E98&gt;=one_percentage,"YES","NO"),"NO"))</f>
        <v>YES</v>
      </c>
      <c r="H98" s="15"/>
      <c r="I98" s="16" t="str">
        <f t="shared" si="3"/>
        <v>#REF!</v>
      </c>
      <c r="J98" s="17" t="str">
        <f t="shared" si="4"/>
        <v>#REF!</v>
      </c>
      <c r="K98" s="18" t="str">
        <f t="shared" si="2"/>
        <v>#REF!</v>
      </c>
    </row>
    <row r="99">
      <c r="A99" s="9"/>
      <c r="B99" s="10"/>
      <c r="C99" s="20"/>
      <c r="D99" s="12"/>
      <c r="E99" s="12"/>
      <c r="F99" s="13">
        <f t="shared" si="1"/>
        <v>0</v>
      </c>
      <c r="G99" s="14" t="str">
        <f>IF(E99=0,"YES",IF(D99/E99&gt;=1.15, IF(D99+E99&gt;=one_percentage,"YES","NO"),"NO"))</f>
        <v>YES</v>
      </c>
      <c r="H99" s="15"/>
      <c r="I99" s="16" t="str">
        <f t="shared" si="3"/>
        <v>#REF!</v>
      </c>
      <c r="J99" s="17" t="str">
        <f t="shared" si="4"/>
        <v>#REF!</v>
      </c>
      <c r="K99" s="18" t="str">
        <f t="shared" si="2"/>
        <v>#REF!</v>
      </c>
    </row>
    <row r="100">
      <c r="A100" s="9"/>
      <c r="B100" s="10"/>
      <c r="C100" s="20"/>
      <c r="D100" s="12"/>
      <c r="E100" s="12"/>
      <c r="F100" s="13">
        <f t="shared" si="1"/>
        <v>0</v>
      </c>
      <c r="G100" s="14" t="str">
        <f>IF(E100=0,"YES",IF(D100/E100&gt;=1.15, IF(D100+E100&gt;=one_percentage,"YES","NO"),"NO"))</f>
        <v>YES</v>
      </c>
      <c r="H100" s="15"/>
      <c r="I100" s="16" t="str">
        <f t="shared" si="3"/>
        <v>#REF!</v>
      </c>
      <c r="J100" s="17" t="str">
        <f t="shared" si="4"/>
        <v>#REF!</v>
      </c>
      <c r="K100" s="18" t="str">
        <f t="shared" si="2"/>
        <v>#REF!</v>
      </c>
    </row>
    <row r="101">
      <c r="A101" s="9"/>
      <c r="B101" s="10"/>
      <c r="C101" s="20"/>
      <c r="D101" s="12"/>
      <c r="E101" s="12"/>
      <c r="F101" s="13">
        <f t="shared" si="1"/>
        <v>0</v>
      </c>
      <c r="G101" s="14" t="str">
        <f>IF(E101=0,"YES",IF(D101/E101&gt;=1.15, IF(D101+E101&gt;=one_percentage,"YES","NO"),"NO"))</f>
        <v>YES</v>
      </c>
      <c r="H101" s="15"/>
      <c r="I101" s="16" t="str">
        <f t="shared" si="3"/>
        <v>#REF!</v>
      </c>
      <c r="J101" s="17" t="str">
        <f t="shared" si="4"/>
        <v>#REF!</v>
      </c>
      <c r="K101" s="18" t="str">
        <f t="shared" si="2"/>
        <v>#REF!</v>
      </c>
    </row>
    <row r="102">
      <c r="A102" s="9"/>
      <c r="B102" s="10"/>
      <c r="C102" s="20"/>
      <c r="D102" s="12"/>
      <c r="E102" s="12"/>
      <c r="F102" s="13">
        <f t="shared" si="1"/>
        <v>0</v>
      </c>
      <c r="G102" s="14" t="str">
        <f>IF(E102=0,"YES",IF(D102/E102&gt;=1.15, IF(D102+E102&gt;=one_percentage,"YES","NO"),"NO"))</f>
        <v>YES</v>
      </c>
      <c r="H102" s="15"/>
      <c r="I102" s="16" t="str">
        <f t="shared" si="3"/>
        <v>#REF!</v>
      </c>
      <c r="J102" s="17" t="str">
        <f t="shared" si="4"/>
        <v>#REF!</v>
      </c>
      <c r="K102" s="18" t="str">
        <f t="shared" si="2"/>
        <v>#REF!</v>
      </c>
    </row>
    <row r="103">
      <c r="A103" s="9"/>
      <c r="B103" s="10"/>
      <c r="C103" s="20"/>
      <c r="D103" s="12"/>
      <c r="E103" s="12"/>
      <c r="F103" s="13">
        <f t="shared" si="1"/>
        <v>0</v>
      </c>
      <c r="G103" s="14" t="str">
        <f>IF(E103=0,"YES",IF(D103/E103&gt;=1.15, IF(D103+E103&gt;=one_percentage,"YES","NO"),"NO"))</f>
        <v>YES</v>
      </c>
      <c r="H103" s="15"/>
      <c r="I103" s="16" t="str">
        <f t="shared" si="3"/>
        <v>#REF!</v>
      </c>
      <c r="J103" s="17" t="str">
        <f t="shared" si="4"/>
        <v>#REF!</v>
      </c>
      <c r="K103" s="18" t="str">
        <f t="shared" si="2"/>
        <v>#REF!</v>
      </c>
    </row>
  </sheetData>
  <autoFilter ref="$A$1:$H$103">
    <sortState ref="A1:H103">
      <sortCondition descending="1" ref="F1:F103"/>
      <sortCondition ref="A1:A103"/>
    </sortState>
  </autoFilter>
  <conditionalFormatting sqref="I2:I103">
    <cfRule type="cellIs" dxfId="0" priority="1" operator="equal">
      <formula>"FUNDED"</formula>
    </cfRule>
  </conditionalFormatting>
  <conditionalFormatting sqref="I2:I103">
    <cfRule type="cellIs" dxfId="1" priority="2" operator="equal">
      <formula>"NOT FUNDED"</formula>
    </cfRule>
  </conditionalFormatting>
  <conditionalFormatting sqref="K2:K103">
    <cfRule type="cellIs" dxfId="0" priority="3" operator="greaterThan">
      <formula>999</formula>
    </cfRule>
  </conditionalFormatting>
  <conditionalFormatting sqref="K2:K103">
    <cfRule type="cellIs" dxfId="0" priority="4" operator="greaterThan">
      <formula>999</formula>
    </cfRule>
  </conditionalFormatting>
  <conditionalFormatting sqref="K2:K103">
    <cfRule type="containsText" dxfId="1" priority="5" operator="containsText" text="NOT FUNDED">
      <formula>NOT(ISERROR(SEARCH(("NOT FUNDED"),(K2))))</formula>
    </cfRule>
  </conditionalFormatting>
  <conditionalFormatting sqref="K2:K103">
    <cfRule type="cellIs" dxfId="2" priority="6" operator="equal">
      <formula>"Over Budget"</formula>
    </cfRule>
  </conditionalFormatting>
  <conditionalFormatting sqref="K2:K103">
    <cfRule type="cellIs" dxfId="1" priority="7" operator="equal">
      <formula>"Approval Threshold"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430</v>
      </c>
      <c r="B2" s="22">
        <v>4.95</v>
      </c>
      <c r="C2" s="23">
        <v>1152.0</v>
      </c>
      <c r="D2" s="24">
        <v>1.79827573E8</v>
      </c>
      <c r="E2" s="24">
        <v>9322622.0</v>
      </c>
      <c r="F2" s="13">
        <f t="shared" ref="F2:F64" si="1">D2-E2</f>
        <v>170504951</v>
      </c>
      <c r="G2" s="14" t="str">
        <f>IF(E2=0,"YES",IF(D2/E2&gt;=1.15, IF(D2+E2&gt;=one_percentage,"YES","NO"),"NO"))</f>
        <v>YES</v>
      </c>
      <c r="H2" s="25">
        <v>54050.0</v>
      </c>
      <c r="I2" s="16" t="str">
        <f>If(gamers&gt;=H2,IF(G2="Yes","FUNDED","NOT FUNDED"),"NOT FUNDED")</f>
        <v>FUNDED</v>
      </c>
      <c r="J2" s="17">
        <f>If(gamers&gt;=H2,gamers-H2,gamers)</f>
        <v>445950</v>
      </c>
      <c r="K2" s="18" t="str">
        <f t="shared" ref="K2:K64" si="2">If(G2="YES",IF(I2="FUNDED","","Over Budget"),"Approval Threshold")</f>
        <v/>
      </c>
    </row>
    <row r="3">
      <c r="A3" s="21" t="s">
        <v>431</v>
      </c>
      <c r="B3" s="22">
        <v>4.07</v>
      </c>
      <c r="C3" s="23">
        <v>273.0</v>
      </c>
      <c r="D3" s="24">
        <v>1.15809649E8</v>
      </c>
      <c r="E3" s="24">
        <v>6133700.0</v>
      </c>
      <c r="F3" s="13">
        <f t="shared" si="1"/>
        <v>109675949</v>
      </c>
      <c r="G3" s="14" t="str">
        <f>IF(E3=0,"YES",IF(D3/E3&gt;=1.15, IF(D3+E3&gt;=one_percentage,"YES","NO"),"NO"))</f>
        <v>YES</v>
      </c>
      <c r="H3" s="25">
        <v>13200.0</v>
      </c>
      <c r="I3" s="16" t="str">
        <f t="shared" ref="I3:I64" si="3">If(J2&gt;=H3,IF(G3="Yes","FUNDED","NOT FUNDED"),"NOT FUNDED")</f>
        <v>FUNDED</v>
      </c>
      <c r="J3" s="17">
        <f t="shared" ref="J3:J64" si="4">If(I3="FUNDED",IF(J2&gt;=H3,(J2-H3),J2),J2)</f>
        <v>432750</v>
      </c>
      <c r="K3" s="18" t="str">
        <f t="shared" si="2"/>
        <v/>
      </c>
    </row>
    <row r="4">
      <c r="A4" s="21" t="s">
        <v>432</v>
      </c>
      <c r="B4" s="22">
        <v>4.73</v>
      </c>
      <c r="C4" s="23">
        <v>360.0</v>
      </c>
      <c r="D4" s="24">
        <v>9.5526045E7</v>
      </c>
      <c r="E4" s="24">
        <v>1.340634E7</v>
      </c>
      <c r="F4" s="13">
        <f t="shared" si="1"/>
        <v>82119705</v>
      </c>
      <c r="G4" s="14" t="str">
        <f>IF(E4=0,"YES",IF(D4/E4&gt;=1.15, IF(D4+E4&gt;=one_percentage,"YES","NO"),"NO"))</f>
        <v>YES</v>
      </c>
      <c r="H4" s="25">
        <v>35000.0</v>
      </c>
      <c r="I4" s="16" t="str">
        <f t="shared" si="3"/>
        <v>FUNDED</v>
      </c>
      <c r="J4" s="17">
        <f t="shared" si="4"/>
        <v>397750</v>
      </c>
      <c r="K4" s="18" t="str">
        <f t="shared" si="2"/>
        <v/>
      </c>
    </row>
    <row r="5">
      <c r="A5" s="21" t="s">
        <v>433</v>
      </c>
      <c r="B5" s="22">
        <v>4.68</v>
      </c>
      <c r="C5" s="23">
        <v>419.0</v>
      </c>
      <c r="D5" s="24">
        <v>8.7077867E7</v>
      </c>
      <c r="E5" s="24">
        <v>5771989.0</v>
      </c>
      <c r="F5" s="13">
        <f t="shared" si="1"/>
        <v>81305878</v>
      </c>
      <c r="G5" s="14" t="str">
        <f>IF(E5=0,"YES",IF(D5/E5&gt;=1.15, IF(D5+E5&gt;=one_percentage,"YES","NO"),"NO"))</f>
        <v>YES</v>
      </c>
      <c r="H5" s="25">
        <v>50000.0</v>
      </c>
      <c r="I5" s="16" t="str">
        <f t="shared" si="3"/>
        <v>FUNDED</v>
      </c>
      <c r="J5" s="17">
        <f t="shared" si="4"/>
        <v>347750</v>
      </c>
      <c r="K5" s="18" t="str">
        <f t="shared" si="2"/>
        <v/>
      </c>
    </row>
    <row r="6">
      <c r="A6" s="21" t="s">
        <v>434</v>
      </c>
      <c r="B6" s="22">
        <v>4.92</v>
      </c>
      <c r="C6" s="23">
        <v>624.0</v>
      </c>
      <c r="D6" s="24">
        <v>9.6596959E7</v>
      </c>
      <c r="E6" s="24">
        <v>1.8613812E7</v>
      </c>
      <c r="F6" s="13">
        <f t="shared" si="1"/>
        <v>77983147</v>
      </c>
      <c r="G6" s="14" t="str">
        <f>IF(E6=0,"YES",IF(D6/E6&gt;=1.15, IF(D6+E6&gt;=one_percentage,"YES","NO"),"NO"))</f>
        <v>YES</v>
      </c>
      <c r="H6" s="25">
        <v>23000.0</v>
      </c>
      <c r="I6" s="16" t="str">
        <f t="shared" si="3"/>
        <v>FUNDED</v>
      </c>
      <c r="J6" s="17">
        <f t="shared" si="4"/>
        <v>324750</v>
      </c>
      <c r="K6" s="18" t="str">
        <f t="shared" si="2"/>
        <v/>
      </c>
    </row>
    <row r="7">
      <c r="A7" s="21" t="s">
        <v>435</v>
      </c>
      <c r="B7" s="22">
        <v>4.74</v>
      </c>
      <c r="C7" s="23">
        <v>462.0</v>
      </c>
      <c r="D7" s="24">
        <v>8.4209462E7</v>
      </c>
      <c r="E7" s="24">
        <v>1.1073296E7</v>
      </c>
      <c r="F7" s="13">
        <f t="shared" si="1"/>
        <v>73136166</v>
      </c>
      <c r="G7" s="14" t="str">
        <f>IF(E7=0,"YES",IF(D7/E7&gt;=1.15, IF(D7+E7&gt;=one_percentage,"YES","NO"),"NO"))</f>
        <v>YES</v>
      </c>
      <c r="H7" s="25">
        <v>36000.0</v>
      </c>
      <c r="I7" s="16" t="str">
        <f t="shared" si="3"/>
        <v>FUNDED</v>
      </c>
      <c r="J7" s="17">
        <f t="shared" si="4"/>
        <v>288750</v>
      </c>
      <c r="K7" s="18" t="str">
        <f t="shared" si="2"/>
        <v/>
      </c>
    </row>
    <row r="8">
      <c r="A8" s="21" t="s">
        <v>436</v>
      </c>
      <c r="B8" s="22">
        <v>4.75</v>
      </c>
      <c r="C8" s="23">
        <v>591.0</v>
      </c>
      <c r="D8" s="24">
        <v>9.0126474E7</v>
      </c>
      <c r="E8" s="24">
        <v>1.9101708E7</v>
      </c>
      <c r="F8" s="13">
        <f t="shared" si="1"/>
        <v>71024766</v>
      </c>
      <c r="G8" s="14" t="str">
        <f>IF(E8=0,"YES",IF(D8/E8&gt;=1.15, IF(D8+E8&gt;=one_percentage,"YES","NO"),"NO"))</f>
        <v>YES</v>
      </c>
      <c r="H8" s="25">
        <v>137417.0</v>
      </c>
      <c r="I8" s="16" t="str">
        <f t="shared" si="3"/>
        <v>FUNDED</v>
      </c>
      <c r="J8" s="17">
        <f t="shared" si="4"/>
        <v>151333</v>
      </c>
      <c r="K8" s="18" t="str">
        <f t="shared" si="2"/>
        <v/>
      </c>
    </row>
    <row r="9">
      <c r="A9" s="21" t="s">
        <v>437</v>
      </c>
      <c r="B9" s="22">
        <v>4.58</v>
      </c>
      <c r="C9" s="23">
        <v>238.0</v>
      </c>
      <c r="D9" s="24">
        <v>7.2549418E7</v>
      </c>
      <c r="E9" s="24">
        <v>5619888.0</v>
      </c>
      <c r="F9" s="13">
        <f t="shared" si="1"/>
        <v>66929530</v>
      </c>
      <c r="G9" s="14" t="str">
        <f>IF(E9=0,"YES",IF(D9/E9&gt;=1.15, IF(D9+E9&gt;=one_percentage,"YES","NO"),"NO"))</f>
        <v>YES</v>
      </c>
      <c r="H9" s="25">
        <v>38000.0</v>
      </c>
      <c r="I9" s="16" t="str">
        <f t="shared" si="3"/>
        <v>FUNDED</v>
      </c>
      <c r="J9" s="17">
        <f t="shared" si="4"/>
        <v>113333</v>
      </c>
      <c r="K9" s="18" t="str">
        <f t="shared" si="2"/>
        <v/>
      </c>
    </row>
    <row r="10">
      <c r="A10" s="21" t="s">
        <v>438</v>
      </c>
      <c r="B10" s="22">
        <v>4.75</v>
      </c>
      <c r="C10" s="23">
        <v>262.0</v>
      </c>
      <c r="D10" s="24">
        <v>6.8853194E7</v>
      </c>
      <c r="E10" s="24">
        <v>9574807.0</v>
      </c>
      <c r="F10" s="13">
        <f t="shared" si="1"/>
        <v>59278387</v>
      </c>
      <c r="G10" s="14" t="str">
        <f>IF(E10=0,"YES",IF(D10/E10&gt;=1.15, IF(D10+E10&gt;=one_percentage,"YES","NO"),"NO"))</f>
        <v>YES</v>
      </c>
      <c r="H10" s="25">
        <v>39500.0</v>
      </c>
      <c r="I10" s="16" t="str">
        <f t="shared" si="3"/>
        <v>FUNDED</v>
      </c>
      <c r="J10" s="17">
        <f t="shared" si="4"/>
        <v>73833</v>
      </c>
      <c r="K10" s="18" t="str">
        <f t="shared" si="2"/>
        <v/>
      </c>
    </row>
    <row r="11">
      <c r="A11" s="21" t="s">
        <v>439</v>
      </c>
      <c r="B11" s="22">
        <v>4.6</v>
      </c>
      <c r="C11" s="23">
        <v>157.0</v>
      </c>
      <c r="D11" s="24">
        <v>5.0103735E7</v>
      </c>
      <c r="E11" s="24">
        <v>5617461.0</v>
      </c>
      <c r="F11" s="13">
        <f t="shared" si="1"/>
        <v>44486274</v>
      </c>
      <c r="G11" s="14" t="str">
        <f>IF(E11=0,"YES",IF(D11/E11&gt;=1.15, IF(D11+E11&gt;=one_percentage,"YES","NO"),"NO"))</f>
        <v>YES</v>
      </c>
      <c r="H11" s="25">
        <v>4750.0</v>
      </c>
      <c r="I11" s="16" t="str">
        <f t="shared" si="3"/>
        <v>FUNDED</v>
      </c>
      <c r="J11" s="17">
        <f t="shared" si="4"/>
        <v>69083</v>
      </c>
      <c r="K11" s="18" t="str">
        <f t="shared" si="2"/>
        <v/>
      </c>
    </row>
    <row r="12">
      <c r="A12" s="21" t="s">
        <v>440</v>
      </c>
      <c r="B12" s="22">
        <v>4.42</v>
      </c>
      <c r="C12" s="23">
        <v>144.0</v>
      </c>
      <c r="D12" s="24">
        <v>4.8167595E7</v>
      </c>
      <c r="E12" s="24">
        <v>5278596.0</v>
      </c>
      <c r="F12" s="13">
        <f t="shared" si="1"/>
        <v>42888999</v>
      </c>
      <c r="G12" s="14" t="str">
        <f>IF(E12=0,"YES",IF(D12/E12&gt;=1.15, IF(D12+E12&gt;=one_percentage,"YES","NO"),"NO"))</f>
        <v>YES</v>
      </c>
      <c r="H12" s="25">
        <v>57900.0</v>
      </c>
      <c r="I12" s="16" t="str">
        <f t="shared" si="3"/>
        <v>FUNDED</v>
      </c>
      <c r="J12" s="17">
        <f t="shared" si="4"/>
        <v>11183</v>
      </c>
      <c r="K12" s="18" t="str">
        <f t="shared" si="2"/>
        <v/>
      </c>
    </row>
    <row r="13">
      <c r="A13" s="21" t="s">
        <v>441</v>
      </c>
      <c r="B13" s="22">
        <v>4.29</v>
      </c>
      <c r="C13" s="23">
        <v>158.0</v>
      </c>
      <c r="D13" s="24">
        <v>5.0031579E7</v>
      </c>
      <c r="E13" s="24">
        <v>8256757.0</v>
      </c>
      <c r="F13" s="13">
        <f t="shared" si="1"/>
        <v>41774822</v>
      </c>
      <c r="G13" s="14" t="str">
        <f>IF(E13=0,"YES",IF(D13/E13&gt;=1.15, IF(D13+E13&gt;=one_percentage,"YES","NO"),"NO"))</f>
        <v>YES</v>
      </c>
      <c r="H13" s="25">
        <v>78120.0</v>
      </c>
      <c r="I13" s="16" t="str">
        <f t="shared" si="3"/>
        <v>NOT FUNDED</v>
      </c>
      <c r="J13" s="17">
        <f t="shared" si="4"/>
        <v>11183</v>
      </c>
      <c r="K13" s="18" t="str">
        <f t="shared" si="2"/>
        <v>Over Budget</v>
      </c>
    </row>
    <row r="14">
      <c r="A14" s="21" t="s">
        <v>442</v>
      </c>
      <c r="B14" s="22">
        <v>4.73</v>
      </c>
      <c r="C14" s="23">
        <v>207.0</v>
      </c>
      <c r="D14" s="24">
        <v>5.0787403E7</v>
      </c>
      <c r="E14" s="24">
        <v>1.1996115E7</v>
      </c>
      <c r="F14" s="13">
        <f t="shared" si="1"/>
        <v>38791288</v>
      </c>
      <c r="G14" s="14" t="str">
        <f>IF(E14=0,"YES",IF(D14/E14&gt;=1.15, IF(D14+E14&gt;=one_percentage,"YES","NO"),"NO"))</f>
        <v>YES</v>
      </c>
      <c r="H14" s="25">
        <v>4750.0</v>
      </c>
      <c r="I14" s="16" t="str">
        <f t="shared" si="3"/>
        <v>FUNDED</v>
      </c>
      <c r="J14" s="17">
        <f t="shared" si="4"/>
        <v>6433</v>
      </c>
      <c r="K14" s="18" t="str">
        <f t="shared" si="2"/>
        <v/>
      </c>
    </row>
    <row r="15">
      <c r="A15" s="21" t="s">
        <v>443</v>
      </c>
      <c r="B15" s="22">
        <v>4.25</v>
      </c>
      <c r="C15" s="23">
        <v>136.0</v>
      </c>
      <c r="D15" s="24">
        <v>4.6705012E7</v>
      </c>
      <c r="E15" s="24">
        <v>8822281.0</v>
      </c>
      <c r="F15" s="13">
        <f t="shared" si="1"/>
        <v>37882731</v>
      </c>
      <c r="G15" s="14" t="str">
        <f>IF(E15=0,"YES",IF(D15/E15&gt;=1.15, IF(D15+E15&gt;=one_percentage,"YES","NO"),"NO"))</f>
        <v>YES</v>
      </c>
      <c r="H15" s="25">
        <v>4750.0</v>
      </c>
      <c r="I15" s="16" t="str">
        <f t="shared" si="3"/>
        <v>FUNDED</v>
      </c>
      <c r="J15" s="17">
        <f t="shared" si="4"/>
        <v>1683</v>
      </c>
      <c r="K15" s="18" t="str">
        <f t="shared" si="2"/>
        <v/>
      </c>
    </row>
    <row r="16">
      <c r="A16" s="21" t="s">
        <v>444</v>
      </c>
      <c r="B16" s="22">
        <v>4.44</v>
      </c>
      <c r="C16" s="23">
        <v>161.0</v>
      </c>
      <c r="D16" s="24">
        <v>4.7732758E7</v>
      </c>
      <c r="E16" s="24">
        <v>1.2483585E7</v>
      </c>
      <c r="F16" s="13">
        <f t="shared" si="1"/>
        <v>35249173</v>
      </c>
      <c r="G16" s="14" t="str">
        <f>IF(E16=0,"YES",IF(D16/E16&gt;=1.15, IF(D16+E16&gt;=one_percentage,"YES","NO"),"NO"))</f>
        <v>YES</v>
      </c>
      <c r="H16" s="25">
        <v>21000.0</v>
      </c>
      <c r="I16" s="16" t="str">
        <f t="shared" si="3"/>
        <v>NOT FUNDED</v>
      </c>
      <c r="J16" s="17">
        <f t="shared" si="4"/>
        <v>1683</v>
      </c>
      <c r="K16" s="18" t="str">
        <f t="shared" si="2"/>
        <v>Over Budget</v>
      </c>
    </row>
    <row r="17">
      <c r="A17" s="21" t="s">
        <v>445</v>
      </c>
      <c r="B17" s="22">
        <v>4.5</v>
      </c>
      <c r="C17" s="23">
        <v>213.0</v>
      </c>
      <c r="D17" s="24">
        <v>4.7761194E7</v>
      </c>
      <c r="E17" s="24">
        <v>1.4349127E7</v>
      </c>
      <c r="F17" s="13">
        <f t="shared" si="1"/>
        <v>33412067</v>
      </c>
      <c r="G17" s="14" t="str">
        <f>IF(E17=0,"YES",IF(D17/E17&gt;=1.15, IF(D17+E17&gt;=one_percentage,"YES","NO"),"NO"))</f>
        <v>YES</v>
      </c>
      <c r="H17" s="25">
        <v>35000.0</v>
      </c>
      <c r="I17" s="16" t="str">
        <f t="shared" si="3"/>
        <v>NOT FUNDED</v>
      </c>
      <c r="J17" s="17">
        <f t="shared" si="4"/>
        <v>1683</v>
      </c>
      <c r="K17" s="18" t="str">
        <f t="shared" si="2"/>
        <v>Over Budget</v>
      </c>
    </row>
    <row r="18">
      <c r="A18" s="21" t="s">
        <v>446</v>
      </c>
      <c r="B18" s="22">
        <v>4.51</v>
      </c>
      <c r="C18" s="23">
        <v>200.0</v>
      </c>
      <c r="D18" s="24">
        <v>4.3959782E7</v>
      </c>
      <c r="E18" s="24">
        <v>1.093608E7</v>
      </c>
      <c r="F18" s="13">
        <f t="shared" si="1"/>
        <v>33023702</v>
      </c>
      <c r="G18" s="14" t="str">
        <f>IF(E18=0,"YES",IF(D18/E18&gt;=1.15, IF(D18+E18&gt;=one_percentage,"YES","NO"),"NO"))</f>
        <v>YES</v>
      </c>
      <c r="H18" s="25">
        <v>20400.0</v>
      </c>
      <c r="I18" s="16" t="str">
        <f t="shared" si="3"/>
        <v>NOT FUNDED</v>
      </c>
      <c r="J18" s="17">
        <f t="shared" si="4"/>
        <v>1683</v>
      </c>
      <c r="K18" s="18" t="str">
        <f t="shared" si="2"/>
        <v>Over Budget</v>
      </c>
    </row>
    <row r="19">
      <c r="A19" s="21" t="s">
        <v>447</v>
      </c>
      <c r="B19" s="22">
        <v>4.62</v>
      </c>
      <c r="C19" s="23">
        <v>200.0</v>
      </c>
      <c r="D19" s="24">
        <v>4.5442772E7</v>
      </c>
      <c r="E19" s="24">
        <v>1.329236E7</v>
      </c>
      <c r="F19" s="13">
        <f t="shared" si="1"/>
        <v>32150412</v>
      </c>
      <c r="G19" s="14" t="str">
        <f>IF(E19=0,"YES",IF(D19/E19&gt;=1.15, IF(D19+E19&gt;=one_percentage,"YES","NO"),"NO"))</f>
        <v>YES</v>
      </c>
      <c r="H19" s="25">
        <v>9800.0</v>
      </c>
      <c r="I19" s="16" t="str">
        <f t="shared" si="3"/>
        <v>NOT FUNDED</v>
      </c>
      <c r="J19" s="17">
        <f t="shared" si="4"/>
        <v>1683</v>
      </c>
      <c r="K19" s="18" t="str">
        <f t="shared" si="2"/>
        <v>Over Budget</v>
      </c>
    </row>
    <row r="20">
      <c r="A20" s="21" t="s">
        <v>448</v>
      </c>
      <c r="B20" s="22">
        <v>4.42</v>
      </c>
      <c r="C20" s="23">
        <v>169.0</v>
      </c>
      <c r="D20" s="24">
        <v>3.7258818E7</v>
      </c>
      <c r="E20" s="24">
        <v>5833293.0</v>
      </c>
      <c r="F20" s="13">
        <f t="shared" si="1"/>
        <v>31425525</v>
      </c>
      <c r="G20" s="14" t="str">
        <f>IF(E20=0,"YES",IF(D20/E20&gt;=1.15, IF(D20+E20&gt;=one_percentage,"YES","NO"),"NO"))</f>
        <v>YES</v>
      </c>
      <c r="H20" s="25">
        <v>40000.0</v>
      </c>
      <c r="I20" s="16" t="str">
        <f t="shared" si="3"/>
        <v>NOT FUNDED</v>
      </c>
      <c r="J20" s="17">
        <f t="shared" si="4"/>
        <v>1683</v>
      </c>
      <c r="K20" s="18" t="str">
        <f t="shared" si="2"/>
        <v>Over Budget</v>
      </c>
    </row>
    <row r="21">
      <c r="A21" s="21" t="s">
        <v>449</v>
      </c>
      <c r="B21" s="22">
        <v>4.0</v>
      </c>
      <c r="C21" s="23">
        <v>162.0</v>
      </c>
      <c r="D21" s="24">
        <v>4.1879375E7</v>
      </c>
      <c r="E21" s="24">
        <v>1.4602968E7</v>
      </c>
      <c r="F21" s="13">
        <f t="shared" si="1"/>
        <v>27276407</v>
      </c>
      <c r="G21" s="14" t="str">
        <f>IF(E21=0,"YES",IF(D21/E21&gt;=1.15, IF(D21+E21&gt;=one_percentage,"YES","NO"),"NO"))</f>
        <v>YES</v>
      </c>
      <c r="H21" s="25">
        <v>12500.0</v>
      </c>
      <c r="I21" s="16" t="str">
        <f t="shared" si="3"/>
        <v>NOT FUNDED</v>
      </c>
      <c r="J21" s="17">
        <f t="shared" si="4"/>
        <v>1683</v>
      </c>
      <c r="K21" s="18" t="str">
        <f t="shared" si="2"/>
        <v>Over Budget</v>
      </c>
    </row>
    <row r="22">
      <c r="A22" s="21" t="s">
        <v>450</v>
      </c>
      <c r="B22" s="22">
        <v>4.67</v>
      </c>
      <c r="C22" s="23">
        <v>247.0</v>
      </c>
      <c r="D22" s="24">
        <v>4.7040967E7</v>
      </c>
      <c r="E22" s="24">
        <v>2.0577211E7</v>
      </c>
      <c r="F22" s="13">
        <f t="shared" si="1"/>
        <v>26463756</v>
      </c>
      <c r="G22" s="14" t="str">
        <f>IF(E22=0,"YES",IF(D22/E22&gt;=1.15, IF(D22+E22&gt;=one_percentage,"YES","NO"),"NO"))</f>
        <v>YES</v>
      </c>
      <c r="H22" s="25">
        <v>20000.0</v>
      </c>
      <c r="I22" s="16" t="str">
        <f t="shared" si="3"/>
        <v>NOT FUNDED</v>
      </c>
      <c r="J22" s="17">
        <f t="shared" si="4"/>
        <v>1683</v>
      </c>
      <c r="K22" s="18" t="str">
        <f t="shared" si="2"/>
        <v>Over Budget</v>
      </c>
    </row>
    <row r="23">
      <c r="A23" s="21" t="s">
        <v>451</v>
      </c>
      <c r="B23" s="22">
        <v>4.58</v>
      </c>
      <c r="C23" s="23">
        <v>184.0</v>
      </c>
      <c r="D23" s="24">
        <v>3.7417923E7</v>
      </c>
      <c r="E23" s="24">
        <v>1.1410788E7</v>
      </c>
      <c r="F23" s="13">
        <f t="shared" si="1"/>
        <v>26007135</v>
      </c>
      <c r="G23" s="14" t="str">
        <f>IF(E23=0,"YES",IF(D23/E23&gt;=1.15, IF(D23+E23&gt;=one_percentage,"YES","NO"),"NO"))</f>
        <v>YES</v>
      </c>
      <c r="H23" s="25">
        <v>68500.0</v>
      </c>
      <c r="I23" s="16" t="str">
        <f t="shared" si="3"/>
        <v>NOT FUNDED</v>
      </c>
      <c r="J23" s="17">
        <f t="shared" si="4"/>
        <v>1683</v>
      </c>
      <c r="K23" s="18" t="str">
        <f t="shared" si="2"/>
        <v>Over Budget</v>
      </c>
    </row>
    <row r="24">
      <c r="A24" s="21" t="s">
        <v>452</v>
      </c>
      <c r="B24" s="22">
        <v>3.96</v>
      </c>
      <c r="C24" s="23">
        <v>101.0</v>
      </c>
      <c r="D24" s="24">
        <v>3.3036454E7</v>
      </c>
      <c r="E24" s="24">
        <v>1.034394E7</v>
      </c>
      <c r="F24" s="13">
        <f t="shared" si="1"/>
        <v>22692514</v>
      </c>
      <c r="G24" s="14" t="str">
        <f>IF(E24=0,"YES",IF(D24/E24&gt;=1.15, IF(D24+E24&gt;=one_percentage,"YES","NO"),"NO"))</f>
        <v>YES</v>
      </c>
      <c r="H24" s="25">
        <v>9500.0</v>
      </c>
      <c r="I24" s="16" t="str">
        <f t="shared" si="3"/>
        <v>NOT FUNDED</v>
      </c>
      <c r="J24" s="17">
        <f t="shared" si="4"/>
        <v>1683</v>
      </c>
      <c r="K24" s="18" t="str">
        <f t="shared" si="2"/>
        <v>Over Budget</v>
      </c>
    </row>
    <row r="25">
      <c r="A25" s="21" t="s">
        <v>453</v>
      </c>
      <c r="B25" s="22">
        <v>4.39</v>
      </c>
      <c r="C25" s="23">
        <v>189.0</v>
      </c>
      <c r="D25" s="24">
        <v>3.6445588E7</v>
      </c>
      <c r="E25" s="24">
        <v>1.6563767E7</v>
      </c>
      <c r="F25" s="13">
        <f t="shared" si="1"/>
        <v>19881821</v>
      </c>
      <c r="G25" s="14" t="str">
        <f>IF(E25=0,"YES",IF(D25/E25&gt;=1.15, IF(D25+E25&gt;=one_percentage,"YES","NO"),"NO"))</f>
        <v>YES</v>
      </c>
      <c r="H25" s="25">
        <v>63000.0</v>
      </c>
      <c r="I25" s="16" t="str">
        <f t="shared" si="3"/>
        <v>NOT FUNDED</v>
      </c>
      <c r="J25" s="17">
        <f t="shared" si="4"/>
        <v>1683</v>
      </c>
      <c r="K25" s="18" t="str">
        <f t="shared" si="2"/>
        <v>Over Budget</v>
      </c>
    </row>
    <row r="26">
      <c r="A26" s="21" t="s">
        <v>454</v>
      </c>
      <c r="B26" s="22">
        <v>4.09</v>
      </c>
      <c r="C26" s="23">
        <v>121.0</v>
      </c>
      <c r="D26" s="24">
        <v>3.4499508E7</v>
      </c>
      <c r="E26" s="24">
        <v>1.5311123E7</v>
      </c>
      <c r="F26" s="13">
        <f t="shared" si="1"/>
        <v>19188385</v>
      </c>
      <c r="G26" s="14" t="str">
        <f>IF(E26=0,"YES",IF(D26/E26&gt;=1.15, IF(D26+E26&gt;=one_percentage,"YES","NO"),"NO"))</f>
        <v>YES</v>
      </c>
      <c r="H26" s="25">
        <v>59000.0</v>
      </c>
      <c r="I26" s="16" t="str">
        <f t="shared" si="3"/>
        <v>NOT FUNDED</v>
      </c>
      <c r="J26" s="17">
        <f t="shared" si="4"/>
        <v>1683</v>
      </c>
      <c r="K26" s="18" t="str">
        <f t="shared" si="2"/>
        <v>Over Budget</v>
      </c>
    </row>
    <row r="27">
      <c r="A27" s="21" t="s">
        <v>455</v>
      </c>
      <c r="B27" s="22">
        <v>3.79</v>
      </c>
      <c r="C27" s="23">
        <v>111.0</v>
      </c>
      <c r="D27" s="24">
        <v>3.2441403E7</v>
      </c>
      <c r="E27" s="24">
        <v>1.4213158E7</v>
      </c>
      <c r="F27" s="13">
        <f t="shared" si="1"/>
        <v>18228245</v>
      </c>
      <c r="G27" s="14" t="str">
        <f>IF(E27=0,"YES",IF(D27/E27&gt;=1.15, IF(D27+E27&gt;=one_percentage,"YES","NO"),"NO"))</f>
        <v>YES</v>
      </c>
      <c r="H27" s="25">
        <v>51400.0</v>
      </c>
      <c r="I27" s="16" t="str">
        <f t="shared" si="3"/>
        <v>NOT FUNDED</v>
      </c>
      <c r="J27" s="17">
        <f t="shared" si="4"/>
        <v>1683</v>
      </c>
      <c r="K27" s="18" t="str">
        <f t="shared" si="2"/>
        <v>Over Budget</v>
      </c>
    </row>
    <row r="28">
      <c r="A28" s="21" t="s">
        <v>456</v>
      </c>
      <c r="B28" s="22">
        <v>4.44</v>
      </c>
      <c r="C28" s="23">
        <v>175.0</v>
      </c>
      <c r="D28" s="24">
        <v>3.4335562E7</v>
      </c>
      <c r="E28" s="24">
        <v>1.731203E7</v>
      </c>
      <c r="F28" s="13">
        <f t="shared" si="1"/>
        <v>17023532</v>
      </c>
      <c r="G28" s="14" t="str">
        <f>IF(E28=0,"YES",IF(D28/E28&gt;=1.15, IF(D28+E28&gt;=one_percentage,"YES","NO"),"NO"))</f>
        <v>YES</v>
      </c>
      <c r="H28" s="25">
        <v>39000.0</v>
      </c>
      <c r="I28" s="16" t="str">
        <f t="shared" si="3"/>
        <v>NOT FUNDED</v>
      </c>
      <c r="J28" s="17">
        <f t="shared" si="4"/>
        <v>1683</v>
      </c>
      <c r="K28" s="18" t="str">
        <f t="shared" si="2"/>
        <v>Over Budget</v>
      </c>
    </row>
    <row r="29">
      <c r="A29" s="21" t="s">
        <v>457</v>
      </c>
      <c r="B29" s="22">
        <v>4.17</v>
      </c>
      <c r="C29" s="23">
        <v>124.0</v>
      </c>
      <c r="D29" s="24">
        <v>3.1051878E7</v>
      </c>
      <c r="E29" s="24">
        <v>1.5337305E7</v>
      </c>
      <c r="F29" s="13">
        <f t="shared" si="1"/>
        <v>15714573</v>
      </c>
      <c r="G29" s="14" t="str">
        <f>IF(E29=0,"YES",IF(D29/E29&gt;=1.15, IF(D29+E29&gt;=one_percentage,"YES","NO"),"NO"))</f>
        <v>YES</v>
      </c>
      <c r="H29" s="25">
        <v>94000.0</v>
      </c>
      <c r="I29" s="16" t="str">
        <f t="shared" si="3"/>
        <v>NOT FUNDED</v>
      </c>
      <c r="J29" s="17">
        <f t="shared" si="4"/>
        <v>1683</v>
      </c>
      <c r="K29" s="18" t="str">
        <f t="shared" si="2"/>
        <v>Over Budget</v>
      </c>
    </row>
    <row r="30">
      <c r="A30" s="21" t="s">
        <v>458</v>
      </c>
      <c r="B30" s="22">
        <v>3.7</v>
      </c>
      <c r="C30" s="23">
        <v>88.0</v>
      </c>
      <c r="D30" s="24">
        <v>2.8126626E7</v>
      </c>
      <c r="E30" s="24">
        <v>1.2447283E7</v>
      </c>
      <c r="F30" s="13">
        <f t="shared" si="1"/>
        <v>15679343</v>
      </c>
      <c r="G30" s="14" t="str">
        <f>IF(E30=0,"YES",IF(D30/E30&gt;=1.15, IF(D30+E30&gt;=one_percentage,"YES","NO"),"NO"))</f>
        <v>YES</v>
      </c>
      <c r="H30" s="25">
        <v>9999.0</v>
      </c>
      <c r="I30" s="16" t="str">
        <f t="shared" si="3"/>
        <v>NOT FUNDED</v>
      </c>
      <c r="J30" s="17">
        <f t="shared" si="4"/>
        <v>1683</v>
      </c>
      <c r="K30" s="18" t="str">
        <f t="shared" si="2"/>
        <v>Over Budget</v>
      </c>
    </row>
    <row r="31">
      <c r="A31" s="26" t="s">
        <v>459</v>
      </c>
      <c r="B31" s="22">
        <v>3.6</v>
      </c>
      <c r="C31" s="23">
        <v>96.0</v>
      </c>
      <c r="D31" s="24">
        <v>2.8930292E7</v>
      </c>
      <c r="E31" s="24">
        <v>1.4784552E7</v>
      </c>
      <c r="F31" s="13">
        <f t="shared" si="1"/>
        <v>14145740</v>
      </c>
      <c r="G31" s="14" t="str">
        <f>IF(E31=0,"YES",IF(D31/E31&gt;=1.15, IF(D31+E31&gt;=one_percentage,"YES","NO"),"NO"))</f>
        <v>YES</v>
      </c>
      <c r="H31" s="25">
        <v>9700.0</v>
      </c>
      <c r="I31" s="16" t="str">
        <f t="shared" si="3"/>
        <v>NOT FUNDED</v>
      </c>
      <c r="J31" s="17">
        <f t="shared" si="4"/>
        <v>1683</v>
      </c>
      <c r="K31" s="18" t="str">
        <f t="shared" si="2"/>
        <v>Over Budget</v>
      </c>
    </row>
    <row r="32">
      <c r="A32" s="21" t="s">
        <v>460</v>
      </c>
      <c r="B32" s="22">
        <v>4.42</v>
      </c>
      <c r="C32" s="23">
        <v>172.0</v>
      </c>
      <c r="D32" s="24">
        <v>3.2045795E7</v>
      </c>
      <c r="E32" s="24">
        <v>1.8485334E7</v>
      </c>
      <c r="F32" s="13">
        <f t="shared" si="1"/>
        <v>13560461</v>
      </c>
      <c r="G32" s="14" t="str">
        <f>IF(E32=0,"YES",IF(D32/E32&gt;=1.15, IF(D32+E32&gt;=one_percentage,"YES","NO"),"NO"))</f>
        <v>YES</v>
      </c>
      <c r="H32" s="25">
        <v>35000.0</v>
      </c>
      <c r="I32" s="16" t="str">
        <f t="shared" si="3"/>
        <v>NOT FUNDED</v>
      </c>
      <c r="J32" s="17">
        <f t="shared" si="4"/>
        <v>1683</v>
      </c>
      <c r="K32" s="18" t="str">
        <f t="shared" si="2"/>
        <v>Over Budget</v>
      </c>
    </row>
    <row r="33">
      <c r="A33" s="21" t="s">
        <v>461</v>
      </c>
      <c r="B33" s="22">
        <v>3.57</v>
      </c>
      <c r="C33" s="23">
        <v>140.0</v>
      </c>
      <c r="D33" s="24">
        <v>2.9831821E7</v>
      </c>
      <c r="E33" s="24">
        <v>1.6543526E7</v>
      </c>
      <c r="F33" s="13">
        <f t="shared" si="1"/>
        <v>13288295</v>
      </c>
      <c r="G33" s="14" t="str">
        <f>IF(E33=0,"YES",IF(D33/E33&gt;=1.15, IF(D33+E33&gt;=one_percentage,"YES","NO"),"NO"))</f>
        <v>YES</v>
      </c>
      <c r="H33" s="25">
        <v>100000.0</v>
      </c>
      <c r="I33" s="16" t="str">
        <f t="shared" si="3"/>
        <v>NOT FUNDED</v>
      </c>
      <c r="J33" s="17">
        <f t="shared" si="4"/>
        <v>1683</v>
      </c>
      <c r="K33" s="18" t="str">
        <f t="shared" si="2"/>
        <v>Over Budget</v>
      </c>
    </row>
    <row r="34">
      <c r="A34" s="21" t="s">
        <v>462</v>
      </c>
      <c r="B34" s="22">
        <v>3.93</v>
      </c>
      <c r="C34" s="23">
        <v>110.0</v>
      </c>
      <c r="D34" s="24">
        <v>2.9813172E7</v>
      </c>
      <c r="E34" s="24">
        <v>1.7276511E7</v>
      </c>
      <c r="F34" s="13">
        <f t="shared" si="1"/>
        <v>12536661</v>
      </c>
      <c r="G34" s="14" t="str">
        <f>IF(E34=0,"YES",IF(D34/E34&gt;=1.15, IF(D34+E34&gt;=one_percentage,"YES","NO"),"NO"))</f>
        <v>YES</v>
      </c>
      <c r="H34" s="25">
        <v>25000.0</v>
      </c>
      <c r="I34" s="16" t="str">
        <f t="shared" si="3"/>
        <v>NOT FUNDED</v>
      </c>
      <c r="J34" s="17">
        <f t="shared" si="4"/>
        <v>1683</v>
      </c>
      <c r="K34" s="18" t="str">
        <f t="shared" si="2"/>
        <v>Over Budget</v>
      </c>
    </row>
    <row r="35">
      <c r="A35" s="21" t="s">
        <v>463</v>
      </c>
      <c r="B35" s="22">
        <v>3.08</v>
      </c>
      <c r="C35" s="23">
        <v>92.0</v>
      </c>
      <c r="D35" s="24">
        <v>2.6341789E7</v>
      </c>
      <c r="E35" s="24">
        <v>1.4364653E7</v>
      </c>
      <c r="F35" s="13">
        <f t="shared" si="1"/>
        <v>11977136</v>
      </c>
      <c r="G35" s="14" t="str">
        <f>IF(E35=0,"YES",IF(D35/E35&gt;=1.15, IF(D35+E35&gt;=one_percentage,"YES","NO"),"NO"))</f>
        <v>YES</v>
      </c>
      <c r="H35" s="25">
        <v>880.0</v>
      </c>
      <c r="I35" s="16" t="str">
        <f t="shared" si="3"/>
        <v>FUNDED</v>
      </c>
      <c r="J35" s="17">
        <f t="shared" si="4"/>
        <v>803</v>
      </c>
      <c r="K35" s="18" t="str">
        <f t="shared" si="2"/>
        <v/>
      </c>
    </row>
    <row r="36">
      <c r="A36" s="21" t="s">
        <v>464</v>
      </c>
      <c r="B36" s="22">
        <v>3.42</v>
      </c>
      <c r="C36" s="23">
        <v>106.0</v>
      </c>
      <c r="D36" s="24">
        <v>2.8209056E7</v>
      </c>
      <c r="E36" s="24">
        <v>1.6356462E7</v>
      </c>
      <c r="F36" s="13">
        <f t="shared" si="1"/>
        <v>11852594</v>
      </c>
      <c r="G36" s="14" t="str">
        <f>IF(E36=0,"YES",IF(D36/E36&gt;=1.15, IF(D36+E36&gt;=one_percentage,"YES","NO"),"NO"))</f>
        <v>YES</v>
      </c>
      <c r="H36" s="25">
        <v>65000.0</v>
      </c>
      <c r="I36" s="16" t="str">
        <f t="shared" si="3"/>
        <v>NOT FUNDED</v>
      </c>
      <c r="J36" s="17">
        <f t="shared" si="4"/>
        <v>803</v>
      </c>
      <c r="K36" s="18" t="str">
        <f t="shared" si="2"/>
        <v>Over Budget</v>
      </c>
    </row>
    <row r="37">
      <c r="A37" s="21" t="s">
        <v>465</v>
      </c>
      <c r="B37" s="22">
        <v>3.0</v>
      </c>
      <c r="C37" s="23">
        <v>91.0</v>
      </c>
      <c r="D37" s="24">
        <v>2.5756513E7</v>
      </c>
      <c r="E37" s="24">
        <v>1.4402352E7</v>
      </c>
      <c r="F37" s="13">
        <f t="shared" si="1"/>
        <v>11354161</v>
      </c>
      <c r="G37" s="14" t="str">
        <f>IF(E37=0,"YES",IF(D37/E37&gt;=1.15, IF(D37+E37&gt;=one_percentage,"YES","NO"),"NO"))</f>
        <v>YES</v>
      </c>
      <c r="H37" s="25">
        <v>3000.0</v>
      </c>
      <c r="I37" s="16" t="str">
        <f t="shared" si="3"/>
        <v>NOT FUNDED</v>
      </c>
      <c r="J37" s="17">
        <f t="shared" si="4"/>
        <v>803</v>
      </c>
      <c r="K37" s="18" t="str">
        <f t="shared" si="2"/>
        <v>Over Budget</v>
      </c>
    </row>
    <row r="38">
      <c r="A38" s="21" t="s">
        <v>466</v>
      </c>
      <c r="B38" s="22">
        <v>4.42</v>
      </c>
      <c r="C38" s="23">
        <v>129.0</v>
      </c>
      <c r="D38" s="24">
        <v>3.0615401E7</v>
      </c>
      <c r="E38" s="24">
        <v>1.9756153E7</v>
      </c>
      <c r="F38" s="13">
        <f t="shared" si="1"/>
        <v>10859248</v>
      </c>
      <c r="G38" s="14" t="str">
        <f>IF(E38=0,"YES",IF(D38/E38&gt;=1.15, IF(D38+E38&gt;=one_percentage,"YES","NO"),"NO"))</f>
        <v>YES</v>
      </c>
      <c r="H38" s="25">
        <v>25000.0</v>
      </c>
      <c r="I38" s="16" t="str">
        <f t="shared" si="3"/>
        <v>NOT FUNDED</v>
      </c>
      <c r="J38" s="17">
        <f t="shared" si="4"/>
        <v>803</v>
      </c>
      <c r="K38" s="18" t="str">
        <f t="shared" si="2"/>
        <v>Over Budget</v>
      </c>
    </row>
    <row r="39">
      <c r="A39" s="21" t="s">
        <v>467</v>
      </c>
      <c r="B39" s="22">
        <v>4.17</v>
      </c>
      <c r="C39" s="23">
        <v>105.0</v>
      </c>
      <c r="D39" s="24">
        <v>2.7697943E7</v>
      </c>
      <c r="E39" s="24">
        <v>1.7221143E7</v>
      </c>
      <c r="F39" s="13">
        <f t="shared" si="1"/>
        <v>10476800</v>
      </c>
      <c r="G39" s="14" t="str">
        <f>IF(E39=0,"YES",IF(D39/E39&gt;=1.15, IF(D39+E39&gt;=one_percentage,"YES","NO"),"NO"))</f>
        <v>YES</v>
      </c>
      <c r="H39" s="25">
        <v>64000.0</v>
      </c>
      <c r="I39" s="16" t="str">
        <f t="shared" si="3"/>
        <v>NOT FUNDED</v>
      </c>
      <c r="J39" s="17">
        <f t="shared" si="4"/>
        <v>803</v>
      </c>
      <c r="K39" s="18" t="str">
        <f t="shared" si="2"/>
        <v>Over Budget</v>
      </c>
    </row>
    <row r="40">
      <c r="A40" s="21" t="s">
        <v>468</v>
      </c>
      <c r="B40" s="22">
        <v>3.67</v>
      </c>
      <c r="C40" s="23">
        <v>97.0</v>
      </c>
      <c r="D40" s="24">
        <v>2.6153015E7</v>
      </c>
      <c r="E40" s="24">
        <v>1.6130091E7</v>
      </c>
      <c r="F40" s="13">
        <f t="shared" si="1"/>
        <v>10022924</v>
      </c>
      <c r="G40" s="14" t="str">
        <f>IF(E40=0,"YES",IF(D40/E40&gt;=1.15, IF(D40+E40&gt;=one_percentage,"YES","NO"),"NO"))</f>
        <v>YES</v>
      </c>
      <c r="H40" s="25">
        <v>55000.0</v>
      </c>
      <c r="I40" s="16" t="str">
        <f t="shared" si="3"/>
        <v>NOT FUNDED</v>
      </c>
      <c r="J40" s="17">
        <f t="shared" si="4"/>
        <v>803</v>
      </c>
      <c r="K40" s="18" t="str">
        <f t="shared" si="2"/>
        <v>Over Budget</v>
      </c>
    </row>
    <row r="41">
      <c r="A41" s="21" t="s">
        <v>469</v>
      </c>
      <c r="B41" s="22">
        <v>3.0</v>
      </c>
      <c r="C41" s="23">
        <v>93.0</v>
      </c>
      <c r="D41" s="24">
        <v>2.5251584E7</v>
      </c>
      <c r="E41" s="24">
        <v>1.5252681E7</v>
      </c>
      <c r="F41" s="13">
        <f t="shared" si="1"/>
        <v>9998903</v>
      </c>
      <c r="G41" s="14" t="str">
        <f>IF(E41=0,"YES",IF(D41/E41&gt;=1.15, IF(D41+E41&gt;=one_percentage,"YES","NO"),"NO"))</f>
        <v>YES</v>
      </c>
      <c r="H41" s="25">
        <v>55000.0</v>
      </c>
      <c r="I41" s="16" t="str">
        <f t="shared" si="3"/>
        <v>NOT FUNDED</v>
      </c>
      <c r="J41" s="17">
        <f t="shared" si="4"/>
        <v>803</v>
      </c>
      <c r="K41" s="18" t="str">
        <f t="shared" si="2"/>
        <v>Over Budget</v>
      </c>
    </row>
    <row r="42">
      <c r="A42" s="21" t="s">
        <v>470</v>
      </c>
      <c r="B42" s="22">
        <v>3.0</v>
      </c>
      <c r="C42" s="23">
        <v>90.0</v>
      </c>
      <c r="D42" s="24">
        <v>2.5970564E7</v>
      </c>
      <c r="E42" s="24">
        <v>1.6286749E7</v>
      </c>
      <c r="F42" s="13">
        <f t="shared" si="1"/>
        <v>9683815</v>
      </c>
      <c r="G42" s="14" t="str">
        <f>IF(E42=0,"YES",IF(D42/E42&gt;=1.15, IF(D42+E42&gt;=one_percentage,"YES","NO"),"NO"))</f>
        <v>YES</v>
      </c>
      <c r="H42" s="25">
        <v>55000.0</v>
      </c>
      <c r="I42" s="16" t="str">
        <f t="shared" si="3"/>
        <v>NOT FUNDED</v>
      </c>
      <c r="J42" s="17">
        <f t="shared" si="4"/>
        <v>803</v>
      </c>
      <c r="K42" s="18" t="str">
        <f t="shared" si="2"/>
        <v>Over Budget</v>
      </c>
    </row>
    <row r="43">
      <c r="A43" s="21" t="s">
        <v>471</v>
      </c>
      <c r="B43" s="22">
        <v>4.47</v>
      </c>
      <c r="C43" s="23">
        <v>124.0</v>
      </c>
      <c r="D43" s="24">
        <v>2.3347728E7</v>
      </c>
      <c r="E43" s="24">
        <v>1.4508044E7</v>
      </c>
      <c r="F43" s="13">
        <f t="shared" si="1"/>
        <v>8839684</v>
      </c>
      <c r="G43" s="14" t="str">
        <f>IF(E43=0,"YES",IF(D43/E43&gt;=1.15, IF(D43+E43&gt;=one_percentage,"YES","NO"),"NO"))</f>
        <v>YES</v>
      </c>
      <c r="H43" s="25">
        <v>54000.0</v>
      </c>
      <c r="I43" s="16" t="str">
        <f t="shared" si="3"/>
        <v>NOT FUNDED</v>
      </c>
      <c r="J43" s="17">
        <f t="shared" si="4"/>
        <v>803</v>
      </c>
      <c r="K43" s="18" t="str">
        <f t="shared" si="2"/>
        <v>Over Budget</v>
      </c>
    </row>
    <row r="44">
      <c r="A44" s="21" t="s">
        <v>472</v>
      </c>
      <c r="B44" s="22">
        <v>3.3</v>
      </c>
      <c r="C44" s="23">
        <v>89.0</v>
      </c>
      <c r="D44" s="24">
        <v>2.5278155E7</v>
      </c>
      <c r="E44" s="24">
        <v>1.7832414E7</v>
      </c>
      <c r="F44" s="13">
        <f t="shared" si="1"/>
        <v>7445741</v>
      </c>
      <c r="G44" s="14" t="str">
        <f>IF(E44=0,"YES",IF(D44/E44&gt;=1.15, IF(D44+E44&gt;=one_percentage,"YES","NO"),"NO"))</f>
        <v>YES</v>
      </c>
      <c r="H44" s="25">
        <v>50000.0</v>
      </c>
      <c r="I44" s="16" t="str">
        <f t="shared" si="3"/>
        <v>NOT FUNDED</v>
      </c>
      <c r="J44" s="17">
        <f t="shared" si="4"/>
        <v>803</v>
      </c>
      <c r="K44" s="18" t="str">
        <f t="shared" si="2"/>
        <v>Over Budget</v>
      </c>
    </row>
    <row r="45">
      <c r="A45" s="21" t="s">
        <v>473</v>
      </c>
      <c r="B45" s="22">
        <v>3.5</v>
      </c>
      <c r="C45" s="23">
        <v>93.0</v>
      </c>
      <c r="D45" s="24">
        <v>2.4302336E7</v>
      </c>
      <c r="E45" s="24">
        <v>1.7157388E7</v>
      </c>
      <c r="F45" s="13">
        <f t="shared" si="1"/>
        <v>7144948</v>
      </c>
      <c r="G45" s="14" t="str">
        <f>IF(E45=0,"YES",IF(D45/E45&gt;=1.15, IF(D45+E45&gt;=one_percentage,"YES","NO"),"NO"))</f>
        <v>YES</v>
      </c>
      <c r="H45" s="25">
        <v>50000.0</v>
      </c>
      <c r="I45" s="16" t="str">
        <f t="shared" si="3"/>
        <v>NOT FUNDED</v>
      </c>
      <c r="J45" s="17">
        <f t="shared" si="4"/>
        <v>803</v>
      </c>
      <c r="K45" s="18" t="str">
        <f t="shared" si="2"/>
        <v>Over Budget</v>
      </c>
    </row>
    <row r="46">
      <c r="A46" s="21" t="s">
        <v>474</v>
      </c>
      <c r="B46" s="22">
        <v>4.0</v>
      </c>
      <c r="C46" s="23">
        <v>108.0</v>
      </c>
      <c r="D46" s="24">
        <v>2.6105766E7</v>
      </c>
      <c r="E46" s="24">
        <v>1.9595349E7</v>
      </c>
      <c r="F46" s="13">
        <f t="shared" si="1"/>
        <v>6510417</v>
      </c>
      <c r="G46" s="14" t="str">
        <f>IF(E46=0,"YES",IF(D46/E46&gt;=1.15, IF(D46+E46&gt;=one_percentage,"YES","NO"),"NO"))</f>
        <v>YES</v>
      </c>
      <c r="H46" s="25">
        <v>50000.0</v>
      </c>
      <c r="I46" s="16" t="str">
        <f t="shared" si="3"/>
        <v>NOT FUNDED</v>
      </c>
      <c r="J46" s="17">
        <f t="shared" si="4"/>
        <v>803</v>
      </c>
      <c r="K46" s="18" t="str">
        <f t="shared" si="2"/>
        <v>Over Budget</v>
      </c>
    </row>
    <row r="47">
      <c r="A47" s="21" t="s">
        <v>475</v>
      </c>
      <c r="B47" s="22">
        <v>3.5</v>
      </c>
      <c r="C47" s="23">
        <v>86.0</v>
      </c>
      <c r="D47" s="24">
        <v>2.3325759E7</v>
      </c>
      <c r="E47" s="24">
        <v>1.693406E7</v>
      </c>
      <c r="F47" s="13">
        <f t="shared" si="1"/>
        <v>6391699</v>
      </c>
      <c r="G47" s="14" t="str">
        <f>IF(E47=0,"YES",IF(D47/E47&gt;=1.15, IF(D47+E47&gt;=one_percentage,"YES","NO"),"NO"))</f>
        <v>YES</v>
      </c>
      <c r="H47" s="25">
        <v>34000.0</v>
      </c>
      <c r="I47" s="16" t="str">
        <f t="shared" si="3"/>
        <v>NOT FUNDED</v>
      </c>
      <c r="J47" s="17">
        <f t="shared" si="4"/>
        <v>803</v>
      </c>
      <c r="K47" s="18" t="str">
        <f t="shared" si="2"/>
        <v>Over Budget</v>
      </c>
    </row>
    <row r="48">
      <c r="A48" s="21" t="s">
        <v>476</v>
      </c>
      <c r="B48" s="22">
        <v>2.0</v>
      </c>
      <c r="C48" s="23">
        <v>102.0</v>
      </c>
      <c r="D48" s="24">
        <v>2.511665E7</v>
      </c>
      <c r="E48" s="24">
        <v>1.8743794E7</v>
      </c>
      <c r="F48" s="13">
        <f t="shared" si="1"/>
        <v>6372856</v>
      </c>
      <c r="G48" s="14" t="str">
        <f>IF(E48=0,"YES",IF(D48/E48&gt;=1.15, IF(D48+E48&gt;=one_percentage,"YES","NO"),"NO"))</f>
        <v>YES</v>
      </c>
      <c r="H48" s="25">
        <v>9500.0</v>
      </c>
      <c r="I48" s="16" t="str">
        <f t="shared" si="3"/>
        <v>NOT FUNDED</v>
      </c>
      <c r="J48" s="17">
        <f t="shared" si="4"/>
        <v>803</v>
      </c>
      <c r="K48" s="18" t="str">
        <f t="shared" si="2"/>
        <v>Over Budget</v>
      </c>
    </row>
    <row r="49">
      <c r="A49" s="21" t="s">
        <v>477</v>
      </c>
      <c r="B49" s="22">
        <v>2.06</v>
      </c>
      <c r="C49" s="23">
        <v>106.0</v>
      </c>
      <c r="D49" s="24">
        <v>2.495288E7</v>
      </c>
      <c r="E49" s="24">
        <v>1.8730168E7</v>
      </c>
      <c r="F49" s="13">
        <f t="shared" si="1"/>
        <v>6222712</v>
      </c>
      <c r="G49" s="14" t="str">
        <f>IF(E49=0,"YES",IF(D49/E49&gt;=1.15, IF(D49+E49&gt;=one_percentage,"YES","NO"),"NO"))</f>
        <v>YES</v>
      </c>
      <c r="H49" s="25">
        <v>50000.0</v>
      </c>
      <c r="I49" s="16" t="str">
        <f t="shared" si="3"/>
        <v>NOT FUNDED</v>
      </c>
      <c r="J49" s="17">
        <f t="shared" si="4"/>
        <v>803</v>
      </c>
      <c r="K49" s="18" t="str">
        <f t="shared" si="2"/>
        <v>Over Budget</v>
      </c>
    </row>
    <row r="50">
      <c r="A50" s="21" t="s">
        <v>478</v>
      </c>
      <c r="B50" s="22">
        <v>3.33</v>
      </c>
      <c r="C50" s="23">
        <v>85.0</v>
      </c>
      <c r="D50" s="24">
        <v>2.3164658E7</v>
      </c>
      <c r="E50" s="24">
        <v>1.704133E7</v>
      </c>
      <c r="F50" s="13">
        <f t="shared" si="1"/>
        <v>6123328</v>
      </c>
      <c r="G50" s="14" t="str">
        <f>IF(E50=0,"YES",IF(D50/E50&gt;=1.15, IF(D50+E50&gt;=one_percentage,"YES","NO"),"NO"))</f>
        <v>YES</v>
      </c>
      <c r="H50" s="25">
        <v>25000.0</v>
      </c>
      <c r="I50" s="16" t="str">
        <f t="shared" si="3"/>
        <v>NOT FUNDED</v>
      </c>
      <c r="J50" s="17">
        <f t="shared" si="4"/>
        <v>803</v>
      </c>
      <c r="K50" s="18" t="str">
        <f t="shared" si="2"/>
        <v>Over Budget</v>
      </c>
    </row>
    <row r="51">
      <c r="A51" s="21" t="s">
        <v>479</v>
      </c>
      <c r="B51" s="22">
        <v>2.4</v>
      </c>
      <c r="C51" s="23">
        <v>89.0</v>
      </c>
      <c r="D51" s="24">
        <v>2.2614048E7</v>
      </c>
      <c r="E51" s="24">
        <v>1.6745719E7</v>
      </c>
      <c r="F51" s="13">
        <f t="shared" si="1"/>
        <v>5868329</v>
      </c>
      <c r="G51" s="14" t="str">
        <f>IF(E51=0,"YES",IF(D51/E51&gt;=1.15, IF(D51+E51&gt;=one_percentage,"YES","NO"),"NO"))</f>
        <v>YES</v>
      </c>
      <c r="H51" s="25">
        <v>50000.0</v>
      </c>
      <c r="I51" s="16" t="str">
        <f t="shared" si="3"/>
        <v>NOT FUNDED</v>
      </c>
      <c r="J51" s="17">
        <f t="shared" si="4"/>
        <v>803</v>
      </c>
      <c r="K51" s="18" t="str">
        <f t="shared" si="2"/>
        <v>Over Budget</v>
      </c>
    </row>
    <row r="52">
      <c r="A52" s="21" t="s">
        <v>480</v>
      </c>
      <c r="B52" s="22">
        <v>4.1</v>
      </c>
      <c r="C52" s="23">
        <v>118.0</v>
      </c>
      <c r="D52" s="24">
        <v>2.6717344E7</v>
      </c>
      <c r="E52" s="24">
        <v>2.1837161E7</v>
      </c>
      <c r="F52" s="13">
        <f t="shared" si="1"/>
        <v>4880183</v>
      </c>
      <c r="G52" s="14" t="str">
        <f>IF(E52=0,"YES",IF(D52/E52&gt;=1.15, IF(D52+E52&gt;=one_percentage,"YES","NO"),"NO"))</f>
        <v>YES</v>
      </c>
      <c r="H52" s="25">
        <v>55000.0</v>
      </c>
      <c r="I52" s="16" t="str">
        <f t="shared" si="3"/>
        <v>NOT FUNDED</v>
      </c>
      <c r="J52" s="17">
        <f t="shared" si="4"/>
        <v>803</v>
      </c>
      <c r="K52" s="18" t="str">
        <f t="shared" si="2"/>
        <v>Over Budget</v>
      </c>
    </row>
    <row r="53">
      <c r="A53" s="21" t="s">
        <v>481</v>
      </c>
      <c r="B53" s="22">
        <v>2.79</v>
      </c>
      <c r="C53" s="23">
        <v>84.0</v>
      </c>
      <c r="D53" s="24">
        <v>2.2547697E7</v>
      </c>
      <c r="E53" s="24">
        <v>1.7676274E7</v>
      </c>
      <c r="F53" s="13">
        <f t="shared" si="1"/>
        <v>4871423</v>
      </c>
      <c r="G53" s="14" t="str">
        <f>IF(E53=0,"YES",IF(D53/E53&gt;=1.15, IF(D53+E53&gt;=one_percentage,"YES","NO"),"NO"))</f>
        <v>YES</v>
      </c>
      <c r="H53" s="25">
        <v>10000.0</v>
      </c>
      <c r="I53" s="16" t="str">
        <f t="shared" si="3"/>
        <v>NOT FUNDED</v>
      </c>
      <c r="J53" s="17">
        <f t="shared" si="4"/>
        <v>803</v>
      </c>
      <c r="K53" s="18" t="str">
        <f t="shared" si="2"/>
        <v>Over Budget</v>
      </c>
    </row>
    <row r="54">
      <c r="A54" s="21" t="s">
        <v>482</v>
      </c>
      <c r="B54" s="22">
        <v>2.5</v>
      </c>
      <c r="C54" s="23">
        <v>91.0</v>
      </c>
      <c r="D54" s="24">
        <v>2.2704306E7</v>
      </c>
      <c r="E54" s="24">
        <v>1.7863682E7</v>
      </c>
      <c r="F54" s="13">
        <f t="shared" si="1"/>
        <v>4840624</v>
      </c>
      <c r="G54" s="14" t="str">
        <f>IF(E54=0,"YES",IF(D54/E54&gt;=1.15, IF(D54+E54&gt;=one_percentage,"YES","NO"),"NO"))</f>
        <v>YES</v>
      </c>
      <c r="H54" s="25">
        <v>25000.0</v>
      </c>
      <c r="I54" s="16" t="str">
        <f t="shared" si="3"/>
        <v>NOT FUNDED</v>
      </c>
      <c r="J54" s="17">
        <f t="shared" si="4"/>
        <v>803</v>
      </c>
      <c r="K54" s="18" t="str">
        <f t="shared" si="2"/>
        <v>Over Budget</v>
      </c>
    </row>
    <row r="55">
      <c r="A55" s="21" t="s">
        <v>483</v>
      </c>
      <c r="B55" s="22">
        <v>2.07</v>
      </c>
      <c r="C55" s="23">
        <v>103.0</v>
      </c>
      <c r="D55" s="24">
        <v>2.2822889E7</v>
      </c>
      <c r="E55" s="24">
        <v>1.8196869E7</v>
      </c>
      <c r="F55" s="13">
        <f t="shared" si="1"/>
        <v>4626020</v>
      </c>
      <c r="G55" s="14" t="str">
        <f>IF(E55=0,"YES",IF(D55/E55&gt;=1.15, IF(D55+E55&gt;=one_percentage,"YES","NO"),"NO"))</f>
        <v>YES</v>
      </c>
      <c r="H55" s="25">
        <v>64500.0</v>
      </c>
      <c r="I55" s="16" t="str">
        <f t="shared" si="3"/>
        <v>NOT FUNDED</v>
      </c>
      <c r="J55" s="17">
        <f t="shared" si="4"/>
        <v>803</v>
      </c>
      <c r="K55" s="18" t="str">
        <f t="shared" si="2"/>
        <v>Over Budget</v>
      </c>
    </row>
    <row r="56">
      <c r="A56" s="21" t="s">
        <v>484</v>
      </c>
      <c r="B56" s="22">
        <v>2.67</v>
      </c>
      <c r="C56" s="23">
        <v>110.0</v>
      </c>
      <c r="D56" s="24">
        <v>2.2625647E7</v>
      </c>
      <c r="E56" s="24">
        <v>1.8030561E7</v>
      </c>
      <c r="F56" s="13">
        <f t="shared" si="1"/>
        <v>4595086</v>
      </c>
      <c r="G56" s="14" t="str">
        <f>IF(E56=0,"YES",IF(D56/E56&gt;=1.15, IF(D56+E56&gt;=one_percentage,"YES","NO"),"NO"))</f>
        <v>YES</v>
      </c>
      <c r="H56" s="25">
        <v>50000.0</v>
      </c>
      <c r="I56" s="16" t="str">
        <f t="shared" si="3"/>
        <v>NOT FUNDED</v>
      </c>
      <c r="J56" s="17">
        <f t="shared" si="4"/>
        <v>803</v>
      </c>
      <c r="K56" s="18" t="str">
        <f t="shared" si="2"/>
        <v>Over Budget</v>
      </c>
    </row>
    <row r="57">
      <c r="A57" s="27" t="s">
        <v>485</v>
      </c>
      <c r="B57" s="22">
        <v>2.05</v>
      </c>
      <c r="C57" s="23">
        <v>96.0</v>
      </c>
      <c r="D57" s="24">
        <v>2.2448917E7</v>
      </c>
      <c r="E57" s="24">
        <v>1.8319352E7</v>
      </c>
      <c r="F57" s="13">
        <f t="shared" si="1"/>
        <v>4129565</v>
      </c>
      <c r="G57" s="14" t="str">
        <f>IF(E57=0,"YES",IF(D57/E57&gt;=1.15, IF(D57+E57&gt;=one_percentage,"YES","NO"),"NO"))</f>
        <v>YES</v>
      </c>
      <c r="H57" s="25">
        <v>6500.0</v>
      </c>
      <c r="I57" s="16" t="str">
        <f t="shared" si="3"/>
        <v>NOT FUNDED</v>
      </c>
      <c r="J57" s="17">
        <f t="shared" si="4"/>
        <v>803</v>
      </c>
      <c r="K57" s="18" t="str">
        <f t="shared" si="2"/>
        <v>Over Budget</v>
      </c>
    </row>
    <row r="58">
      <c r="A58" s="21" t="s">
        <v>486</v>
      </c>
      <c r="B58" s="22">
        <v>2.2</v>
      </c>
      <c r="C58" s="23">
        <v>111.0</v>
      </c>
      <c r="D58" s="24">
        <v>2.2819636E7</v>
      </c>
      <c r="E58" s="24">
        <v>1.8751147E7</v>
      </c>
      <c r="F58" s="13">
        <f t="shared" si="1"/>
        <v>4068489</v>
      </c>
      <c r="G58" s="14" t="str">
        <f>IF(E58=0,"YES",IF(D58/E58&gt;=1.15, IF(D58+E58&gt;=one_percentage,"YES","NO"),"NO"))</f>
        <v>YES</v>
      </c>
      <c r="H58" s="25">
        <v>120000.0</v>
      </c>
      <c r="I58" s="16" t="str">
        <f t="shared" si="3"/>
        <v>NOT FUNDED</v>
      </c>
      <c r="J58" s="17">
        <f t="shared" si="4"/>
        <v>803</v>
      </c>
      <c r="K58" s="18" t="str">
        <f t="shared" si="2"/>
        <v>Over Budget</v>
      </c>
    </row>
    <row r="59">
      <c r="A59" s="21" t="s">
        <v>487</v>
      </c>
      <c r="B59" s="22">
        <v>1.5</v>
      </c>
      <c r="C59" s="23">
        <v>127.0</v>
      </c>
      <c r="D59" s="24">
        <v>2.2608893E7</v>
      </c>
      <c r="E59" s="24">
        <v>1.9750369E7</v>
      </c>
      <c r="F59" s="13">
        <f t="shared" si="1"/>
        <v>2858524</v>
      </c>
      <c r="G59" s="14" t="str">
        <f>IF(E59=0,"YES",IF(D59/E59&gt;=1.15, IF(D59+E59&gt;=one_percentage,"YES","NO"),"NO"))</f>
        <v>NO</v>
      </c>
      <c r="H59" s="25">
        <v>19000.0</v>
      </c>
      <c r="I59" s="16" t="str">
        <f t="shared" si="3"/>
        <v>NOT FUNDED</v>
      </c>
      <c r="J59" s="17">
        <f t="shared" si="4"/>
        <v>803</v>
      </c>
      <c r="K59" s="18" t="str">
        <f t="shared" si="2"/>
        <v>Approval Threshold</v>
      </c>
    </row>
    <row r="60">
      <c r="A60" s="21" t="s">
        <v>488</v>
      </c>
      <c r="B60" s="22">
        <v>3.38</v>
      </c>
      <c r="C60" s="23">
        <v>108.0</v>
      </c>
      <c r="D60" s="24">
        <v>2.2849794E7</v>
      </c>
      <c r="E60" s="24">
        <v>2.0006614E7</v>
      </c>
      <c r="F60" s="13">
        <f t="shared" si="1"/>
        <v>2843180</v>
      </c>
      <c r="G60" s="14" t="str">
        <f>IF(E60=0,"YES",IF(D60/E60&gt;=1.15, IF(D60+E60&gt;=one_percentage,"YES","NO"),"NO"))</f>
        <v>NO</v>
      </c>
      <c r="H60" s="25">
        <v>167000.0</v>
      </c>
      <c r="I60" s="16" t="str">
        <f t="shared" si="3"/>
        <v>NOT FUNDED</v>
      </c>
      <c r="J60" s="17">
        <f t="shared" si="4"/>
        <v>803</v>
      </c>
      <c r="K60" s="18" t="str">
        <f t="shared" si="2"/>
        <v>Approval Threshold</v>
      </c>
    </row>
    <row r="61">
      <c r="A61" s="21" t="s">
        <v>489</v>
      </c>
      <c r="B61" s="22">
        <v>3.89</v>
      </c>
      <c r="C61" s="23">
        <v>107.0</v>
      </c>
      <c r="D61" s="24">
        <v>2.4980059E7</v>
      </c>
      <c r="E61" s="24">
        <v>2.2225177E7</v>
      </c>
      <c r="F61" s="13">
        <f t="shared" si="1"/>
        <v>2754882</v>
      </c>
      <c r="G61" s="14" t="str">
        <f>IF(E61=0,"YES",IF(D61/E61&gt;=1.15, IF(D61+E61&gt;=one_percentage,"YES","NO"),"NO"))</f>
        <v>NO</v>
      </c>
      <c r="H61" s="25">
        <v>150000.0</v>
      </c>
      <c r="I61" s="16" t="str">
        <f t="shared" si="3"/>
        <v>NOT FUNDED</v>
      </c>
      <c r="J61" s="17">
        <f t="shared" si="4"/>
        <v>803</v>
      </c>
      <c r="K61" s="18" t="str">
        <f t="shared" si="2"/>
        <v>Approval Threshold</v>
      </c>
    </row>
    <row r="62">
      <c r="A62" s="21" t="s">
        <v>490</v>
      </c>
      <c r="B62" s="22">
        <v>3.75</v>
      </c>
      <c r="C62" s="23">
        <v>105.0</v>
      </c>
      <c r="D62" s="24">
        <v>2.5901667E7</v>
      </c>
      <c r="E62" s="24">
        <v>2.353208E7</v>
      </c>
      <c r="F62" s="13">
        <f t="shared" si="1"/>
        <v>2369587</v>
      </c>
      <c r="G62" s="14" t="str">
        <f>IF(E62=0,"YES",IF(D62/E62&gt;=1.15, IF(D62+E62&gt;=one_percentage,"YES","NO"),"NO"))</f>
        <v>NO</v>
      </c>
      <c r="H62" s="25">
        <v>22000.0</v>
      </c>
      <c r="I62" s="16" t="str">
        <f t="shared" si="3"/>
        <v>NOT FUNDED</v>
      </c>
      <c r="J62" s="17">
        <f t="shared" si="4"/>
        <v>803</v>
      </c>
      <c r="K62" s="18" t="str">
        <f t="shared" si="2"/>
        <v>Approval Threshold</v>
      </c>
    </row>
    <row r="63">
      <c r="A63" s="21" t="s">
        <v>491</v>
      </c>
      <c r="B63" s="22">
        <v>3.89</v>
      </c>
      <c r="C63" s="23">
        <v>133.0</v>
      </c>
      <c r="D63" s="24">
        <v>2.6292643E7</v>
      </c>
      <c r="E63" s="24">
        <v>2.7872885E7</v>
      </c>
      <c r="F63" s="13">
        <f t="shared" si="1"/>
        <v>-1580242</v>
      </c>
      <c r="G63" s="14" t="str">
        <f>IF(E63=0,"YES",IF(D63/E63&gt;=1.15, IF(D63+E63&gt;=one_percentage,"YES","NO"),"NO"))</f>
        <v>NO</v>
      </c>
      <c r="H63" s="25">
        <v>239900.0</v>
      </c>
      <c r="I63" s="16" t="str">
        <f t="shared" si="3"/>
        <v>NOT FUNDED</v>
      </c>
      <c r="J63" s="17">
        <f t="shared" si="4"/>
        <v>803</v>
      </c>
      <c r="K63" s="18" t="str">
        <f t="shared" si="2"/>
        <v>Approval Threshold</v>
      </c>
    </row>
    <row r="64">
      <c r="A64" s="21" t="s">
        <v>492</v>
      </c>
      <c r="B64" s="22">
        <v>4.0</v>
      </c>
      <c r="C64" s="23">
        <v>160.0</v>
      </c>
      <c r="D64" s="24">
        <v>2.6327999E7</v>
      </c>
      <c r="E64" s="24">
        <v>3.1260912E7</v>
      </c>
      <c r="F64" s="13">
        <f t="shared" si="1"/>
        <v>-4932913</v>
      </c>
      <c r="G64" s="14" t="str">
        <f>IF(E64=0,"YES",IF(D64/E64&gt;=1.15, IF(D64+E64&gt;=one_percentage,"YES","NO"),"NO"))</f>
        <v>NO</v>
      </c>
      <c r="H64" s="25">
        <v>46315.0</v>
      </c>
      <c r="I64" s="16" t="str">
        <f t="shared" si="3"/>
        <v>NOT FUNDED</v>
      </c>
      <c r="J64" s="17">
        <f t="shared" si="4"/>
        <v>803</v>
      </c>
      <c r="K64" s="18" t="str">
        <f t="shared" si="2"/>
        <v>Approval Threshold</v>
      </c>
    </row>
  </sheetData>
  <autoFilter ref="$A$1:$H$64">
    <sortState ref="A1:H64">
      <sortCondition descending="1" ref="F1:F64"/>
      <sortCondition ref="A1:A64"/>
    </sortState>
  </autoFilter>
  <conditionalFormatting sqref="I2:I64">
    <cfRule type="cellIs" dxfId="0" priority="1" operator="equal">
      <formula>"FUNDED"</formula>
    </cfRule>
  </conditionalFormatting>
  <conditionalFormatting sqref="I2:I64">
    <cfRule type="cellIs" dxfId="1" priority="2" operator="equal">
      <formula>"NOT FUNDED"</formula>
    </cfRule>
  </conditionalFormatting>
  <conditionalFormatting sqref="K2:K64">
    <cfRule type="cellIs" dxfId="0" priority="3" operator="greaterThan">
      <formula>999</formula>
    </cfRule>
  </conditionalFormatting>
  <conditionalFormatting sqref="K2:K64">
    <cfRule type="cellIs" dxfId="0" priority="4" operator="greaterThan">
      <formula>999</formula>
    </cfRule>
  </conditionalFormatting>
  <conditionalFormatting sqref="K2:K64">
    <cfRule type="containsText" dxfId="1" priority="5" operator="containsText" text="NOT FUNDED">
      <formula>NOT(ISERROR(SEARCH(("NOT FUNDED"),(K2))))</formula>
    </cfRule>
  </conditionalFormatting>
  <conditionalFormatting sqref="K2:K64">
    <cfRule type="cellIs" dxfId="2" priority="6" operator="equal">
      <formula>"Over Budget"</formula>
    </cfRule>
  </conditionalFormatting>
  <conditionalFormatting sqref="K2:K64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</hyperlinks>
  <drawing r:id="rId6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493</v>
      </c>
      <c r="B2" s="22">
        <v>4.73</v>
      </c>
      <c r="C2" s="23">
        <v>545.0</v>
      </c>
      <c r="D2" s="24">
        <v>1.15270785E8</v>
      </c>
      <c r="E2" s="24">
        <v>7580621.0</v>
      </c>
      <c r="F2" s="13">
        <f t="shared" ref="F2:F57" si="1">D2-E2</f>
        <v>107690164</v>
      </c>
      <c r="G2" s="14" t="str">
        <f>IF(E2=0,"YES",IF(D2/E2&gt;=1.15, IF(D2+E2&gt;=one_percentage,"YES","NO"),"NO"))</f>
        <v>YES</v>
      </c>
      <c r="H2" s="25">
        <v>15000.0</v>
      </c>
      <c r="I2" s="16" t="str">
        <f>If(grow_africa&gt;=H2,IF(G2="Yes","FUNDED","NOT FUNDED"),"NOT FUNDED")</f>
        <v>FUNDED</v>
      </c>
      <c r="J2" s="17">
        <f>If(grow_africa&gt;=H2,grow_africa-H2,grow_africa)</f>
        <v>235000</v>
      </c>
      <c r="K2" s="18" t="str">
        <f t="shared" ref="K2:K57" si="2">If(G2="YES",IF(I2="FUNDED","","Over Budget"),"Approval Threshold")</f>
        <v/>
      </c>
    </row>
    <row r="3">
      <c r="A3" s="26" t="s">
        <v>494</v>
      </c>
      <c r="B3" s="22">
        <v>4.89</v>
      </c>
      <c r="C3" s="23">
        <v>572.0</v>
      </c>
      <c r="D3" s="24">
        <v>1.03970385E8</v>
      </c>
      <c r="E3" s="24">
        <v>1.2309822E7</v>
      </c>
      <c r="F3" s="13">
        <f t="shared" si="1"/>
        <v>91660563</v>
      </c>
      <c r="G3" s="14" t="str">
        <f>IF(E3=0,"YES",IF(D3/E3&gt;=1.15, IF(D3+E3&gt;=one_percentage,"YES","NO"),"NO"))</f>
        <v>YES</v>
      </c>
      <c r="H3" s="25">
        <v>24200.0</v>
      </c>
      <c r="I3" s="16" t="str">
        <f t="shared" ref="I3:I57" si="3">If(J2&gt;=H3,IF(G3="Yes","FUNDED","NOT FUNDED"),"NOT FUNDED")</f>
        <v>FUNDED</v>
      </c>
      <c r="J3" s="17">
        <f t="shared" ref="J3:J57" si="4">If(I3="FUNDED",IF(J2&gt;=H3,(J2-H3),J2),J2)</f>
        <v>210800</v>
      </c>
      <c r="K3" s="18" t="str">
        <f t="shared" si="2"/>
        <v/>
      </c>
    </row>
    <row r="4">
      <c r="A4" s="21" t="s">
        <v>495</v>
      </c>
      <c r="B4" s="22">
        <v>4.67</v>
      </c>
      <c r="C4" s="23">
        <v>341.0</v>
      </c>
      <c r="D4" s="24">
        <v>7.674867E7</v>
      </c>
      <c r="E4" s="24">
        <v>3258511.0</v>
      </c>
      <c r="F4" s="13">
        <f t="shared" si="1"/>
        <v>73490159</v>
      </c>
      <c r="G4" s="14" t="str">
        <f>IF(E4=0,"YES",IF(D4/E4&gt;=1.15, IF(D4+E4&gt;=one_percentage,"YES","NO"),"NO"))</f>
        <v>YES</v>
      </c>
      <c r="H4" s="25">
        <v>9800.0</v>
      </c>
      <c r="I4" s="16" t="str">
        <f t="shared" si="3"/>
        <v>FUNDED</v>
      </c>
      <c r="J4" s="17">
        <f t="shared" si="4"/>
        <v>201000</v>
      </c>
      <c r="K4" s="18" t="str">
        <f t="shared" si="2"/>
        <v/>
      </c>
    </row>
    <row r="5">
      <c r="A5" s="21" t="s">
        <v>496</v>
      </c>
      <c r="B5" s="22">
        <v>4.61</v>
      </c>
      <c r="C5" s="23">
        <v>359.0</v>
      </c>
      <c r="D5" s="24">
        <v>7.5156863E7</v>
      </c>
      <c r="E5" s="24">
        <v>2139781.0</v>
      </c>
      <c r="F5" s="13">
        <f t="shared" si="1"/>
        <v>73017082</v>
      </c>
      <c r="G5" s="14" t="str">
        <f>IF(E5=0,"YES",IF(D5/E5&gt;=1.15, IF(D5+E5&gt;=one_percentage,"YES","NO"),"NO"))</f>
        <v>YES</v>
      </c>
      <c r="H5" s="25">
        <v>10680.0</v>
      </c>
      <c r="I5" s="16" t="str">
        <f t="shared" si="3"/>
        <v>FUNDED</v>
      </c>
      <c r="J5" s="17">
        <f t="shared" si="4"/>
        <v>190320</v>
      </c>
      <c r="K5" s="18" t="str">
        <f t="shared" si="2"/>
        <v/>
      </c>
    </row>
    <row r="6">
      <c r="A6" s="21" t="s">
        <v>497</v>
      </c>
      <c r="B6" s="22">
        <v>4.67</v>
      </c>
      <c r="C6" s="23">
        <v>503.0</v>
      </c>
      <c r="D6" s="24">
        <v>7.9802327E7</v>
      </c>
      <c r="E6" s="24">
        <v>1.0533594E7</v>
      </c>
      <c r="F6" s="13">
        <f t="shared" si="1"/>
        <v>69268733</v>
      </c>
      <c r="G6" s="14" t="str">
        <f>IF(E6=0,"YES",IF(D6/E6&gt;=1.15, IF(D6+E6&gt;=one_percentage,"YES","NO"),"NO"))</f>
        <v>YES</v>
      </c>
      <c r="H6" s="25">
        <v>87000.0</v>
      </c>
      <c r="I6" s="16" t="str">
        <f t="shared" si="3"/>
        <v>FUNDED</v>
      </c>
      <c r="J6" s="17">
        <f t="shared" si="4"/>
        <v>103320</v>
      </c>
      <c r="K6" s="18" t="str">
        <f t="shared" si="2"/>
        <v/>
      </c>
    </row>
    <row r="7">
      <c r="A7" s="21" t="s">
        <v>498</v>
      </c>
      <c r="B7" s="22">
        <v>4.64</v>
      </c>
      <c r="C7" s="23">
        <v>242.0</v>
      </c>
      <c r="D7" s="24">
        <v>6.0652343E7</v>
      </c>
      <c r="E7" s="24">
        <v>1641668.0</v>
      </c>
      <c r="F7" s="13">
        <f t="shared" si="1"/>
        <v>59010675</v>
      </c>
      <c r="G7" s="14" t="str">
        <f>IF(E7=0,"YES",IF(D7/E7&gt;=1.15, IF(D7+E7&gt;=one_percentage,"YES","NO"),"NO"))</f>
        <v>YES</v>
      </c>
      <c r="H7" s="25">
        <v>9860.0</v>
      </c>
      <c r="I7" s="16" t="str">
        <f t="shared" si="3"/>
        <v>FUNDED</v>
      </c>
      <c r="J7" s="17">
        <f t="shared" si="4"/>
        <v>93460</v>
      </c>
      <c r="K7" s="18" t="str">
        <f t="shared" si="2"/>
        <v/>
      </c>
    </row>
    <row r="8">
      <c r="A8" s="21" t="s">
        <v>499</v>
      </c>
      <c r="B8" s="22">
        <v>4.6</v>
      </c>
      <c r="C8" s="23">
        <v>189.0</v>
      </c>
      <c r="D8" s="24">
        <v>5.7040904E7</v>
      </c>
      <c r="E8" s="24">
        <v>1503663.0</v>
      </c>
      <c r="F8" s="13">
        <f t="shared" si="1"/>
        <v>55537241</v>
      </c>
      <c r="G8" s="14" t="str">
        <f>IF(E8=0,"YES",IF(D8/E8&gt;=1.15, IF(D8+E8&gt;=one_percentage,"YES","NO"),"NO"))</f>
        <v>YES</v>
      </c>
      <c r="H8" s="25">
        <v>20000.0</v>
      </c>
      <c r="I8" s="16" t="str">
        <f t="shared" si="3"/>
        <v>FUNDED</v>
      </c>
      <c r="J8" s="17">
        <f t="shared" si="4"/>
        <v>73460</v>
      </c>
      <c r="K8" s="18" t="str">
        <f t="shared" si="2"/>
        <v/>
      </c>
    </row>
    <row r="9">
      <c r="A9" s="21" t="s">
        <v>500</v>
      </c>
      <c r="B9" s="22">
        <v>4.33</v>
      </c>
      <c r="C9" s="23">
        <v>150.0</v>
      </c>
      <c r="D9" s="24">
        <v>5.0264788E7</v>
      </c>
      <c r="E9" s="24">
        <v>2406260.0</v>
      </c>
      <c r="F9" s="13">
        <f t="shared" si="1"/>
        <v>47858528</v>
      </c>
      <c r="G9" s="14" t="str">
        <f>IF(E9=0,"YES",IF(D9/E9&gt;=1.15, IF(D9+E9&gt;=one_percentage,"YES","NO"),"NO"))</f>
        <v>YES</v>
      </c>
      <c r="H9" s="25">
        <v>14000.0</v>
      </c>
      <c r="I9" s="16" t="str">
        <f t="shared" si="3"/>
        <v>FUNDED</v>
      </c>
      <c r="J9" s="17">
        <f t="shared" si="4"/>
        <v>59460</v>
      </c>
      <c r="K9" s="18" t="str">
        <f t="shared" si="2"/>
        <v/>
      </c>
    </row>
    <row r="10">
      <c r="A10" s="21" t="s">
        <v>501</v>
      </c>
      <c r="B10" s="22">
        <v>4.5</v>
      </c>
      <c r="C10" s="23">
        <v>160.0</v>
      </c>
      <c r="D10" s="24">
        <v>4.9997618E7</v>
      </c>
      <c r="E10" s="24">
        <v>3416834.0</v>
      </c>
      <c r="F10" s="13">
        <f t="shared" si="1"/>
        <v>46580784</v>
      </c>
      <c r="G10" s="14" t="str">
        <f>IF(E10=0,"YES",IF(D10/E10&gt;=1.15, IF(D10+E10&gt;=one_percentage,"YES","NO"),"NO"))</f>
        <v>YES</v>
      </c>
      <c r="H10" s="25">
        <v>6598.0</v>
      </c>
      <c r="I10" s="16" t="str">
        <f t="shared" si="3"/>
        <v>FUNDED</v>
      </c>
      <c r="J10" s="17">
        <f t="shared" si="4"/>
        <v>52862</v>
      </c>
      <c r="K10" s="18" t="str">
        <f t="shared" si="2"/>
        <v/>
      </c>
    </row>
    <row r="11">
      <c r="A11" s="21" t="s">
        <v>502</v>
      </c>
      <c r="B11" s="22">
        <v>4.54</v>
      </c>
      <c r="C11" s="23">
        <v>255.0</v>
      </c>
      <c r="D11" s="24">
        <v>5.3697231E7</v>
      </c>
      <c r="E11" s="24">
        <v>7474656.0</v>
      </c>
      <c r="F11" s="13">
        <f t="shared" si="1"/>
        <v>46222575</v>
      </c>
      <c r="G11" s="14" t="str">
        <f>IF(E11=0,"YES",IF(D11/E11&gt;=1.15, IF(D11+E11&gt;=one_percentage,"YES","NO"),"NO"))</f>
        <v>YES</v>
      </c>
      <c r="H11" s="25">
        <v>37500.0</v>
      </c>
      <c r="I11" s="16" t="str">
        <f t="shared" si="3"/>
        <v>FUNDED</v>
      </c>
      <c r="J11" s="17">
        <f t="shared" si="4"/>
        <v>15362</v>
      </c>
      <c r="K11" s="18" t="str">
        <f t="shared" si="2"/>
        <v/>
      </c>
    </row>
    <row r="12">
      <c r="A12" s="21" t="s">
        <v>503</v>
      </c>
      <c r="B12" s="22">
        <v>3.75</v>
      </c>
      <c r="C12" s="23">
        <v>108.0</v>
      </c>
      <c r="D12" s="24">
        <v>4.4932356E7</v>
      </c>
      <c r="E12" s="24">
        <v>4103790.0</v>
      </c>
      <c r="F12" s="13">
        <f t="shared" si="1"/>
        <v>40828566</v>
      </c>
      <c r="G12" s="14" t="str">
        <f>IF(E12=0,"YES",IF(D12/E12&gt;=1.15, IF(D12+E12&gt;=one_percentage,"YES","NO"),"NO"))</f>
        <v>YES</v>
      </c>
      <c r="H12" s="25">
        <v>17500.0</v>
      </c>
      <c r="I12" s="16" t="str">
        <f t="shared" si="3"/>
        <v>NOT FUNDED</v>
      </c>
      <c r="J12" s="17">
        <f t="shared" si="4"/>
        <v>15362</v>
      </c>
      <c r="K12" s="18" t="str">
        <f t="shared" si="2"/>
        <v>Over Budget</v>
      </c>
    </row>
    <row r="13">
      <c r="A13" s="21" t="s">
        <v>504</v>
      </c>
      <c r="B13" s="22">
        <v>4.14</v>
      </c>
      <c r="C13" s="23">
        <v>101.0</v>
      </c>
      <c r="D13" s="24">
        <v>4.3535405E7</v>
      </c>
      <c r="E13" s="24">
        <v>3170413.0</v>
      </c>
      <c r="F13" s="13">
        <f t="shared" si="1"/>
        <v>40364992</v>
      </c>
      <c r="G13" s="14" t="str">
        <f>IF(E13=0,"YES",IF(D13/E13&gt;=1.15, IF(D13+E13&gt;=one_percentage,"YES","NO"),"NO"))</f>
        <v>YES</v>
      </c>
      <c r="H13" s="25">
        <v>5000.0</v>
      </c>
      <c r="I13" s="16" t="str">
        <f t="shared" si="3"/>
        <v>FUNDED</v>
      </c>
      <c r="J13" s="17">
        <f t="shared" si="4"/>
        <v>10362</v>
      </c>
      <c r="K13" s="18" t="str">
        <f t="shared" si="2"/>
        <v/>
      </c>
    </row>
    <row r="14">
      <c r="A14" s="21" t="s">
        <v>505</v>
      </c>
      <c r="B14" s="22">
        <v>4.0</v>
      </c>
      <c r="C14" s="23">
        <v>100.0</v>
      </c>
      <c r="D14" s="24">
        <v>4.1497227E7</v>
      </c>
      <c r="E14" s="24">
        <v>4299962.0</v>
      </c>
      <c r="F14" s="13">
        <f t="shared" si="1"/>
        <v>37197265</v>
      </c>
      <c r="G14" s="14" t="str">
        <f>IF(E14=0,"YES",IF(D14/E14&gt;=1.15, IF(D14+E14&gt;=one_percentage,"YES","NO"),"NO"))</f>
        <v>YES</v>
      </c>
      <c r="H14" s="25">
        <v>9000.0</v>
      </c>
      <c r="I14" s="16" t="str">
        <f t="shared" si="3"/>
        <v>FUNDED</v>
      </c>
      <c r="J14" s="17">
        <f t="shared" si="4"/>
        <v>1362</v>
      </c>
      <c r="K14" s="18" t="str">
        <f t="shared" si="2"/>
        <v/>
      </c>
    </row>
    <row r="15">
      <c r="A15" s="21" t="s">
        <v>506</v>
      </c>
      <c r="B15" s="22">
        <v>4.33</v>
      </c>
      <c r="C15" s="23">
        <v>117.0</v>
      </c>
      <c r="D15" s="24">
        <v>3.9556344E7</v>
      </c>
      <c r="E15" s="24">
        <v>4293398.0</v>
      </c>
      <c r="F15" s="13">
        <f t="shared" si="1"/>
        <v>35262946</v>
      </c>
      <c r="G15" s="14" t="str">
        <f>IF(E15=0,"YES",IF(D15/E15&gt;=1.15, IF(D15+E15&gt;=one_percentage,"YES","NO"),"NO"))</f>
        <v>YES</v>
      </c>
      <c r="H15" s="25">
        <v>28000.0</v>
      </c>
      <c r="I15" s="16" t="str">
        <f t="shared" si="3"/>
        <v>NOT FUNDED</v>
      </c>
      <c r="J15" s="17">
        <f t="shared" si="4"/>
        <v>1362</v>
      </c>
      <c r="K15" s="18" t="str">
        <f t="shared" si="2"/>
        <v>Over Budget</v>
      </c>
    </row>
    <row r="16">
      <c r="A16" s="21" t="s">
        <v>507</v>
      </c>
      <c r="B16" s="22">
        <v>4.29</v>
      </c>
      <c r="C16" s="23">
        <v>108.0</v>
      </c>
      <c r="D16" s="24">
        <v>3.7416546E7</v>
      </c>
      <c r="E16" s="24">
        <v>3150032.0</v>
      </c>
      <c r="F16" s="13">
        <f t="shared" si="1"/>
        <v>34266514</v>
      </c>
      <c r="G16" s="14" t="str">
        <f>IF(E16=0,"YES",IF(D16/E16&gt;=1.15, IF(D16+E16&gt;=one_percentage,"YES","NO"),"NO"))</f>
        <v>YES</v>
      </c>
      <c r="H16" s="25">
        <v>1249.0</v>
      </c>
      <c r="I16" s="16" t="str">
        <f t="shared" si="3"/>
        <v>FUNDED</v>
      </c>
      <c r="J16" s="17">
        <f t="shared" si="4"/>
        <v>113</v>
      </c>
      <c r="K16" s="18" t="str">
        <f t="shared" si="2"/>
        <v/>
      </c>
    </row>
    <row r="17">
      <c r="A17" s="21" t="s">
        <v>508</v>
      </c>
      <c r="B17" s="22">
        <v>4.17</v>
      </c>
      <c r="C17" s="23">
        <v>132.0</v>
      </c>
      <c r="D17" s="24">
        <v>3.7533407E7</v>
      </c>
      <c r="E17" s="24">
        <v>4233383.0</v>
      </c>
      <c r="F17" s="13">
        <f t="shared" si="1"/>
        <v>33300024</v>
      </c>
      <c r="G17" s="14" t="str">
        <f>IF(E17=0,"YES",IF(D17/E17&gt;=1.15, IF(D17+E17&gt;=one_percentage,"YES","NO"),"NO"))</f>
        <v>YES</v>
      </c>
      <c r="H17" s="25">
        <v>9000.0</v>
      </c>
      <c r="I17" s="16" t="str">
        <f t="shared" si="3"/>
        <v>NOT FUNDED</v>
      </c>
      <c r="J17" s="17">
        <f t="shared" si="4"/>
        <v>113</v>
      </c>
      <c r="K17" s="18" t="str">
        <f t="shared" si="2"/>
        <v>Over Budget</v>
      </c>
    </row>
    <row r="18">
      <c r="A18" s="21" t="s">
        <v>509</v>
      </c>
      <c r="B18" s="22">
        <v>4.56</v>
      </c>
      <c r="C18" s="23">
        <v>281.0</v>
      </c>
      <c r="D18" s="24">
        <v>5.041301E7</v>
      </c>
      <c r="E18" s="24">
        <v>1.7745799E7</v>
      </c>
      <c r="F18" s="13">
        <f t="shared" si="1"/>
        <v>32667211</v>
      </c>
      <c r="G18" s="14" t="str">
        <f>IF(E18=0,"YES",IF(D18/E18&gt;=1.15, IF(D18+E18&gt;=one_percentage,"YES","NO"),"NO"))</f>
        <v>YES</v>
      </c>
      <c r="H18" s="25">
        <v>18000.0</v>
      </c>
      <c r="I18" s="16" t="str">
        <f t="shared" si="3"/>
        <v>NOT FUNDED</v>
      </c>
      <c r="J18" s="17">
        <f t="shared" si="4"/>
        <v>113</v>
      </c>
      <c r="K18" s="18" t="str">
        <f t="shared" si="2"/>
        <v>Over Budget</v>
      </c>
    </row>
    <row r="19">
      <c r="A19" s="21" t="s">
        <v>510</v>
      </c>
      <c r="B19" s="22">
        <v>4.23</v>
      </c>
      <c r="C19" s="23">
        <v>111.0</v>
      </c>
      <c r="D19" s="24">
        <v>3.524646E7</v>
      </c>
      <c r="E19" s="24">
        <v>3097644.0</v>
      </c>
      <c r="F19" s="13">
        <f t="shared" si="1"/>
        <v>32148816</v>
      </c>
      <c r="G19" s="14" t="str">
        <f>IF(E19=0,"YES",IF(D19/E19&gt;=1.15, IF(D19+E19&gt;=one_percentage,"YES","NO"),"NO"))</f>
        <v>YES</v>
      </c>
      <c r="H19" s="25">
        <v>9000.0</v>
      </c>
      <c r="I19" s="16" t="str">
        <f t="shared" si="3"/>
        <v>NOT FUNDED</v>
      </c>
      <c r="J19" s="17">
        <f t="shared" si="4"/>
        <v>113</v>
      </c>
      <c r="K19" s="18" t="str">
        <f t="shared" si="2"/>
        <v>Over Budget</v>
      </c>
    </row>
    <row r="20">
      <c r="A20" s="21" t="s">
        <v>511</v>
      </c>
      <c r="B20" s="22">
        <v>4.33</v>
      </c>
      <c r="C20" s="23">
        <v>109.0</v>
      </c>
      <c r="D20" s="24">
        <v>3.3784451E7</v>
      </c>
      <c r="E20" s="24">
        <v>4282276.0</v>
      </c>
      <c r="F20" s="13">
        <f t="shared" si="1"/>
        <v>29502175</v>
      </c>
      <c r="G20" s="14" t="str">
        <f>IF(E20=0,"YES",IF(D20/E20&gt;=1.15, IF(D20+E20&gt;=one_percentage,"YES","NO"),"NO"))</f>
        <v>YES</v>
      </c>
      <c r="H20" s="25">
        <v>4750.0</v>
      </c>
      <c r="I20" s="16" t="str">
        <f t="shared" si="3"/>
        <v>NOT FUNDED</v>
      </c>
      <c r="J20" s="17">
        <f t="shared" si="4"/>
        <v>113</v>
      </c>
      <c r="K20" s="18" t="str">
        <f t="shared" si="2"/>
        <v>Over Budget</v>
      </c>
    </row>
    <row r="21">
      <c r="A21" s="21" t="s">
        <v>512</v>
      </c>
      <c r="B21" s="22">
        <v>4.27</v>
      </c>
      <c r="C21" s="23">
        <v>131.0</v>
      </c>
      <c r="D21" s="24">
        <v>3.4028797E7</v>
      </c>
      <c r="E21" s="24">
        <v>5413756.0</v>
      </c>
      <c r="F21" s="13">
        <f t="shared" si="1"/>
        <v>28615041</v>
      </c>
      <c r="G21" s="14" t="str">
        <f>IF(E21=0,"YES",IF(D21/E21&gt;=1.15, IF(D21+E21&gt;=one_percentage,"YES","NO"),"NO"))</f>
        <v>YES</v>
      </c>
      <c r="H21" s="25">
        <v>25000.0</v>
      </c>
      <c r="I21" s="16" t="str">
        <f t="shared" si="3"/>
        <v>NOT FUNDED</v>
      </c>
      <c r="J21" s="17">
        <f t="shared" si="4"/>
        <v>113</v>
      </c>
      <c r="K21" s="18" t="str">
        <f t="shared" si="2"/>
        <v>Over Budget</v>
      </c>
    </row>
    <row r="22">
      <c r="A22" s="21" t="s">
        <v>513</v>
      </c>
      <c r="B22" s="22">
        <v>3.87</v>
      </c>
      <c r="C22" s="23">
        <v>81.0</v>
      </c>
      <c r="D22" s="24">
        <v>3.2651294E7</v>
      </c>
      <c r="E22" s="24">
        <v>4125527.0</v>
      </c>
      <c r="F22" s="13">
        <f t="shared" si="1"/>
        <v>28525767</v>
      </c>
      <c r="G22" s="14" t="str">
        <f>IF(E22=0,"YES",IF(D22/E22&gt;=1.15, IF(D22+E22&gt;=one_percentage,"YES","NO"),"NO"))</f>
        <v>NO</v>
      </c>
      <c r="H22" s="25">
        <v>3600.0</v>
      </c>
      <c r="I22" s="16" t="str">
        <f t="shared" si="3"/>
        <v>NOT FUNDED</v>
      </c>
      <c r="J22" s="17">
        <f t="shared" si="4"/>
        <v>113</v>
      </c>
      <c r="K22" s="18" t="str">
        <f t="shared" si="2"/>
        <v>Approval Threshold</v>
      </c>
    </row>
    <row r="23">
      <c r="A23" s="21" t="s">
        <v>514</v>
      </c>
      <c r="B23" s="22">
        <v>4.67</v>
      </c>
      <c r="C23" s="23">
        <v>190.0</v>
      </c>
      <c r="D23" s="24">
        <v>4.0342815E7</v>
      </c>
      <c r="E23" s="24">
        <v>1.2094516E7</v>
      </c>
      <c r="F23" s="13">
        <f t="shared" si="1"/>
        <v>28248299</v>
      </c>
      <c r="G23" s="14" t="str">
        <f>IF(E23=0,"YES",IF(D23/E23&gt;=1.15, IF(D23+E23&gt;=one_percentage,"YES","NO"),"NO"))</f>
        <v>YES</v>
      </c>
      <c r="H23" s="25">
        <v>25000.0</v>
      </c>
      <c r="I23" s="16" t="str">
        <f t="shared" si="3"/>
        <v>NOT FUNDED</v>
      </c>
      <c r="J23" s="17">
        <f t="shared" si="4"/>
        <v>113</v>
      </c>
      <c r="K23" s="18" t="str">
        <f t="shared" si="2"/>
        <v>Over Budget</v>
      </c>
    </row>
    <row r="24">
      <c r="A24" s="21" t="s">
        <v>515</v>
      </c>
      <c r="B24" s="22">
        <v>3.71</v>
      </c>
      <c r="C24" s="23">
        <v>73.0</v>
      </c>
      <c r="D24" s="24">
        <v>3.094083E7</v>
      </c>
      <c r="E24" s="24">
        <v>5476338.0</v>
      </c>
      <c r="F24" s="13">
        <f t="shared" si="1"/>
        <v>25464492</v>
      </c>
      <c r="G24" s="14" t="str">
        <f>IF(E24=0,"YES",IF(D24/E24&gt;=1.15, IF(D24+E24&gt;=one_percentage,"YES","NO"),"NO"))</f>
        <v>NO</v>
      </c>
      <c r="H24" s="25">
        <v>9000.0</v>
      </c>
      <c r="I24" s="16" t="str">
        <f t="shared" si="3"/>
        <v>NOT FUNDED</v>
      </c>
      <c r="J24" s="17">
        <f t="shared" si="4"/>
        <v>113</v>
      </c>
      <c r="K24" s="18" t="str">
        <f t="shared" si="2"/>
        <v>Approval Threshold</v>
      </c>
    </row>
    <row r="25">
      <c r="A25" s="21" t="s">
        <v>516</v>
      </c>
      <c r="B25" s="22">
        <v>4.33</v>
      </c>
      <c r="C25" s="23">
        <v>158.0</v>
      </c>
      <c r="D25" s="24">
        <v>3.7671813E7</v>
      </c>
      <c r="E25" s="24">
        <v>1.3435301E7</v>
      </c>
      <c r="F25" s="13">
        <f t="shared" si="1"/>
        <v>24236512</v>
      </c>
      <c r="G25" s="14" t="str">
        <f>IF(E25=0,"YES",IF(D25/E25&gt;=1.15, IF(D25+E25&gt;=one_percentage,"YES","NO"),"NO"))</f>
        <v>YES</v>
      </c>
      <c r="H25" s="25">
        <v>26000.0</v>
      </c>
      <c r="I25" s="16" t="str">
        <f t="shared" si="3"/>
        <v>NOT FUNDED</v>
      </c>
      <c r="J25" s="17">
        <f t="shared" si="4"/>
        <v>113</v>
      </c>
      <c r="K25" s="18" t="str">
        <f t="shared" si="2"/>
        <v>Over Budget</v>
      </c>
    </row>
    <row r="26">
      <c r="A26" s="21" t="s">
        <v>517</v>
      </c>
      <c r="B26" s="22">
        <v>4.33</v>
      </c>
      <c r="C26" s="23">
        <v>137.0</v>
      </c>
      <c r="D26" s="24">
        <v>3.1152297E7</v>
      </c>
      <c r="E26" s="24">
        <v>8547917.0</v>
      </c>
      <c r="F26" s="13">
        <f t="shared" si="1"/>
        <v>22604380</v>
      </c>
      <c r="G26" s="14" t="str">
        <f>IF(E26=0,"YES",IF(D26/E26&gt;=1.15, IF(D26+E26&gt;=one_percentage,"YES","NO"),"NO"))</f>
        <v>YES</v>
      </c>
      <c r="H26" s="25">
        <v>10200.0</v>
      </c>
      <c r="I26" s="16" t="str">
        <f t="shared" si="3"/>
        <v>NOT FUNDED</v>
      </c>
      <c r="J26" s="17">
        <f t="shared" si="4"/>
        <v>113</v>
      </c>
      <c r="K26" s="18" t="str">
        <f t="shared" si="2"/>
        <v>Over Budget</v>
      </c>
    </row>
    <row r="27">
      <c r="A27" s="21" t="s">
        <v>518</v>
      </c>
      <c r="B27" s="22">
        <v>4.17</v>
      </c>
      <c r="C27" s="23">
        <v>108.0</v>
      </c>
      <c r="D27" s="24">
        <v>3.0547341E7</v>
      </c>
      <c r="E27" s="24">
        <v>1.3495152E7</v>
      </c>
      <c r="F27" s="13">
        <f t="shared" si="1"/>
        <v>17052189</v>
      </c>
      <c r="G27" s="14" t="str">
        <f>IF(E27=0,"YES",IF(D27/E27&gt;=1.15, IF(D27+E27&gt;=one_percentage,"YES","NO"),"NO"))</f>
        <v>YES</v>
      </c>
      <c r="H27" s="25">
        <v>18000.0</v>
      </c>
      <c r="I27" s="16" t="str">
        <f t="shared" si="3"/>
        <v>NOT FUNDED</v>
      </c>
      <c r="J27" s="17">
        <f t="shared" si="4"/>
        <v>113</v>
      </c>
      <c r="K27" s="18" t="str">
        <f t="shared" si="2"/>
        <v>Over Budget</v>
      </c>
    </row>
    <row r="28">
      <c r="A28" s="21" t="s">
        <v>519</v>
      </c>
      <c r="B28" s="22">
        <v>4.4</v>
      </c>
      <c r="C28" s="23">
        <v>111.0</v>
      </c>
      <c r="D28" s="24">
        <v>3.0118834E7</v>
      </c>
      <c r="E28" s="24">
        <v>1.3521808E7</v>
      </c>
      <c r="F28" s="13">
        <f t="shared" si="1"/>
        <v>16597026</v>
      </c>
      <c r="G28" s="14" t="str">
        <f>IF(E28=0,"YES",IF(D28/E28&gt;=1.15, IF(D28+E28&gt;=one_percentage,"YES","NO"),"NO"))</f>
        <v>YES</v>
      </c>
      <c r="H28" s="25">
        <v>12000.0</v>
      </c>
      <c r="I28" s="16" t="str">
        <f t="shared" si="3"/>
        <v>NOT FUNDED</v>
      </c>
      <c r="J28" s="17">
        <f t="shared" si="4"/>
        <v>113</v>
      </c>
      <c r="K28" s="18" t="str">
        <f t="shared" si="2"/>
        <v>Over Budget</v>
      </c>
    </row>
    <row r="29">
      <c r="A29" s="21" t="s">
        <v>520</v>
      </c>
      <c r="B29" s="22">
        <v>3.56</v>
      </c>
      <c r="C29" s="23">
        <v>76.0</v>
      </c>
      <c r="D29" s="24">
        <v>2.5621511E7</v>
      </c>
      <c r="E29" s="24">
        <v>1.089782E7</v>
      </c>
      <c r="F29" s="13">
        <f t="shared" si="1"/>
        <v>14723691</v>
      </c>
      <c r="G29" s="14" t="str">
        <f>IF(E29=0,"YES",IF(D29/E29&gt;=1.15, IF(D29+E29&gt;=one_percentage,"YES","NO"),"NO"))</f>
        <v>NO</v>
      </c>
      <c r="H29" s="25">
        <v>8000.0</v>
      </c>
      <c r="I29" s="16" t="str">
        <f t="shared" si="3"/>
        <v>NOT FUNDED</v>
      </c>
      <c r="J29" s="17">
        <f t="shared" si="4"/>
        <v>113</v>
      </c>
      <c r="K29" s="18" t="str">
        <f t="shared" si="2"/>
        <v>Approval Threshold</v>
      </c>
    </row>
    <row r="30">
      <c r="A30" s="21" t="s">
        <v>521</v>
      </c>
      <c r="B30" s="22">
        <v>3.5</v>
      </c>
      <c r="C30" s="23">
        <v>81.0</v>
      </c>
      <c r="D30" s="24">
        <v>2.6933961E7</v>
      </c>
      <c r="E30" s="24">
        <v>1.2423997E7</v>
      </c>
      <c r="F30" s="13">
        <f t="shared" si="1"/>
        <v>14509964</v>
      </c>
      <c r="G30" s="14" t="str">
        <f>IF(E30=0,"YES",IF(D30/E30&gt;=1.15, IF(D30+E30&gt;=one_percentage,"YES","NO"),"NO"))</f>
        <v>YES</v>
      </c>
      <c r="H30" s="25">
        <v>1400.0</v>
      </c>
      <c r="I30" s="16" t="str">
        <f t="shared" si="3"/>
        <v>NOT FUNDED</v>
      </c>
      <c r="J30" s="17">
        <f t="shared" si="4"/>
        <v>113</v>
      </c>
      <c r="K30" s="18" t="str">
        <f t="shared" si="2"/>
        <v>Over Budget</v>
      </c>
    </row>
    <row r="31">
      <c r="A31" s="21" t="s">
        <v>522</v>
      </c>
      <c r="B31" s="22">
        <v>4.33</v>
      </c>
      <c r="C31" s="23">
        <v>136.0</v>
      </c>
      <c r="D31" s="24">
        <v>2.9988738E7</v>
      </c>
      <c r="E31" s="24">
        <v>1.5595339E7</v>
      </c>
      <c r="F31" s="13">
        <f t="shared" si="1"/>
        <v>14393399</v>
      </c>
      <c r="G31" s="14" t="str">
        <f>IF(E31=0,"YES",IF(D31/E31&gt;=1.15, IF(D31+E31&gt;=one_percentage,"YES","NO"),"NO"))</f>
        <v>YES</v>
      </c>
      <c r="H31" s="25">
        <v>20000.0</v>
      </c>
      <c r="I31" s="16" t="str">
        <f t="shared" si="3"/>
        <v>NOT FUNDED</v>
      </c>
      <c r="J31" s="17">
        <f t="shared" si="4"/>
        <v>113</v>
      </c>
      <c r="K31" s="18" t="str">
        <f t="shared" si="2"/>
        <v>Over Budget</v>
      </c>
    </row>
    <row r="32">
      <c r="A32" s="21" t="s">
        <v>523</v>
      </c>
      <c r="B32" s="22">
        <v>3.21</v>
      </c>
      <c r="C32" s="23">
        <v>73.0</v>
      </c>
      <c r="D32" s="24">
        <v>2.6286282E7</v>
      </c>
      <c r="E32" s="24">
        <v>1.2171091E7</v>
      </c>
      <c r="F32" s="13">
        <f t="shared" si="1"/>
        <v>14115191</v>
      </c>
      <c r="G32" s="14" t="str">
        <f>IF(E32=0,"YES",IF(D32/E32&gt;=1.15, IF(D32+E32&gt;=one_percentage,"YES","NO"),"NO"))</f>
        <v>YES</v>
      </c>
      <c r="H32" s="25">
        <v>2400.0</v>
      </c>
      <c r="I32" s="16" t="str">
        <f t="shared" si="3"/>
        <v>NOT FUNDED</v>
      </c>
      <c r="J32" s="17">
        <f t="shared" si="4"/>
        <v>113</v>
      </c>
      <c r="K32" s="18" t="str">
        <f t="shared" si="2"/>
        <v>Over Budget</v>
      </c>
    </row>
    <row r="33">
      <c r="A33" s="21" t="s">
        <v>524</v>
      </c>
      <c r="B33" s="22">
        <v>3.5</v>
      </c>
      <c r="C33" s="23">
        <v>77.0</v>
      </c>
      <c r="D33" s="24">
        <v>2.5070968E7</v>
      </c>
      <c r="E33" s="24">
        <v>1.1407922E7</v>
      </c>
      <c r="F33" s="13">
        <f t="shared" si="1"/>
        <v>13663046</v>
      </c>
      <c r="G33" s="14" t="str">
        <f>IF(E33=0,"YES",IF(D33/E33&gt;=1.15, IF(D33+E33&gt;=one_percentage,"YES","NO"),"NO"))</f>
        <v>NO</v>
      </c>
      <c r="H33" s="25">
        <v>28500.0</v>
      </c>
      <c r="I33" s="16" t="str">
        <f t="shared" si="3"/>
        <v>NOT FUNDED</v>
      </c>
      <c r="J33" s="17">
        <f t="shared" si="4"/>
        <v>113</v>
      </c>
      <c r="K33" s="18" t="str">
        <f t="shared" si="2"/>
        <v>Approval Threshold</v>
      </c>
    </row>
    <row r="34">
      <c r="A34" s="21" t="s">
        <v>525</v>
      </c>
      <c r="B34" s="22">
        <v>4.0</v>
      </c>
      <c r="C34" s="23">
        <v>84.0</v>
      </c>
      <c r="D34" s="24">
        <v>1.7910082E7</v>
      </c>
      <c r="E34" s="24">
        <v>4474868.0</v>
      </c>
      <c r="F34" s="13">
        <f t="shared" si="1"/>
        <v>13435214</v>
      </c>
      <c r="G34" s="14" t="str">
        <f>IF(E34=0,"YES",IF(D34/E34&gt;=1.15, IF(D34+E34&gt;=one_percentage,"YES","NO"),"NO"))</f>
        <v>NO</v>
      </c>
      <c r="H34" s="25">
        <v>27680.0</v>
      </c>
      <c r="I34" s="16" t="str">
        <f t="shared" si="3"/>
        <v>NOT FUNDED</v>
      </c>
      <c r="J34" s="17">
        <f t="shared" si="4"/>
        <v>113</v>
      </c>
      <c r="K34" s="18" t="str">
        <f t="shared" si="2"/>
        <v>Approval Threshold</v>
      </c>
    </row>
    <row r="35">
      <c r="A35" s="21" t="s">
        <v>526</v>
      </c>
      <c r="B35" s="22">
        <v>3.64</v>
      </c>
      <c r="C35" s="23">
        <v>106.0</v>
      </c>
      <c r="D35" s="24">
        <v>2.7731277E7</v>
      </c>
      <c r="E35" s="24">
        <v>1.5191348E7</v>
      </c>
      <c r="F35" s="13">
        <f t="shared" si="1"/>
        <v>12539929</v>
      </c>
      <c r="G35" s="14" t="str">
        <f>IF(E35=0,"YES",IF(D35/E35&gt;=1.15, IF(D35+E35&gt;=one_percentage,"YES","NO"),"NO"))</f>
        <v>YES</v>
      </c>
      <c r="H35" s="25">
        <v>70000.0</v>
      </c>
      <c r="I35" s="16" t="str">
        <f t="shared" si="3"/>
        <v>NOT FUNDED</v>
      </c>
      <c r="J35" s="17">
        <f t="shared" si="4"/>
        <v>113</v>
      </c>
      <c r="K35" s="18" t="str">
        <f t="shared" si="2"/>
        <v>Over Budget</v>
      </c>
    </row>
    <row r="36">
      <c r="A36" s="21" t="s">
        <v>527</v>
      </c>
      <c r="B36" s="22">
        <v>3.47</v>
      </c>
      <c r="C36" s="23">
        <v>73.0</v>
      </c>
      <c r="D36" s="24">
        <v>2.4373543E7</v>
      </c>
      <c r="E36" s="24">
        <v>1.2360492E7</v>
      </c>
      <c r="F36" s="13">
        <f t="shared" si="1"/>
        <v>12013051</v>
      </c>
      <c r="G36" s="14" t="str">
        <f>IF(E36=0,"YES",IF(D36/E36&gt;=1.15, IF(D36+E36&gt;=one_percentage,"YES","NO"),"NO"))</f>
        <v>NO</v>
      </c>
      <c r="H36" s="25">
        <v>37400.0</v>
      </c>
      <c r="I36" s="16" t="str">
        <f t="shared" si="3"/>
        <v>NOT FUNDED</v>
      </c>
      <c r="J36" s="17">
        <f t="shared" si="4"/>
        <v>113</v>
      </c>
      <c r="K36" s="18" t="str">
        <f t="shared" si="2"/>
        <v>Approval Threshold</v>
      </c>
    </row>
    <row r="37">
      <c r="A37" s="21" t="s">
        <v>528</v>
      </c>
      <c r="B37" s="22">
        <v>3.5</v>
      </c>
      <c r="C37" s="23">
        <v>81.0</v>
      </c>
      <c r="D37" s="24">
        <v>2.4094879E7</v>
      </c>
      <c r="E37" s="24">
        <v>1.2093833E7</v>
      </c>
      <c r="F37" s="13">
        <f t="shared" si="1"/>
        <v>12001046</v>
      </c>
      <c r="G37" s="14" t="str">
        <f>IF(E37=0,"YES",IF(D37/E37&gt;=1.15, IF(D37+E37&gt;=one_percentage,"YES","NO"),"NO"))</f>
        <v>NO</v>
      </c>
      <c r="H37" s="25">
        <v>15000.0</v>
      </c>
      <c r="I37" s="16" t="str">
        <f t="shared" si="3"/>
        <v>NOT FUNDED</v>
      </c>
      <c r="J37" s="17">
        <f t="shared" si="4"/>
        <v>113</v>
      </c>
      <c r="K37" s="18" t="str">
        <f t="shared" si="2"/>
        <v>Approval Threshold</v>
      </c>
    </row>
    <row r="38">
      <c r="A38" s="21" t="s">
        <v>529</v>
      </c>
      <c r="B38" s="22">
        <v>3.58</v>
      </c>
      <c r="C38" s="23">
        <v>91.0</v>
      </c>
      <c r="D38" s="24">
        <v>2.5909681E7</v>
      </c>
      <c r="E38" s="24">
        <v>1.4831921E7</v>
      </c>
      <c r="F38" s="13">
        <f t="shared" si="1"/>
        <v>11077760</v>
      </c>
      <c r="G38" s="14" t="str">
        <f>IF(E38=0,"YES",IF(D38/E38&gt;=1.15, IF(D38+E38&gt;=one_percentage,"YES","NO"),"NO"))</f>
        <v>YES</v>
      </c>
      <c r="H38" s="25">
        <v>140000.0</v>
      </c>
      <c r="I38" s="16" t="str">
        <f t="shared" si="3"/>
        <v>NOT FUNDED</v>
      </c>
      <c r="J38" s="17">
        <f t="shared" si="4"/>
        <v>113</v>
      </c>
      <c r="K38" s="18" t="str">
        <f t="shared" si="2"/>
        <v>Over Budget</v>
      </c>
    </row>
    <row r="39">
      <c r="A39" s="21" t="s">
        <v>530</v>
      </c>
      <c r="B39" s="22">
        <v>3.25</v>
      </c>
      <c r="C39" s="23">
        <v>69.0</v>
      </c>
      <c r="D39" s="24">
        <v>2.3105211E7</v>
      </c>
      <c r="E39" s="24">
        <v>1.2180796E7</v>
      </c>
      <c r="F39" s="13">
        <f t="shared" si="1"/>
        <v>10924415</v>
      </c>
      <c r="G39" s="14" t="str">
        <f>IF(E39=0,"YES",IF(D39/E39&gt;=1.15, IF(D39+E39&gt;=one_percentage,"YES","NO"),"NO"))</f>
        <v>NO</v>
      </c>
      <c r="H39" s="25">
        <v>9000.0</v>
      </c>
      <c r="I39" s="16" t="str">
        <f t="shared" si="3"/>
        <v>NOT FUNDED</v>
      </c>
      <c r="J39" s="17">
        <f t="shared" si="4"/>
        <v>113</v>
      </c>
      <c r="K39" s="18" t="str">
        <f t="shared" si="2"/>
        <v>Approval Threshold</v>
      </c>
    </row>
    <row r="40">
      <c r="A40" s="21" t="s">
        <v>531</v>
      </c>
      <c r="B40" s="22">
        <v>3.28</v>
      </c>
      <c r="C40" s="23">
        <v>71.0</v>
      </c>
      <c r="D40" s="24">
        <v>2.2905345E7</v>
      </c>
      <c r="E40" s="24">
        <v>1.2630088E7</v>
      </c>
      <c r="F40" s="13">
        <f t="shared" si="1"/>
        <v>10275257</v>
      </c>
      <c r="G40" s="14" t="str">
        <f>IF(E40=0,"YES",IF(D40/E40&gt;=1.15, IF(D40+E40&gt;=one_percentage,"YES","NO"),"NO"))</f>
        <v>NO</v>
      </c>
      <c r="H40" s="25">
        <v>15000.0</v>
      </c>
      <c r="I40" s="16" t="str">
        <f t="shared" si="3"/>
        <v>NOT FUNDED</v>
      </c>
      <c r="J40" s="17">
        <f t="shared" si="4"/>
        <v>113</v>
      </c>
      <c r="K40" s="18" t="str">
        <f t="shared" si="2"/>
        <v>Approval Threshold</v>
      </c>
    </row>
    <row r="41">
      <c r="A41" s="21" t="s">
        <v>532</v>
      </c>
      <c r="B41" s="22">
        <v>3.0</v>
      </c>
      <c r="C41" s="23">
        <v>72.0</v>
      </c>
      <c r="D41" s="24">
        <v>2.2826064E7</v>
      </c>
      <c r="E41" s="24">
        <v>1.2552172E7</v>
      </c>
      <c r="F41" s="13">
        <f t="shared" si="1"/>
        <v>10273892</v>
      </c>
      <c r="G41" s="14" t="str">
        <f>IF(E41=0,"YES",IF(D41/E41&gt;=1.15, IF(D41+E41&gt;=one_percentage,"YES","NO"),"NO"))</f>
        <v>NO</v>
      </c>
      <c r="H41" s="25">
        <v>15000.0</v>
      </c>
      <c r="I41" s="16" t="str">
        <f t="shared" si="3"/>
        <v>NOT FUNDED</v>
      </c>
      <c r="J41" s="17">
        <f t="shared" si="4"/>
        <v>113</v>
      </c>
      <c r="K41" s="18" t="str">
        <f t="shared" si="2"/>
        <v>Approval Threshold</v>
      </c>
    </row>
    <row r="42">
      <c r="A42" s="21" t="s">
        <v>533</v>
      </c>
      <c r="B42" s="22">
        <v>2.72</v>
      </c>
      <c r="C42" s="23">
        <v>80.0</v>
      </c>
      <c r="D42" s="24">
        <v>2.3061904E7</v>
      </c>
      <c r="E42" s="24">
        <v>1.2821419E7</v>
      </c>
      <c r="F42" s="13">
        <f t="shared" si="1"/>
        <v>10240485</v>
      </c>
      <c r="G42" s="14" t="str">
        <f>IF(E42=0,"YES",IF(D42/E42&gt;=1.15, IF(D42+E42&gt;=one_percentage,"YES","NO"),"NO"))</f>
        <v>NO</v>
      </c>
      <c r="H42" s="25">
        <v>33000.0</v>
      </c>
      <c r="I42" s="16" t="str">
        <f t="shared" si="3"/>
        <v>NOT FUNDED</v>
      </c>
      <c r="J42" s="17">
        <f t="shared" si="4"/>
        <v>113</v>
      </c>
      <c r="K42" s="18" t="str">
        <f t="shared" si="2"/>
        <v>Approval Threshold</v>
      </c>
    </row>
    <row r="43">
      <c r="A43" s="21" t="s">
        <v>534</v>
      </c>
      <c r="B43" s="22">
        <v>3.17</v>
      </c>
      <c r="C43" s="23">
        <v>66.0</v>
      </c>
      <c r="D43" s="24">
        <v>2.2719889E7</v>
      </c>
      <c r="E43" s="24">
        <v>1.2508811E7</v>
      </c>
      <c r="F43" s="13">
        <f t="shared" si="1"/>
        <v>10211078</v>
      </c>
      <c r="G43" s="14" t="str">
        <f>IF(E43=0,"YES",IF(D43/E43&gt;=1.15, IF(D43+E43&gt;=one_percentage,"YES","NO"),"NO"))</f>
        <v>NO</v>
      </c>
      <c r="H43" s="25">
        <v>15000.0</v>
      </c>
      <c r="I43" s="16" t="str">
        <f t="shared" si="3"/>
        <v>NOT FUNDED</v>
      </c>
      <c r="J43" s="17">
        <f t="shared" si="4"/>
        <v>113</v>
      </c>
      <c r="K43" s="18" t="str">
        <f t="shared" si="2"/>
        <v>Approval Threshold</v>
      </c>
    </row>
    <row r="44">
      <c r="A44" s="21" t="s">
        <v>535</v>
      </c>
      <c r="B44" s="22">
        <v>3.33</v>
      </c>
      <c r="C44" s="23">
        <v>76.0</v>
      </c>
      <c r="D44" s="24">
        <v>2.2784624E7</v>
      </c>
      <c r="E44" s="24">
        <v>1.2961489E7</v>
      </c>
      <c r="F44" s="13">
        <f t="shared" si="1"/>
        <v>9823135</v>
      </c>
      <c r="G44" s="14" t="str">
        <f>IF(E44=0,"YES",IF(D44/E44&gt;=1.15, IF(D44+E44&gt;=one_percentage,"YES","NO"),"NO"))</f>
        <v>NO</v>
      </c>
      <c r="H44" s="25">
        <v>50000.0</v>
      </c>
      <c r="I44" s="16" t="str">
        <f t="shared" si="3"/>
        <v>NOT FUNDED</v>
      </c>
      <c r="J44" s="17">
        <f t="shared" si="4"/>
        <v>113</v>
      </c>
      <c r="K44" s="18" t="str">
        <f t="shared" si="2"/>
        <v>Approval Threshold</v>
      </c>
    </row>
    <row r="45">
      <c r="A45" s="21" t="s">
        <v>536</v>
      </c>
      <c r="B45" s="22">
        <v>2.87</v>
      </c>
      <c r="C45" s="23">
        <v>72.0</v>
      </c>
      <c r="D45" s="24">
        <v>2.2674652E7</v>
      </c>
      <c r="E45" s="24">
        <v>1.3639072E7</v>
      </c>
      <c r="F45" s="13">
        <f t="shared" si="1"/>
        <v>9035580</v>
      </c>
      <c r="G45" s="14" t="str">
        <f>IF(E45=0,"YES",IF(D45/E45&gt;=1.15, IF(D45+E45&gt;=one_percentage,"YES","NO"),"NO"))</f>
        <v>NO</v>
      </c>
      <c r="H45" s="25">
        <v>30000.0</v>
      </c>
      <c r="I45" s="16" t="str">
        <f t="shared" si="3"/>
        <v>NOT FUNDED</v>
      </c>
      <c r="J45" s="17">
        <f t="shared" si="4"/>
        <v>113</v>
      </c>
      <c r="K45" s="18" t="str">
        <f t="shared" si="2"/>
        <v>Approval Threshold</v>
      </c>
    </row>
    <row r="46">
      <c r="A46" s="21" t="s">
        <v>537</v>
      </c>
      <c r="B46" s="22">
        <v>4.4</v>
      </c>
      <c r="C46" s="23">
        <v>130.0</v>
      </c>
      <c r="D46" s="24">
        <v>2.7700806E7</v>
      </c>
      <c r="E46" s="24">
        <v>1.8870052E7</v>
      </c>
      <c r="F46" s="13">
        <f t="shared" si="1"/>
        <v>8830754</v>
      </c>
      <c r="G46" s="14" t="str">
        <f>IF(E46=0,"YES",IF(D46/E46&gt;=1.15, IF(D46+E46&gt;=one_percentage,"YES","NO"),"NO"))</f>
        <v>YES</v>
      </c>
      <c r="H46" s="25">
        <v>45000.0</v>
      </c>
      <c r="I46" s="16" t="str">
        <f t="shared" si="3"/>
        <v>NOT FUNDED</v>
      </c>
      <c r="J46" s="17">
        <f t="shared" si="4"/>
        <v>113</v>
      </c>
      <c r="K46" s="18" t="str">
        <f t="shared" si="2"/>
        <v>Over Budget</v>
      </c>
    </row>
    <row r="47">
      <c r="A47" s="21" t="s">
        <v>538</v>
      </c>
      <c r="B47" s="22">
        <v>3.39</v>
      </c>
      <c r="C47" s="23">
        <v>88.0</v>
      </c>
      <c r="D47" s="24">
        <v>2.3730337E7</v>
      </c>
      <c r="E47" s="24">
        <v>1.5234298E7</v>
      </c>
      <c r="F47" s="13">
        <f t="shared" si="1"/>
        <v>8496039</v>
      </c>
      <c r="G47" s="14" t="str">
        <f>IF(E47=0,"YES",IF(D47/E47&gt;=1.15, IF(D47+E47&gt;=one_percentage,"YES","NO"),"NO"))</f>
        <v>YES</v>
      </c>
      <c r="H47" s="25">
        <v>250000.0</v>
      </c>
      <c r="I47" s="16" t="str">
        <f t="shared" si="3"/>
        <v>NOT FUNDED</v>
      </c>
      <c r="J47" s="17">
        <f t="shared" si="4"/>
        <v>113</v>
      </c>
      <c r="K47" s="18" t="str">
        <f t="shared" si="2"/>
        <v>Over Budget</v>
      </c>
    </row>
    <row r="48">
      <c r="A48" s="21" t="s">
        <v>45</v>
      </c>
      <c r="B48" s="22">
        <v>1.81</v>
      </c>
      <c r="C48" s="23">
        <v>103.0</v>
      </c>
      <c r="D48" s="24">
        <v>2.4691252E7</v>
      </c>
      <c r="E48" s="24">
        <v>1.774171E7</v>
      </c>
      <c r="F48" s="13">
        <f t="shared" si="1"/>
        <v>6949542</v>
      </c>
      <c r="G48" s="14" t="str">
        <f>IF(E48=0,"YES",IF(D48/E48&gt;=1.15, IF(D48+E48&gt;=one_percentage,"YES","NO"),"NO"))</f>
        <v>YES</v>
      </c>
      <c r="H48" s="25">
        <v>60000.0</v>
      </c>
      <c r="I48" s="16" t="str">
        <f t="shared" si="3"/>
        <v>NOT FUNDED</v>
      </c>
      <c r="J48" s="17">
        <f t="shared" si="4"/>
        <v>113</v>
      </c>
      <c r="K48" s="18" t="str">
        <f t="shared" si="2"/>
        <v>Over Budget</v>
      </c>
    </row>
    <row r="49">
      <c r="A49" s="21" t="s">
        <v>539</v>
      </c>
      <c r="B49" s="22">
        <v>4.08</v>
      </c>
      <c r="C49" s="23">
        <v>109.0</v>
      </c>
      <c r="D49" s="24">
        <v>2.752881E7</v>
      </c>
      <c r="E49" s="24">
        <v>2.0613118E7</v>
      </c>
      <c r="F49" s="13">
        <f t="shared" si="1"/>
        <v>6915692</v>
      </c>
      <c r="G49" s="14" t="str">
        <f>IF(E49=0,"YES",IF(D49/E49&gt;=1.15, IF(D49+E49&gt;=one_percentage,"YES","NO"),"NO"))</f>
        <v>YES</v>
      </c>
      <c r="H49" s="25">
        <v>9750.0</v>
      </c>
      <c r="I49" s="16" t="str">
        <f t="shared" si="3"/>
        <v>NOT FUNDED</v>
      </c>
      <c r="J49" s="17">
        <f t="shared" si="4"/>
        <v>113</v>
      </c>
      <c r="K49" s="18" t="str">
        <f t="shared" si="2"/>
        <v>Over Budget</v>
      </c>
    </row>
    <row r="50">
      <c r="A50" s="21" t="s">
        <v>540</v>
      </c>
      <c r="B50" s="22">
        <v>4.2</v>
      </c>
      <c r="C50" s="23">
        <v>126.0</v>
      </c>
      <c r="D50" s="24">
        <v>2.168775E7</v>
      </c>
      <c r="E50" s="24">
        <v>1.5057243E7</v>
      </c>
      <c r="F50" s="13">
        <f t="shared" si="1"/>
        <v>6630507</v>
      </c>
      <c r="G50" s="14" t="str">
        <f>IF(E50=0,"YES",IF(D50/E50&gt;=1.15, IF(D50+E50&gt;=one_percentage,"YES","NO"),"NO"))</f>
        <v>NO</v>
      </c>
      <c r="H50" s="25">
        <v>50000.0</v>
      </c>
      <c r="I50" s="16" t="str">
        <f t="shared" si="3"/>
        <v>NOT FUNDED</v>
      </c>
      <c r="J50" s="17">
        <f t="shared" si="4"/>
        <v>113</v>
      </c>
      <c r="K50" s="18" t="str">
        <f t="shared" si="2"/>
        <v>Approval Threshold</v>
      </c>
    </row>
    <row r="51">
      <c r="A51" s="21" t="s">
        <v>541</v>
      </c>
      <c r="B51" s="22">
        <v>2.61</v>
      </c>
      <c r="C51" s="23">
        <v>110.0</v>
      </c>
      <c r="D51" s="24">
        <v>2.434201E7</v>
      </c>
      <c r="E51" s="24">
        <v>1.7902529E7</v>
      </c>
      <c r="F51" s="13">
        <f t="shared" si="1"/>
        <v>6439481</v>
      </c>
      <c r="G51" s="14" t="str">
        <f>IF(E51=0,"YES",IF(D51/E51&gt;=1.15, IF(D51+E51&gt;=one_percentage,"YES","NO"),"NO"))</f>
        <v>YES</v>
      </c>
      <c r="H51" s="25">
        <v>99000.0</v>
      </c>
      <c r="I51" s="16" t="str">
        <f t="shared" si="3"/>
        <v>NOT FUNDED</v>
      </c>
      <c r="J51" s="17">
        <f t="shared" si="4"/>
        <v>113</v>
      </c>
      <c r="K51" s="18" t="str">
        <f t="shared" si="2"/>
        <v>Over Budget</v>
      </c>
    </row>
    <row r="52">
      <c r="A52" s="21" t="s">
        <v>542</v>
      </c>
      <c r="B52" s="22">
        <v>4.11</v>
      </c>
      <c r="C52" s="23">
        <v>93.0</v>
      </c>
      <c r="D52" s="24">
        <v>1.792653E7</v>
      </c>
      <c r="E52" s="24">
        <v>1.3954109E7</v>
      </c>
      <c r="F52" s="13">
        <f t="shared" si="1"/>
        <v>3972421</v>
      </c>
      <c r="G52" s="14" t="str">
        <f>IF(E52=0,"YES",IF(D52/E52&gt;=1.15, IF(D52+E52&gt;=one_percentage,"YES","NO"),"NO"))</f>
        <v>NO</v>
      </c>
      <c r="H52" s="25">
        <v>33800.0</v>
      </c>
      <c r="I52" s="16" t="str">
        <f t="shared" si="3"/>
        <v>NOT FUNDED</v>
      </c>
      <c r="J52" s="17">
        <f t="shared" si="4"/>
        <v>113</v>
      </c>
      <c r="K52" s="18" t="str">
        <f t="shared" si="2"/>
        <v>Approval Threshold</v>
      </c>
    </row>
    <row r="53">
      <c r="A53" s="21" t="s">
        <v>543</v>
      </c>
      <c r="B53" s="22">
        <v>4.13</v>
      </c>
      <c r="C53" s="23">
        <v>103.0</v>
      </c>
      <c r="D53" s="24">
        <v>1.8683631E7</v>
      </c>
      <c r="E53" s="24">
        <v>1.4821414E7</v>
      </c>
      <c r="F53" s="13">
        <f t="shared" si="1"/>
        <v>3862217</v>
      </c>
      <c r="G53" s="14" t="str">
        <f>IF(E53=0,"YES",IF(D53/E53&gt;=1.15, IF(D53+E53&gt;=one_percentage,"YES","NO"),"NO"))</f>
        <v>NO</v>
      </c>
      <c r="H53" s="25">
        <v>20000.0</v>
      </c>
      <c r="I53" s="16" t="str">
        <f t="shared" si="3"/>
        <v>NOT FUNDED</v>
      </c>
      <c r="J53" s="17">
        <f t="shared" si="4"/>
        <v>113</v>
      </c>
      <c r="K53" s="18" t="str">
        <f t="shared" si="2"/>
        <v>Approval Threshold</v>
      </c>
    </row>
    <row r="54">
      <c r="A54" s="21" t="s">
        <v>544</v>
      </c>
      <c r="B54" s="22">
        <v>4.06</v>
      </c>
      <c r="C54" s="23">
        <v>107.0</v>
      </c>
      <c r="D54" s="24">
        <v>1.8625788E7</v>
      </c>
      <c r="E54" s="24">
        <v>1.5161146E7</v>
      </c>
      <c r="F54" s="13">
        <f t="shared" si="1"/>
        <v>3464642</v>
      </c>
      <c r="G54" s="14" t="str">
        <f>IF(E54=0,"YES",IF(D54/E54&gt;=1.15, IF(D54+E54&gt;=one_percentage,"YES","NO"),"NO"))</f>
        <v>NO</v>
      </c>
      <c r="H54" s="25">
        <v>75000.0</v>
      </c>
      <c r="I54" s="16" t="str">
        <f t="shared" si="3"/>
        <v>NOT FUNDED</v>
      </c>
      <c r="J54" s="17">
        <f t="shared" si="4"/>
        <v>113</v>
      </c>
      <c r="K54" s="18" t="str">
        <f t="shared" si="2"/>
        <v>Approval Threshold</v>
      </c>
    </row>
    <row r="55">
      <c r="A55" s="21" t="s">
        <v>545</v>
      </c>
      <c r="B55" s="22">
        <v>4.17</v>
      </c>
      <c r="C55" s="23">
        <v>81.0</v>
      </c>
      <c r="D55" s="24">
        <v>1.7006097E7</v>
      </c>
      <c r="E55" s="24">
        <v>1.4859687E7</v>
      </c>
      <c r="F55" s="13">
        <f t="shared" si="1"/>
        <v>2146410</v>
      </c>
      <c r="G55" s="14" t="str">
        <f>IF(E55=0,"YES",IF(D55/E55&gt;=1.15, IF(D55+E55&gt;=one_percentage,"YES","NO"),"NO"))</f>
        <v>NO</v>
      </c>
      <c r="H55" s="25">
        <v>24000.0</v>
      </c>
      <c r="I55" s="16" t="str">
        <f t="shared" si="3"/>
        <v>NOT FUNDED</v>
      </c>
      <c r="J55" s="17">
        <f t="shared" si="4"/>
        <v>113</v>
      </c>
      <c r="K55" s="18" t="str">
        <f t="shared" si="2"/>
        <v>Approval Threshold</v>
      </c>
    </row>
    <row r="56">
      <c r="A56" s="21" t="s">
        <v>546</v>
      </c>
      <c r="B56" s="22">
        <v>4.0</v>
      </c>
      <c r="C56" s="23">
        <v>102.0</v>
      </c>
      <c r="D56" s="24">
        <v>2.1030544E7</v>
      </c>
      <c r="E56" s="24">
        <v>2.0174153E7</v>
      </c>
      <c r="F56" s="13">
        <f t="shared" si="1"/>
        <v>856391</v>
      </c>
      <c r="G56" s="14" t="str">
        <f>IF(E56=0,"YES",IF(D56/E56&gt;=1.15, IF(D56+E56&gt;=one_percentage,"YES","NO"),"NO"))</f>
        <v>NO</v>
      </c>
      <c r="H56" s="25">
        <v>45000.0</v>
      </c>
      <c r="I56" s="16" t="str">
        <f t="shared" si="3"/>
        <v>NOT FUNDED</v>
      </c>
      <c r="J56" s="17">
        <f t="shared" si="4"/>
        <v>113</v>
      </c>
      <c r="K56" s="18" t="str">
        <f t="shared" si="2"/>
        <v>Approval Threshold</v>
      </c>
    </row>
    <row r="57">
      <c r="A57" s="21" t="s">
        <v>547</v>
      </c>
      <c r="B57" s="22">
        <v>3.96</v>
      </c>
      <c r="C57" s="23">
        <v>77.0</v>
      </c>
      <c r="D57" s="24">
        <v>1.6640091E7</v>
      </c>
      <c r="E57" s="24">
        <v>1.588638E7</v>
      </c>
      <c r="F57" s="13">
        <f t="shared" si="1"/>
        <v>753711</v>
      </c>
      <c r="G57" s="14" t="str">
        <f>IF(E57=0,"YES",IF(D57/E57&gt;=1.15, IF(D57+E57&gt;=one_percentage,"YES","NO"),"NO"))</f>
        <v>NO</v>
      </c>
      <c r="H57" s="25">
        <v>20000.0</v>
      </c>
      <c r="I57" s="16" t="str">
        <f t="shared" si="3"/>
        <v>NOT FUNDED</v>
      </c>
      <c r="J57" s="17">
        <f t="shared" si="4"/>
        <v>113</v>
      </c>
      <c r="K57" s="18" t="str">
        <f t="shared" si="2"/>
        <v>Approval Threshold</v>
      </c>
    </row>
  </sheetData>
  <autoFilter ref="$A$1:$H$57">
    <sortState ref="A1:H57">
      <sortCondition descending="1" ref="F1:F57"/>
      <sortCondition ref="A1:A57"/>
    </sortState>
  </autoFilter>
  <conditionalFormatting sqref="I2:I57">
    <cfRule type="cellIs" dxfId="0" priority="1" operator="equal">
      <formula>"FUNDED"</formula>
    </cfRule>
  </conditionalFormatting>
  <conditionalFormatting sqref="I2:I57">
    <cfRule type="cellIs" dxfId="1" priority="2" operator="equal">
      <formula>"NOT FUNDED"</formula>
    </cfRule>
  </conditionalFormatting>
  <conditionalFormatting sqref="K2:K57">
    <cfRule type="cellIs" dxfId="0" priority="3" operator="greaterThan">
      <formula>999</formula>
    </cfRule>
  </conditionalFormatting>
  <conditionalFormatting sqref="K2:K57">
    <cfRule type="cellIs" dxfId="0" priority="4" operator="greaterThan">
      <formula>999</formula>
    </cfRule>
  </conditionalFormatting>
  <conditionalFormatting sqref="K2:K57">
    <cfRule type="containsText" dxfId="1" priority="5" operator="containsText" text="NOT FUNDED">
      <formula>NOT(ISERROR(SEARCH(("NOT FUNDED"),(K2))))</formula>
    </cfRule>
  </conditionalFormatting>
  <conditionalFormatting sqref="K2:K57">
    <cfRule type="cellIs" dxfId="2" priority="6" operator="equal">
      <formula>"Over Budget"</formula>
    </cfRule>
  </conditionalFormatting>
  <conditionalFormatting sqref="K2:K57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</hyperlinks>
  <drawing r:id="rId5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548</v>
      </c>
      <c r="B2" s="22">
        <v>3.83</v>
      </c>
      <c r="C2" s="23">
        <v>273.0</v>
      </c>
      <c r="D2" s="24">
        <v>1.76311311E8</v>
      </c>
      <c r="E2" s="24">
        <v>7580779.0</v>
      </c>
      <c r="F2" s="13">
        <f t="shared" ref="F2:F35" si="1">D2-E2</f>
        <v>168730532</v>
      </c>
      <c r="G2" s="14" t="str">
        <f>IF(E2=0,"YES",IF(D2/E2&gt;=1.15, IF(D2+E2&gt;=one_percentage,"YES","NO"),"NO"))</f>
        <v>YES</v>
      </c>
      <c r="H2" s="25">
        <v>50000.0</v>
      </c>
      <c r="I2" s="16" t="str">
        <f>If(grow_asia&gt;=H2,IF(G2="Yes","FUNDED","NOT FUNDED"),"NOT FUNDED")</f>
        <v>FUNDED</v>
      </c>
      <c r="J2" s="17">
        <f>If(grow_asia&gt;=H2,grow_asia-H2,grow_asia)</f>
        <v>100000</v>
      </c>
      <c r="K2" s="18" t="str">
        <f t="shared" ref="K2:K35" si="2">If(G2="YES",IF(I2="FUNDED","","Over Budget"),"Approval Threshold")</f>
        <v/>
      </c>
    </row>
    <row r="3">
      <c r="A3" s="21" t="s">
        <v>549</v>
      </c>
      <c r="B3" s="22">
        <v>4.92</v>
      </c>
      <c r="C3" s="23">
        <v>415.0</v>
      </c>
      <c r="D3" s="24">
        <v>1.14018878E8</v>
      </c>
      <c r="E3" s="24">
        <v>2107512.0</v>
      </c>
      <c r="F3" s="13">
        <f t="shared" si="1"/>
        <v>111911366</v>
      </c>
      <c r="G3" s="14" t="str">
        <f>IF(E3=0,"YES",IF(D3/E3&gt;=1.15, IF(D3+E3&gt;=one_percentage,"YES","NO"),"NO"))</f>
        <v>YES</v>
      </c>
      <c r="H3" s="25">
        <v>8640.0</v>
      </c>
      <c r="I3" s="16" t="str">
        <f t="shared" ref="I3:I35" si="3">If(J2&gt;=H3,IF(G3="Yes","FUNDED","NOT FUNDED"),"NOT FUNDED")</f>
        <v>FUNDED</v>
      </c>
      <c r="J3" s="17">
        <f t="shared" ref="J3:J35" si="4">If(I3="FUNDED",IF(J2&gt;=H3,(J2-H3),J2),J2)</f>
        <v>91360</v>
      </c>
      <c r="K3" s="18" t="str">
        <f t="shared" si="2"/>
        <v/>
      </c>
    </row>
    <row r="4">
      <c r="A4" s="21" t="s">
        <v>550</v>
      </c>
      <c r="B4" s="22">
        <v>4.52</v>
      </c>
      <c r="C4" s="23">
        <v>261.0</v>
      </c>
      <c r="D4" s="24">
        <v>1.12545765E8</v>
      </c>
      <c r="E4" s="24">
        <v>660602.0</v>
      </c>
      <c r="F4" s="13">
        <f t="shared" si="1"/>
        <v>111885163</v>
      </c>
      <c r="G4" s="14" t="str">
        <f>IF(E4=0,"YES",IF(D4/E4&gt;=1.15, IF(D4+E4&gt;=one_percentage,"YES","NO"),"NO"))</f>
        <v>YES</v>
      </c>
      <c r="H4" s="25">
        <v>11500.0</v>
      </c>
      <c r="I4" s="16" t="str">
        <f t="shared" si="3"/>
        <v>FUNDED</v>
      </c>
      <c r="J4" s="17">
        <f t="shared" si="4"/>
        <v>79860</v>
      </c>
      <c r="K4" s="18" t="str">
        <f t="shared" si="2"/>
        <v/>
      </c>
    </row>
    <row r="5">
      <c r="A5" s="21" t="s">
        <v>551</v>
      </c>
      <c r="B5" s="22">
        <v>4.22</v>
      </c>
      <c r="C5" s="23">
        <v>184.0</v>
      </c>
      <c r="D5" s="24">
        <v>1.08005953E8</v>
      </c>
      <c r="E5" s="24">
        <v>3875970.0</v>
      </c>
      <c r="F5" s="13">
        <f t="shared" si="1"/>
        <v>104129983</v>
      </c>
      <c r="G5" s="14" t="str">
        <f>IF(E5=0,"YES",IF(D5/E5&gt;=1.15, IF(D5+E5&gt;=one_percentage,"YES","NO"),"NO"))</f>
        <v>YES</v>
      </c>
      <c r="H5" s="25">
        <v>15000.0</v>
      </c>
      <c r="I5" s="16" t="str">
        <f t="shared" si="3"/>
        <v>FUNDED</v>
      </c>
      <c r="J5" s="17">
        <f t="shared" si="4"/>
        <v>64860</v>
      </c>
      <c r="K5" s="18" t="str">
        <f t="shared" si="2"/>
        <v/>
      </c>
    </row>
    <row r="6">
      <c r="A6" s="21" t="s">
        <v>552</v>
      </c>
      <c r="B6" s="22">
        <v>4.73</v>
      </c>
      <c r="C6" s="23">
        <v>405.0</v>
      </c>
      <c r="D6" s="24">
        <v>9.9186569E7</v>
      </c>
      <c r="E6" s="24">
        <v>7283386.0</v>
      </c>
      <c r="F6" s="13">
        <f t="shared" si="1"/>
        <v>91903183</v>
      </c>
      <c r="G6" s="14" t="str">
        <f>IF(E6=0,"YES",IF(D6/E6&gt;=1.15, IF(D6+E6&gt;=one_percentage,"YES","NO"),"NO"))</f>
        <v>YES</v>
      </c>
      <c r="H6" s="25">
        <v>15000.0</v>
      </c>
      <c r="I6" s="16" t="str">
        <f t="shared" si="3"/>
        <v>FUNDED</v>
      </c>
      <c r="J6" s="17">
        <f t="shared" si="4"/>
        <v>49860</v>
      </c>
      <c r="K6" s="18" t="str">
        <f t="shared" si="2"/>
        <v/>
      </c>
    </row>
    <row r="7">
      <c r="A7" s="21" t="s">
        <v>553</v>
      </c>
      <c r="B7" s="22">
        <v>2.93</v>
      </c>
      <c r="C7" s="23">
        <v>137.0</v>
      </c>
      <c r="D7" s="24">
        <v>8.689786E7</v>
      </c>
      <c r="E7" s="24">
        <v>1.4145119E7</v>
      </c>
      <c r="F7" s="13">
        <f t="shared" si="1"/>
        <v>72752741</v>
      </c>
      <c r="G7" s="14" t="str">
        <f>IF(E7=0,"YES",IF(D7/E7&gt;=1.15, IF(D7+E7&gt;=one_percentage,"YES","NO"),"NO"))</f>
        <v>YES</v>
      </c>
      <c r="H7" s="25">
        <v>30000.0</v>
      </c>
      <c r="I7" s="16" t="str">
        <f t="shared" si="3"/>
        <v>FUNDED</v>
      </c>
      <c r="J7" s="17">
        <f t="shared" si="4"/>
        <v>19860</v>
      </c>
      <c r="K7" s="18" t="str">
        <f t="shared" si="2"/>
        <v/>
      </c>
    </row>
    <row r="8">
      <c r="A8" s="21" t="s">
        <v>554</v>
      </c>
      <c r="B8" s="22">
        <v>2.75</v>
      </c>
      <c r="C8" s="23">
        <v>170.0</v>
      </c>
      <c r="D8" s="24">
        <v>8.3876492E7</v>
      </c>
      <c r="E8" s="24">
        <v>1.4733406E7</v>
      </c>
      <c r="F8" s="13">
        <f t="shared" si="1"/>
        <v>69143086</v>
      </c>
      <c r="G8" s="14" t="str">
        <f>IF(E8=0,"YES",IF(D8/E8&gt;=1.15, IF(D8+E8&gt;=one_percentage,"YES","NO"),"NO"))</f>
        <v>YES</v>
      </c>
      <c r="H8" s="25">
        <v>50000.0</v>
      </c>
      <c r="I8" s="16" t="str">
        <f t="shared" si="3"/>
        <v>NOT FUNDED</v>
      </c>
      <c r="J8" s="17">
        <f t="shared" si="4"/>
        <v>19860</v>
      </c>
      <c r="K8" s="18" t="str">
        <f t="shared" si="2"/>
        <v>Over Budget</v>
      </c>
    </row>
    <row r="9">
      <c r="A9" s="21" t="s">
        <v>555</v>
      </c>
      <c r="B9" s="22">
        <v>4.71</v>
      </c>
      <c r="C9" s="23">
        <v>405.0</v>
      </c>
      <c r="D9" s="24">
        <v>7.6731726E7</v>
      </c>
      <c r="E9" s="24">
        <v>9878372.0</v>
      </c>
      <c r="F9" s="13">
        <f t="shared" si="1"/>
        <v>66853354</v>
      </c>
      <c r="G9" s="14" t="str">
        <f>IF(E9=0,"YES",IF(D9/E9&gt;=1.15, IF(D9+E9&gt;=one_percentage,"YES","NO"),"NO"))</f>
        <v>YES</v>
      </c>
      <c r="H9" s="25">
        <v>24150.0</v>
      </c>
      <c r="I9" s="16" t="str">
        <f t="shared" si="3"/>
        <v>NOT FUNDED</v>
      </c>
      <c r="J9" s="17">
        <f t="shared" si="4"/>
        <v>19860</v>
      </c>
      <c r="K9" s="18" t="str">
        <f t="shared" si="2"/>
        <v>Over Budget</v>
      </c>
    </row>
    <row r="10">
      <c r="A10" s="21" t="s">
        <v>556</v>
      </c>
      <c r="B10" s="22">
        <v>4.62</v>
      </c>
      <c r="C10" s="23">
        <v>228.0</v>
      </c>
      <c r="D10" s="24">
        <v>6.1851455E7</v>
      </c>
      <c r="E10" s="24">
        <v>4671458.0</v>
      </c>
      <c r="F10" s="13">
        <f t="shared" si="1"/>
        <v>57179997</v>
      </c>
      <c r="G10" s="14" t="str">
        <f>IF(E10=0,"YES",IF(D10/E10&gt;=1.15, IF(D10+E10&gt;=one_percentage,"YES","NO"),"NO"))</f>
        <v>YES</v>
      </c>
      <c r="H10" s="25">
        <v>21331.0</v>
      </c>
      <c r="I10" s="16" t="str">
        <f t="shared" si="3"/>
        <v>NOT FUNDED</v>
      </c>
      <c r="J10" s="17">
        <f t="shared" si="4"/>
        <v>19860</v>
      </c>
      <c r="K10" s="18" t="str">
        <f t="shared" si="2"/>
        <v>Over Budget</v>
      </c>
    </row>
    <row r="11">
      <c r="A11" s="21" t="s">
        <v>557</v>
      </c>
      <c r="B11" s="22">
        <v>4.38</v>
      </c>
      <c r="C11" s="23">
        <v>123.0</v>
      </c>
      <c r="D11" s="24">
        <v>4.8168969E7</v>
      </c>
      <c r="E11" s="24">
        <v>3536068.0</v>
      </c>
      <c r="F11" s="13">
        <f t="shared" si="1"/>
        <v>44632901</v>
      </c>
      <c r="G11" s="14" t="str">
        <f>IF(E11=0,"YES",IF(D11/E11&gt;=1.15, IF(D11+E11&gt;=one_percentage,"YES","NO"),"NO"))</f>
        <v>YES</v>
      </c>
      <c r="H11" s="25">
        <v>4950.0</v>
      </c>
      <c r="I11" s="16" t="str">
        <f t="shared" si="3"/>
        <v>FUNDED</v>
      </c>
      <c r="J11" s="17">
        <f t="shared" si="4"/>
        <v>14910</v>
      </c>
      <c r="K11" s="18" t="str">
        <f t="shared" si="2"/>
        <v/>
      </c>
    </row>
    <row r="12">
      <c r="A12" s="21" t="s">
        <v>558</v>
      </c>
      <c r="B12" s="22">
        <v>4.56</v>
      </c>
      <c r="C12" s="23">
        <v>150.0</v>
      </c>
      <c r="D12" s="24">
        <v>4.5020504E7</v>
      </c>
      <c r="E12" s="24">
        <v>919263.0</v>
      </c>
      <c r="F12" s="13">
        <f t="shared" si="1"/>
        <v>44101241</v>
      </c>
      <c r="G12" s="14" t="str">
        <f>IF(E12=0,"YES",IF(D12/E12&gt;=1.15, IF(D12+E12&gt;=one_percentage,"YES","NO"),"NO"))</f>
        <v>YES</v>
      </c>
      <c r="H12" s="25">
        <v>15000.0</v>
      </c>
      <c r="I12" s="16" t="str">
        <f t="shared" si="3"/>
        <v>NOT FUNDED</v>
      </c>
      <c r="J12" s="17">
        <f t="shared" si="4"/>
        <v>14910</v>
      </c>
      <c r="K12" s="18" t="str">
        <f t="shared" si="2"/>
        <v>Over Budget</v>
      </c>
    </row>
    <row r="13">
      <c r="A13" s="21" t="s">
        <v>559</v>
      </c>
      <c r="B13" s="22">
        <v>4.57</v>
      </c>
      <c r="C13" s="23">
        <v>194.0</v>
      </c>
      <c r="D13" s="24">
        <v>4.8520118E7</v>
      </c>
      <c r="E13" s="24">
        <v>8111747.0</v>
      </c>
      <c r="F13" s="13">
        <f t="shared" si="1"/>
        <v>40408371</v>
      </c>
      <c r="G13" s="14" t="str">
        <f>IF(E13=0,"YES",IF(D13/E13&gt;=1.15, IF(D13+E13&gt;=one_percentage,"YES","NO"),"NO"))</f>
        <v>YES</v>
      </c>
      <c r="H13" s="25">
        <v>22500.0</v>
      </c>
      <c r="I13" s="16" t="str">
        <f t="shared" si="3"/>
        <v>NOT FUNDED</v>
      </c>
      <c r="J13" s="17">
        <f t="shared" si="4"/>
        <v>14910</v>
      </c>
      <c r="K13" s="18" t="str">
        <f t="shared" si="2"/>
        <v>Over Budget</v>
      </c>
    </row>
    <row r="14">
      <c r="A14" s="21" t="s">
        <v>560</v>
      </c>
      <c r="B14" s="22">
        <v>4.17</v>
      </c>
      <c r="C14" s="23">
        <v>104.0</v>
      </c>
      <c r="D14" s="24">
        <v>4.3067905E7</v>
      </c>
      <c r="E14" s="24">
        <v>3016471.0</v>
      </c>
      <c r="F14" s="13">
        <f t="shared" si="1"/>
        <v>40051434</v>
      </c>
      <c r="G14" s="14" t="str">
        <f>IF(E14=0,"YES",IF(D14/E14&gt;=1.15, IF(D14+E14&gt;=one_percentage,"YES","NO"),"NO"))</f>
        <v>YES</v>
      </c>
      <c r="H14" s="25">
        <v>4750.0</v>
      </c>
      <c r="I14" s="16" t="str">
        <f t="shared" si="3"/>
        <v>FUNDED</v>
      </c>
      <c r="J14" s="17">
        <f t="shared" si="4"/>
        <v>10160</v>
      </c>
      <c r="K14" s="18" t="str">
        <f t="shared" si="2"/>
        <v/>
      </c>
    </row>
    <row r="15">
      <c r="A15" s="21" t="s">
        <v>561</v>
      </c>
      <c r="B15" s="22">
        <v>4.8</v>
      </c>
      <c r="C15" s="23">
        <v>282.0</v>
      </c>
      <c r="D15" s="24">
        <v>5.4321139E7</v>
      </c>
      <c r="E15" s="24">
        <v>1.506874E7</v>
      </c>
      <c r="F15" s="13">
        <f t="shared" si="1"/>
        <v>39252399</v>
      </c>
      <c r="G15" s="14" t="str">
        <f>IF(E15=0,"YES",IF(D15/E15&gt;=1.15, IF(D15+E15&gt;=one_percentage,"YES","NO"),"NO"))</f>
        <v>YES</v>
      </c>
      <c r="H15" s="25">
        <v>15000.0</v>
      </c>
      <c r="I15" s="16" t="str">
        <f t="shared" si="3"/>
        <v>NOT FUNDED</v>
      </c>
      <c r="J15" s="17">
        <f t="shared" si="4"/>
        <v>10160</v>
      </c>
      <c r="K15" s="18" t="str">
        <f t="shared" si="2"/>
        <v>Over Budget</v>
      </c>
    </row>
    <row r="16">
      <c r="A16" s="21" t="s">
        <v>562</v>
      </c>
      <c r="B16" s="22">
        <v>3.04</v>
      </c>
      <c r="C16" s="23">
        <v>88.0</v>
      </c>
      <c r="D16" s="24">
        <v>5.1408822E7</v>
      </c>
      <c r="E16" s="24">
        <v>1.2588165E7</v>
      </c>
      <c r="F16" s="13">
        <f t="shared" si="1"/>
        <v>38820657</v>
      </c>
      <c r="G16" s="14" t="str">
        <f>IF(E16=0,"YES",IF(D16/E16&gt;=1.15, IF(D16+E16&gt;=one_percentage,"YES","NO"),"NO"))</f>
        <v>YES</v>
      </c>
      <c r="H16" s="25">
        <v>25000.0</v>
      </c>
      <c r="I16" s="16" t="str">
        <f t="shared" si="3"/>
        <v>NOT FUNDED</v>
      </c>
      <c r="J16" s="17">
        <f t="shared" si="4"/>
        <v>10160</v>
      </c>
      <c r="K16" s="18" t="str">
        <f t="shared" si="2"/>
        <v>Over Budget</v>
      </c>
    </row>
    <row r="17">
      <c r="A17" s="21" t="s">
        <v>563</v>
      </c>
      <c r="B17" s="22">
        <v>3.95</v>
      </c>
      <c r="C17" s="23">
        <v>174.0</v>
      </c>
      <c r="D17" s="24">
        <v>4.0737809E7</v>
      </c>
      <c r="E17" s="24">
        <v>8964186.0</v>
      </c>
      <c r="F17" s="13">
        <f t="shared" si="1"/>
        <v>31773623</v>
      </c>
      <c r="G17" s="14" t="str">
        <f>IF(E17=0,"YES",IF(D17/E17&gt;=1.15, IF(D17+E17&gt;=one_percentage,"YES","NO"),"NO"))</f>
        <v>YES</v>
      </c>
      <c r="H17" s="25">
        <v>7100.0</v>
      </c>
      <c r="I17" s="16" t="str">
        <f t="shared" si="3"/>
        <v>FUNDED</v>
      </c>
      <c r="J17" s="17">
        <f t="shared" si="4"/>
        <v>3060</v>
      </c>
      <c r="K17" s="18" t="str">
        <f t="shared" si="2"/>
        <v/>
      </c>
    </row>
    <row r="18">
      <c r="A18" s="21" t="s">
        <v>564</v>
      </c>
      <c r="B18" s="22">
        <v>4.37</v>
      </c>
      <c r="C18" s="23">
        <v>157.0</v>
      </c>
      <c r="D18" s="24">
        <v>3.8690839E7</v>
      </c>
      <c r="E18" s="24">
        <v>9634602.0</v>
      </c>
      <c r="F18" s="13">
        <f t="shared" si="1"/>
        <v>29056237</v>
      </c>
      <c r="G18" s="14" t="str">
        <f>IF(E18=0,"YES",IF(D18/E18&gt;=1.15, IF(D18+E18&gt;=one_percentage,"YES","NO"),"NO"))</f>
        <v>YES</v>
      </c>
      <c r="H18" s="25">
        <v>7100.0</v>
      </c>
      <c r="I18" s="16" t="str">
        <f t="shared" si="3"/>
        <v>NOT FUNDED</v>
      </c>
      <c r="J18" s="17">
        <f t="shared" si="4"/>
        <v>3060</v>
      </c>
      <c r="K18" s="18" t="str">
        <f t="shared" si="2"/>
        <v>Over Budget</v>
      </c>
    </row>
    <row r="19">
      <c r="A19" s="21" t="s">
        <v>565</v>
      </c>
      <c r="B19" s="22">
        <v>4.17</v>
      </c>
      <c r="C19" s="23">
        <v>143.0</v>
      </c>
      <c r="D19" s="24">
        <v>3.5734557E7</v>
      </c>
      <c r="E19" s="24">
        <v>8461634.0</v>
      </c>
      <c r="F19" s="13">
        <f t="shared" si="1"/>
        <v>27272923</v>
      </c>
      <c r="G19" s="14" t="str">
        <f>IF(E19=0,"YES",IF(D19/E19&gt;=1.15, IF(D19+E19&gt;=one_percentage,"YES","NO"),"NO"))</f>
        <v>YES</v>
      </c>
      <c r="H19" s="25">
        <v>7100.0</v>
      </c>
      <c r="I19" s="16" t="str">
        <f t="shared" si="3"/>
        <v>NOT FUNDED</v>
      </c>
      <c r="J19" s="17">
        <f t="shared" si="4"/>
        <v>3060</v>
      </c>
      <c r="K19" s="18" t="str">
        <f t="shared" si="2"/>
        <v>Over Budget</v>
      </c>
    </row>
    <row r="20">
      <c r="A20" s="21" t="s">
        <v>566</v>
      </c>
      <c r="B20" s="22">
        <v>3.19</v>
      </c>
      <c r="C20" s="23">
        <v>84.0</v>
      </c>
      <c r="D20" s="24">
        <v>3.1941628E7</v>
      </c>
      <c r="E20" s="24">
        <v>1.2086175E7</v>
      </c>
      <c r="F20" s="13">
        <f t="shared" si="1"/>
        <v>19855453</v>
      </c>
      <c r="G20" s="14" t="str">
        <f>IF(E20=0,"YES",IF(D20/E20&gt;=1.15, IF(D20+E20&gt;=one_percentage,"YES","NO"),"NO"))</f>
        <v>YES</v>
      </c>
      <c r="H20" s="25">
        <v>1900.0</v>
      </c>
      <c r="I20" s="16" t="str">
        <f t="shared" si="3"/>
        <v>FUNDED</v>
      </c>
      <c r="J20" s="17">
        <f t="shared" si="4"/>
        <v>1160</v>
      </c>
      <c r="K20" s="18" t="str">
        <f t="shared" si="2"/>
        <v/>
      </c>
    </row>
    <row r="21">
      <c r="A21" s="21" t="s">
        <v>567</v>
      </c>
      <c r="B21" s="22">
        <v>3.53</v>
      </c>
      <c r="C21" s="23">
        <v>88.0</v>
      </c>
      <c r="D21" s="24">
        <v>3.0415306E7</v>
      </c>
      <c r="E21" s="24">
        <v>1.1020843E7</v>
      </c>
      <c r="F21" s="13">
        <f t="shared" si="1"/>
        <v>19394463</v>
      </c>
      <c r="G21" s="14" t="str">
        <f>IF(E21=0,"YES",IF(D21/E21&gt;=1.15, IF(D21+E21&gt;=one_percentage,"YES","NO"),"NO"))</f>
        <v>YES</v>
      </c>
      <c r="H21" s="25">
        <v>27700.0</v>
      </c>
      <c r="I21" s="16" t="str">
        <f t="shared" si="3"/>
        <v>NOT FUNDED</v>
      </c>
      <c r="J21" s="17">
        <f t="shared" si="4"/>
        <v>1160</v>
      </c>
      <c r="K21" s="18" t="str">
        <f t="shared" si="2"/>
        <v>Over Budget</v>
      </c>
    </row>
    <row r="22">
      <c r="A22" s="21" t="s">
        <v>568</v>
      </c>
      <c r="B22" s="22">
        <v>4.28</v>
      </c>
      <c r="C22" s="23">
        <v>123.0</v>
      </c>
      <c r="D22" s="24">
        <v>2.1036133E7</v>
      </c>
      <c r="E22" s="24">
        <v>5713008.0</v>
      </c>
      <c r="F22" s="13">
        <f t="shared" si="1"/>
        <v>15323125</v>
      </c>
      <c r="G22" s="14" t="str">
        <f>IF(E22=0,"YES",IF(D22/E22&gt;=1.15, IF(D22+E22&gt;=one_percentage,"YES","NO"),"NO"))</f>
        <v>NO</v>
      </c>
      <c r="H22" s="25">
        <v>9240.0</v>
      </c>
      <c r="I22" s="16" t="str">
        <f t="shared" si="3"/>
        <v>NOT FUNDED</v>
      </c>
      <c r="J22" s="17">
        <f t="shared" si="4"/>
        <v>1160</v>
      </c>
      <c r="K22" s="18" t="str">
        <f t="shared" si="2"/>
        <v>Approval Threshold</v>
      </c>
    </row>
    <row r="23">
      <c r="A23" s="21" t="s">
        <v>569</v>
      </c>
      <c r="B23" s="22">
        <v>3.29</v>
      </c>
      <c r="C23" s="23">
        <v>78.0</v>
      </c>
      <c r="D23" s="24">
        <v>2.6746891E7</v>
      </c>
      <c r="E23" s="24">
        <v>1.1659901E7</v>
      </c>
      <c r="F23" s="13">
        <f t="shared" si="1"/>
        <v>15086990</v>
      </c>
      <c r="G23" s="14" t="str">
        <f>IF(E23=0,"YES",IF(D23/E23&gt;=1.15, IF(D23+E23&gt;=one_percentage,"YES","NO"),"NO"))</f>
        <v>YES</v>
      </c>
      <c r="H23" s="25">
        <v>4000.0</v>
      </c>
      <c r="I23" s="16" t="str">
        <f t="shared" si="3"/>
        <v>NOT FUNDED</v>
      </c>
      <c r="J23" s="17">
        <f t="shared" si="4"/>
        <v>1160</v>
      </c>
      <c r="K23" s="18" t="str">
        <f t="shared" si="2"/>
        <v>Over Budget</v>
      </c>
    </row>
    <row r="24">
      <c r="A24" s="21" t="s">
        <v>570</v>
      </c>
      <c r="B24" s="22">
        <v>3.88</v>
      </c>
      <c r="C24" s="23">
        <v>96.0</v>
      </c>
      <c r="D24" s="24">
        <v>3.1416604E7</v>
      </c>
      <c r="E24" s="24">
        <v>1.7574371E7</v>
      </c>
      <c r="F24" s="13">
        <f t="shared" si="1"/>
        <v>13842233</v>
      </c>
      <c r="G24" s="14" t="str">
        <f>IF(E24=0,"YES",IF(D24/E24&gt;=1.15, IF(D24+E24&gt;=one_percentage,"YES","NO"),"NO"))</f>
        <v>YES</v>
      </c>
      <c r="H24" s="25">
        <v>26481.0</v>
      </c>
      <c r="I24" s="16" t="str">
        <f t="shared" si="3"/>
        <v>NOT FUNDED</v>
      </c>
      <c r="J24" s="17">
        <f t="shared" si="4"/>
        <v>1160</v>
      </c>
      <c r="K24" s="18" t="str">
        <f t="shared" si="2"/>
        <v>Over Budget</v>
      </c>
    </row>
    <row r="25">
      <c r="A25" s="21" t="s">
        <v>571</v>
      </c>
      <c r="B25" s="22">
        <v>3.03</v>
      </c>
      <c r="C25" s="23">
        <v>70.0</v>
      </c>
      <c r="D25" s="24">
        <v>2.5982985E7</v>
      </c>
      <c r="E25" s="24">
        <v>1.2404459E7</v>
      </c>
      <c r="F25" s="13">
        <f t="shared" si="1"/>
        <v>13578526</v>
      </c>
      <c r="G25" s="14" t="str">
        <f>IF(E25=0,"YES",IF(D25/E25&gt;=1.15, IF(D25+E25&gt;=one_percentage,"YES","NO"),"NO"))</f>
        <v>YES</v>
      </c>
      <c r="H25" s="25">
        <v>1750.0</v>
      </c>
      <c r="I25" s="16" t="str">
        <f t="shared" si="3"/>
        <v>NOT FUNDED</v>
      </c>
      <c r="J25" s="17">
        <f t="shared" si="4"/>
        <v>1160</v>
      </c>
      <c r="K25" s="18" t="str">
        <f t="shared" si="2"/>
        <v>Over Budget</v>
      </c>
    </row>
    <row r="26">
      <c r="A26" s="21" t="s">
        <v>572</v>
      </c>
      <c r="B26" s="22">
        <v>3.88</v>
      </c>
      <c r="C26" s="23">
        <v>95.0</v>
      </c>
      <c r="D26" s="24">
        <v>2.7949196E7</v>
      </c>
      <c r="E26" s="24">
        <v>1.4745562E7</v>
      </c>
      <c r="F26" s="13">
        <f t="shared" si="1"/>
        <v>13203634</v>
      </c>
      <c r="G26" s="14" t="str">
        <f>IF(E26=0,"YES",IF(D26/E26&gt;=1.15, IF(D26+E26&gt;=one_percentage,"YES","NO"),"NO"))</f>
        <v>YES</v>
      </c>
      <c r="H26" s="25">
        <v>6000.0</v>
      </c>
      <c r="I26" s="16" t="str">
        <f t="shared" si="3"/>
        <v>NOT FUNDED</v>
      </c>
      <c r="J26" s="17">
        <f t="shared" si="4"/>
        <v>1160</v>
      </c>
      <c r="K26" s="18" t="str">
        <f t="shared" si="2"/>
        <v>Over Budget</v>
      </c>
    </row>
    <row r="27">
      <c r="A27" s="21" t="s">
        <v>573</v>
      </c>
      <c r="B27" s="22">
        <v>2.97</v>
      </c>
      <c r="C27" s="23">
        <v>71.0</v>
      </c>
      <c r="D27" s="24">
        <v>2.6535445E7</v>
      </c>
      <c r="E27" s="24">
        <v>1.3354589E7</v>
      </c>
      <c r="F27" s="13">
        <f t="shared" si="1"/>
        <v>13180856</v>
      </c>
      <c r="G27" s="14" t="str">
        <f>IF(E27=0,"YES",IF(D27/E27&gt;=1.15, IF(D27+E27&gt;=one_percentage,"YES","NO"),"NO"))</f>
        <v>YES</v>
      </c>
      <c r="H27" s="25">
        <v>2100.0</v>
      </c>
      <c r="I27" s="16" t="str">
        <f t="shared" si="3"/>
        <v>NOT FUNDED</v>
      </c>
      <c r="J27" s="17">
        <f t="shared" si="4"/>
        <v>1160</v>
      </c>
      <c r="K27" s="18" t="str">
        <f t="shared" si="2"/>
        <v>Over Budget</v>
      </c>
    </row>
    <row r="28">
      <c r="A28" s="21" t="s">
        <v>574</v>
      </c>
      <c r="B28" s="22">
        <v>4.4</v>
      </c>
      <c r="C28" s="23">
        <v>111.0</v>
      </c>
      <c r="D28" s="24">
        <v>2.7358789E7</v>
      </c>
      <c r="E28" s="24">
        <v>1.4918005E7</v>
      </c>
      <c r="F28" s="13">
        <f t="shared" si="1"/>
        <v>12440784</v>
      </c>
      <c r="G28" s="14" t="str">
        <f>IF(E28=0,"YES",IF(D28/E28&gt;=1.15, IF(D28+E28&gt;=one_percentage,"YES","NO"),"NO"))</f>
        <v>YES</v>
      </c>
      <c r="H28" s="25">
        <v>11800.0</v>
      </c>
      <c r="I28" s="16" t="str">
        <f t="shared" si="3"/>
        <v>NOT FUNDED</v>
      </c>
      <c r="J28" s="17">
        <f t="shared" si="4"/>
        <v>1160</v>
      </c>
      <c r="K28" s="18" t="str">
        <f t="shared" si="2"/>
        <v>Over Budget</v>
      </c>
    </row>
    <row r="29">
      <c r="A29" s="21" t="s">
        <v>575</v>
      </c>
      <c r="B29" s="22">
        <v>2.9</v>
      </c>
      <c r="C29" s="23">
        <v>79.0</v>
      </c>
      <c r="D29" s="24">
        <v>2.3276785E7</v>
      </c>
      <c r="E29" s="24">
        <v>1.3052989E7</v>
      </c>
      <c r="F29" s="13">
        <f t="shared" si="1"/>
        <v>10223796</v>
      </c>
      <c r="G29" s="14" t="str">
        <f>IF(E29=0,"YES",IF(D29/E29&gt;=1.15, IF(D29+E29&gt;=one_percentage,"YES","NO"),"NO"))</f>
        <v>NO</v>
      </c>
      <c r="H29" s="25">
        <v>15000.0</v>
      </c>
      <c r="I29" s="16" t="str">
        <f t="shared" si="3"/>
        <v>NOT FUNDED</v>
      </c>
      <c r="J29" s="17">
        <f t="shared" si="4"/>
        <v>1160</v>
      </c>
      <c r="K29" s="18" t="str">
        <f t="shared" si="2"/>
        <v>Approval Threshold</v>
      </c>
    </row>
    <row r="30">
      <c r="A30" s="21" t="s">
        <v>576</v>
      </c>
      <c r="B30" s="22">
        <v>3.39</v>
      </c>
      <c r="C30" s="23">
        <v>70.0</v>
      </c>
      <c r="D30" s="24">
        <v>2.3976587E7</v>
      </c>
      <c r="E30" s="24">
        <v>1.3987689E7</v>
      </c>
      <c r="F30" s="13">
        <f t="shared" si="1"/>
        <v>9988898</v>
      </c>
      <c r="G30" s="14" t="str">
        <f>IF(E30=0,"YES",IF(D30/E30&gt;=1.15, IF(D30+E30&gt;=one_percentage,"YES","NO"),"NO"))</f>
        <v>YES</v>
      </c>
      <c r="H30" s="25">
        <v>16800.0</v>
      </c>
      <c r="I30" s="16" t="str">
        <f t="shared" si="3"/>
        <v>NOT FUNDED</v>
      </c>
      <c r="J30" s="17">
        <f t="shared" si="4"/>
        <v>1160</v>
      </c>
      <c r="K30" s="18" t="str">
        <f t="shared" si="2"/>
        <v>Over Budget</v>
      </c>
    </row>
    <row r="31">
      <c r="A31" s="21" t="s">
        <v>577</v>
      </c>
      <c r="B31" s="22">
        <v>4.3</v>
      </c>
      <c r="C31" s="23">
        <v>163.0</v>
      </c>
      <c r="D31" s="24">
        <v>1.8693781E7</v>
      </c>
      <c r="E31" s="24">
        <v>8765027.0</v>
      </c>
      <c r="F31" s="13">
        <f t="shared" si="1"/>
        <v>9928754</v>
      </c>
      <c r="G31" s="14" t="str">
        <f>IF(E31=0,"YES",IF(D31/E31&gt;=1.15, IF(D31+E31&gt;=one_percentage,"YES","NO"),"NO"))</f>
        <v>NO</v>
      </c>
      <c r="H31" s="25">
        <v>7100.0</v>
      </c>
      <c r="I31" s="16" t="str">
        <f t="shared" si="3"/>
        <v>NOT FUNDED</v>
      </c>
      <c r="J31" s="17">
        <f t="shared" si="4"/>
        <v>1160</v>
      </c>
      <c r="K31" s="18" t="str">
        <f t="shared" si="2"/>
        <v>Approval Threshold</v>
      </c>
    </row>
    <row r="32">
      <c r="A32" s="21" t="s">
        <v>578</v>
      </c>
      <c r="B32" s="22">
        <v>4.21</v>
      </c>
      <c r="C32" s="23">
        <v>149.0</v>
      </c>
      <c r="D32" s="24">
        <v>3.1129464E7</v>
      </c>
      <c r="E32" s="24">
        <v>2.2423036E7</v>
      </c>
      <c r="F32" s="13">
        <f t="shared" si="1"/>
        <v>8706428</v>
      </c>
      <c r="G32" s="14" t="str">
        <f>IF(E32=0,"YES",IF(D32/E32&gt;=1.15, IF(D32+E32&gt;=one_percentage,"YES","NO"),"NO"))</f>
        <v>YES</v>
      </c>
      <c r="H32" s="25">
        <v>75516.0</v>
      </c>
      <c r="I32" s="16" t="str">
        <f t="shared" si="3"/>
        <v>NOT FUNDED</v>
      </c>
      <c r="J32" s="17">
        <f t="shared" si="4"/>
        <v>1160</v>
      </c>
      <c r="K32" s="18" t="str">
        <f t="shared" si="2"/>
        <v>Over Budget</v>
      </c>
    </row>
    <row r="33">
      <c r="A33" s="21" t="s">
        <v>579</v>
      </c>
      <c r="B33" s="22">
        <v>2.6</v>
      </c>
      <c r="C33" s="23">
        <v>90.0</v>
      </c>
      <c r="D33" s="24">
        <v>2.2710558E7</v>
      </c>
      <c r="E33" s="24">
        <v>1.4138259E7</v>
      </c>
      <c r="F33" s="13">
        <f t="shared" si="1"/>
        <v>8572299</v>
      </c>
      <c r="G33" s="14" t="str">
        <f>IF(E33=0,"YES",IF(D33/E33&gt;=1.15, IF(D33+E33&gt;=one_percentage,"YES","NO"),"NO"))</f>
        <v>YES</v>
      </c>
      <c r="H33" s="25">
        <v>9950.0</v>
      </c>
      <c r="I33" s="16" t="str">
        <f t="shared" si="3"/>
        <v>NOT FUNDED</v>
      </c>
      <c r="J33" s="17">
        <f t="shared" si="4"/>
        <v>1160</v>
      </c>
      <c r="K33" s="18" t="str">
        <f t="shared" si="2"/>
        <v>Over Budget</v>
      </c>
    </row>
    <row r="34">
      <c r="A34" s="21" t="s">
        <v>580</v>
      </c>
      <c r="B34" s="22">
        <v>4.19</v>
      </c>
      <c r="C34" s="23">
        <v>131.0</v>
      </c>
      <c r="D34" s="24">
        <v>2.8142332E7</v>
      </c>
      <c r="E34" s="24">
        <v>2.1851029E7</v>
      </c>
      <c r="F34" s="13">
        <f t="shared" si="1"/>
        <v>6291303</v>
      </c>
      <c r="G34" s="14" t="str">
        <f>IF(E34=0,"YES",IF(D34/E34&gt;=1.15, IF(D34+E34&gt;=one_percentage,"YES","NO"),"NO"))</f>
        <v>YES</v>
      </c>
      <c r="H34" s="25">
        <v>56376.0</v>
      </c>
      <c r="I34" s="16" t="str">
        <f t="shared" si="3"/>
        <v>NOT FUNDED</v>
      </c>
      <c r="J34" s="17">
        <f t="shared" si="4"/>
        <v>1160</v>
      </c>
      <c r="K34" s="18" t="str">
        <f t="shared" si="2"/>
        <v>Over Budget</v>
      </c>
    </row>
    <row r="35">
      <c r="A35" s="26" t="s">
        <v>581</v>
      </c>
      <c r="B35" s="22">
        <v>2.92</v>
      </c>
      <c r="C35" s="23">
        <v>70.0</v>
      </c>
      <c r="D35" s="24">
        <v>1.6696619E7</v>
      </c>
      <c r="E35" s="24">
        <v>1.3289118E7</v>
      </c>
      <c r="F35" s="13">
        <f t="shared" si="1"/>
        <v>3407501</v>
      </c>
      <c r="G35" s="14" t="str">
        <f>IF(E35=0,"YES",IF(D35/E35&gt;=1.15, IF(D35+E35&gt;=one_percentage,"YES","NO"),"NO"))</f>
        <v>NO</v>
      </c>
      <c r="H35" s="25">
        <v>3200.0</v>
      </c>
      <c r="I35" s="16" t="str">
        <f t="shared" si="3"/>
        <v>NOT FUNDED</v>
      </c>
      <c r="J35" s="17">
        <f t="shared" si="4"/>
        <v>1160</v>
      </c>
      <c r="K35" s="18" t="str">
        <f t="shared" si="2"/>
        <v>Approval Threshold</v>
      </c>
    </row>
  </sheetData>
  <autoFilter ref="$A$1:$H$35">
    <sortState ref="A1:H35">
      <sortCondition descending="1" ref="F1:F35"/>
      <sortCondition ref="A1:A35"/>
    </sortState>
  </autoFilter>
  <conditionalFormatting sqref="I2:I35">
    <cfRule type="cellIs" dxfId="0" priority="1" operator="equal">
      <formula>"FUNDED"</formula>
    </cfRule>
  </conditionalFormatting>
  <conditionalFormatting sqref="I2:I35">
    <cfRule type="cellIs" dxfId="1" priority="2" operator="equal">
      <formula>"NOT FUNDED"</formula>
    </cfRule>
  </conditionalFormatting>
  <conditionalFormatting sqref="K2:K35">
    <cfRule type="cellIs" dxfId="0" priority="3" operator="greaterThan">
      <formula>999</formula>
    </cfRule>
  </conditionalFormatting>
  <conditionalFormatting sqref="K2:K35">
    <cfRule type="cellIs" dxfId="0" priority="4" operator="greaterThan">
      <formula>999</formula>
    </cfRule>
  </conditionalFormatting>
  <conditionalFormatting sqref="K2:K35">
    <cfRule type="containsText" dxfId="1" priority="5" operator="containsText" text="NOT FUNDED">
      <formula>NOT(ISERROR(SEARCH(("NOT FUNDED"),(K2))))</formula>
    </cfRule>
  </conditionalFormatting>
  <conditionalFormatting sqref="K2:K35">
    <cfRule type="cellIs" dxfId="2" priority="6" operator="equal">
      <formula>"Over Budget"</formula>
    </cfRule>
  </conditionalFormatting>
  <conditionalFormatting sqref="K2:K35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drawing r:id="rId3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582</v>
      </c>
      <c r="B2" s="22">
        <v>4.75</v>
      </c>
      <c r="C2" s="23">
        <v>765.0</v>
      </c>
      <c r="D2" s="24">
        <v>1.25291672E8</v>
      </c>
      <c r="E2" s="24">
        <v>1.1854594E7</v>
      </c>
      <c r="F2" s="13">
        <f t="shared" ref="F2:F35" si="1">D2-E2</f>
        <v>113437078</v>
      </c>
      <c r="G2" s="14" t="str">
        <f>IF(E2=0,"YES",IF(D2/E2&gt;=1.15, IF(D2+E2&gt;=one_percentage,"YES","NO"),"NO"))</f>
        <v>YES</v>
      </c>
      <c r="H2" s="25">
        <v>22500.0</v>
      </c>
      <c r="I2" s="16" t="str">
        <f>If(grow_india&gt;=H2,IF(G2="Yes","FUNDED","NOT FUNDED"),"NOT FUNDED")</f>
        <v>FUNDED</v>
      </c>
      <c r="J2" s="17">
        <f>If(grow_india&gt;=H2,grow_india-H2,grow_india)</f>
        <v>127500</v>
      </c>
      <c r="K2" s="18" t="str">
        <f t="shared" ref="K2:K35" si="2">If(G2="YES",IF(I2="FUNDED","","Over Budget"),"Approval Threshold")</f>
        <v/>
      </c>
    </row>
    <row r="3">
      <c r="A3" s="21" t="s">
        <v>583</v>
      </c>
      <c r="B3" s="22">
        <v>4.62</v>
      </c>
      <c r="C3" s="23">
        <v>344.0</v>
      </c>
      <c r="D3" s="24">
        <v>1.03603553E8</v>
      </c>
      <c r="E3" s="24">
        <v>4432441.0</v>
      </c>
      <c r="F3" s="13">
        <f t="shared" si="1"/>
        <v>99171112</v>
      </c>
      <c r="G3" s="14" t="str">
        <f>IF(E3=0,"YES",IF(D3/E3&gt;=1.15, IF(D3+E3&gt;=one_percentage,"YES","NO"),"NO"))</f>
        <v>YES</v>
      </c>
      <c r="H3" s="25">
        <v>24900.0</v>
      </c>
      <c r="I3" s="16" t="str">
        <f t="shared" ref="I3:I35" si="3">If(J2&gt;=H3,IF(G3="Yes","FUNDED","NOT FUNDED"),"NOT FUNDED")</f>
        <v>FUNDED</v>
      </c>
      <c r="J3" s="17">
        <f t="shared" ref="J3:J35" si="4">If(I3="FUNDED",IF(J2&gt;=H3,(J2-H3),J2),J2)</f>
        <v>102600</v>
      </c>
      <c r="K3" s="18" t="str">
        <f t="shared" si="2"/>
        <v/>
      </c>
    </row>
    <row r="4">
      <c r="A4" s="21" t="s">
        <v>584</v>
      </c>
      <c r="B4" s="22">
        <v>4.55</v>
      </c>
      <c r="C4" s="23">
        <v>305.0</v>
      </c>
      <c r="D4" s="24">
        <v>7.5597379E7</v>
      </c>
      <c r="E4" s="24">
        <v>1.3299547E7</v>
      </c>
      <c r="F4" s="13">
        <f t="shared" si="1"/>
        <v>62297832</v>
      </c>
      <c r="G4" s="14" t="str">
        <f>IF(E4=0,"YES",IF(D4/E4&gt;=1.15, IF(D4+E4&gt;=one_percentage,"YES","NO"),"NO"))</f>
        <v>YES</v>
      </c>
      <c r="H4" s="25">
        <v>29750.0</v>
      </c>
      <c r="I4" s="16" t="str">
        <f t="shared" si="3"/>
        <v>FUNDED</v>
      </c>
      <c r="J4" s="17">
        <f t="shared" si="4"/>
        <v>72850</v>
      </c>
      <c r="K4" s="18" t="str">
        <f t="shared" si="2"/>
        <v/>
      </c>
    </row>
    <row r="5">
      <c r="A5" s="21" t="s">
        <v>585</v>
      </c>
      <c r="B5" s="22">
        <v>4.61</v>
      </c>
      <c r="C5" s="23">
        <v>269.0</v>
      </c>
      <c r="D5" s="24">
        <v>6.9889622E7</v>
      </c>
      <c r="E5" s="24">
        <v>1.082342E7</v>
      </c>
      <c r="F5" s="13">
        <f t="shared" si="1"/>
        <v>59066202</v>
      </c>
      <c r="G5" s="14" t="str">
        <f>IF(E5=0,"YES",IF(D5/E5&gt;=1.15, IF(D5+E5&gt;=one_percentage,"YES","NO"),"NO"))</f>
        <v>YES</v>
      </c>
      <c r="H5" s="25">
        <v>25000.0</v>
      </c>
      <c r="I5" s="16" t="str">
        <f t="shared" si="3"/>
        <v>FUNDED</v>
      </c>
      <c r="J5" s="17">
        <f t="shared" si="4"/>
        <v>47850</v>
      </c>
      <c r="K5" s="18" t="str">
        <f t="shared" si="2"/>
        <v/>
      </c>
    </row>
    <row r="6">
      <c r="A6" s="21" t="s">
        <v>586</v>
      </c>
      <c r="B6" s="22">
        <v>4.1</v>
      </c>
      <c r="C6" s="23">
        <v>217.0</v>
      </c>
      <c r="D6" s="24">
        <v>5.749703E7</v>
      </c>
      <c r="E6" s="24">
        <v>9178589.0</v>
      </c>
      <c r="F6" s="13">
        <f t="shared" si="1"/>
        <v>48318441</v>
      </c>
      <c r="G6" s="14" t="str">
        <f>IF(E6=0,"YES",IF(D6/E6&gt;=1.15, IF(D6+E6&gt;=one_percentage,"YES","NO"),"NO"))</f>
        <v>YES</v>
      </c>
      <c r="H6" s="25">
        <v>7100.0</v>
      </c>
      <c r="I6" s="16" t="str">
        <f t="shared" si="3"/>
        <v>FUNDED</v>
      </c>
      <c r="J6" s="17">
        <f t="shared" si="4"/>
        <v>40750</v>
      </c>
      <c r="K6" s="18" t="str">
        <f t="shared" si="2"/>
        <v/>
      </c>
    </row>
    <row r="7">
      <c r="A7" s="21" t="s">
        <v>587</v>
      </c>
      <c r="B7" s="22">
        <v>4.17</v>
      </c>
      <c r="C7" s="23">
        <v>142.0</v>
      </c>
      <c r="D7" s="24">
        <v>4.848618E7</v>
      </c>
      <c r="E7" s="24">
        <v>2584389.0</v>
      </c>
      <c r="F7" s="13">
        <f t="shared" si="1"/>
        <v>45901791</v>
      </c>
      <c r="G7" s="14" t="str">
        <f>IF(E7=0,"YES",IF(D7/E7&gt;=1.15, IF(D7+E7&gt;=one_percentage,"YES","NO"),"NO"))</f>
        <v>YES</v>
      </c>
      <c r="H7" s="25">
        <v>7000.0</v>
      </c>
      <c r="I7" s="16" t="str">
        <f t="shared" si="3"/>
        <v>FUNDED</v>
      </c>
      <c r="J7" s="17">
        <f t="shared" si="4"/>
        <v>33750</v>
      </c>
      <c r="K7" s="18" t="str">
        <f t="shared" si="2"/>
        <v/>
      </c>
    </row>
    <row r="8">
      <c r="A8" s="21" t="s">
        <v>588</v>
      </c>
      <c r="B8" s="22">
        <v>4.14</v>
      </c>
      <c r="C8" s="23">
        <v>130.0</v>
      </c>
      <c r="D8" s="24">
        <v>4.8092658E7</v>
      </c>
      <c r="E8" s="24">
        <v>3104213.0</v>
      </c>
      <c r="F8" s="13">
        <f t="shared" si="1"/>
        <v>44988445</v>
      </c>
      <c r="G8" s="14" t="str">
        <f>IF(E8=0,"YES",IF(D8/E8&gt;=1.15, IF(D8+E8&gt;=one_percentage,"YES","NO"),"NO"))</f>
        <v>YES</v>
      </c>
      <c r="H8" s="25">
        <v>6988.0</v>
      </c>
      <c r="I8" s="16" t="str">
        <f t="shared" si="3"/>
        <v>FUNDED</v>
      </c>
      <c r="J8" s="17">
        <f t="shared" si="4"/>
        <v>26762</v>
      </c>
      <c r="K8" s="18" t="str">
        <f t="shared" si="2"/>
        <v/>
      </c>
    </row>
    <row r="9">
      <c r="A9" s="21" t="s">
        <v>589</v>
      </c>
      <c r="B9" s="22">
        <v>3.87</v>
      </c>
      <c r="C9" s="23">
        <v>141.0</v>
      </c>
      <c r="D9" s="24">
        <v>5.2003856E7</v>
      </c>
      <c r="E9" s="24">
        <v>9316795.0</v>
      </c>
      <c r="F9" s="13">
        <f t="shared" si="1"/>
        <v>42687061</v>
      </c>
      <c r="G9" s="14" t="str">
        <f>IF(E9=0,"YES",IF(D9/E9&gt;=1.15, IF(D9+E9&gt;=one_percentage,"YES","NO"),"NO"))</f>
        <v>YES</v>
      </c>
      <c r="H9" s="25">
        <v>15000.0</v>
      </c>
      <c r="I9" s="16" t="str">
        <f t="shared" si="3"/>
        <v>FUNDED</v>
      </c>
      <c r="J9" s="17">
        <f t="shared" si="4"/>
        <v>11762</v>
      </c>
      <c r="K9" s="18" t="str">
        <f t="shared" si="2"/>
        <v/>
      </c>
    </row>
    <row r="10">
      <c r="A10" s="21" t="s">
        <v>590</v>
      </c>
      <c r="B10" s="22">
        <v>4.5</v>
      </c>
      <c r="C10" s="23">
        <v>302.0</v>
      </c>
      <c r="D10" s="24">
        <v>5.9034612E7</v>
      </c>
      <c r="E10" s="24">
        <v>2.0053509E7</v>
      </c>
      <c r="F10" s="13">
        <f t="shared" si="1"/>
        <v>38981103</v>
      </c>
      <c r="G10" s="14" t="str">
        <f>IF(E10=0,"YES",IF(D10/E10&gt;=1.15, IF(D10+E10&gt;=one_percentage,"YES","NO"),"NO"))</f>
        <v>YES</v>
      </c>
      <c r="H10" s="25">
        <v>30000.0</v>
      </c>
      <c r="I10" s="16" t="str">
        <f t="shared" si="3"/>
        <v>NOT FUNDED</v>
      </c>
      <c r="J10" s="17">
        <f t="shared" si="4"/>
        <v>11762</v>
      </c>
      <c r="K10" s="18" t="str">
        <f t="shared" si="2"/>
        <v>Over Budget</v>
      </c>
    </row>
    <row r="11">
      <c r="A11" s="21" t="s">
        <v>591</v>
      </c>
      <c r="B11" s="22">
        <v>3.95</v>
      </c>
      <c r="C11" s="23">
        <v>108.0</v>
      </c>
      <c r="D11" s="24">
        <v>4.0102976E7</v>
      </c>
      <c r="E11" s="24">
        <v>4838297.0</v>
      </c>
      <c r="F11" s="13">
        <f t="shared" si="1"/>
        <v>35264679</v>
      </c>
      <c r="G11" s="14" t="str">
        <f>IF(E11=0,"YES",IF(D11/E11&gt;=1.15, IF(D11+E11&gt;=one_percentage,"YES","NO"),"NO"))</f>
        <v>YES</v>
      </c>
      <c r="H11" s="25">
        <v>3600.0</v>
      </c>
      <c r="I11" s="16" t="str">
        <f t="shared" si="3"/>
        <v>FUNDED</v>
      </c>
      <c r="J11" s="17">
        <f t="shared" si="4"/>
        <v>8162</v>
      </c>
      <c r="K11" s="18" t="str">
        <f t="shared" si="2"/>
        <v/>
      </c>
    </row>
    <row r="12">
      <c r="A12" s="21" t="s">
        <v>592</v>
      </c>
      <c r="B12" s="22">
        <v>4.06</v>
      </c>
      <c r="C12" s="23">
        <v>117.0</v>
      </c>
      <c r="D12" s="24">
        <v>3.4068195E7</v>
      </c>
      <c r="E12" s="24">
        <v>1.4766356E7</v>
      </c>
      <c r="F12" s="13">
        <f t="shared" si="1"/>
        <v>19301839</v>
      </c>
      <c r="G12" s="14" t="str">
        <f>IF(E12=0,"YES",IF(D12/E12&gt;=1.15, IF(D12+E12&gt;=one_percentage,"YES","NO"),"NO"))</f>
        <v>YES</v>
      </c>
      <c r="H12" s="25">
        <v>30000.0</v>
      </c>
      <c r="I12" s="16" t="str">
        <f t="shared" si="3"/>
        <v>NOT FUNDED</v>
      </c>
      <c r="J12" s="17">
        <f t="shared" si="4"/>
        <v>8162</v>
      </c>
      <c r="K12" s="18" t="str">
        <f t="shared" si="2"/>
        <v>Over Budget</v>
      </c>
    </row>
    <row r="13">
      <c r="A13" s="26" t="s">
        <v>593</v>
      </c>
      <c r="B13" s="22">
        <v>4.11</v>
      </c>
      <c r="C13" s="23">
        <v>162.0</v>
      </c>
      <c r="D13" s="24">
        <v>3.7267012E7</v>
      </c>
      <c r="E13" s="24">
        <v>1.8424294E7</v>
      </c>
      <c r="F13" s="13">
        <f t="shared" si="1"/>
        <v>18842718</v>
      </c>
      <c r="G13" s="14" t="str">
        <f>IF(E13=0,"YES",IF(D13/E13&gt;=1.15, IF(D13+E13&gt;=one_percentage,"YES","NO"),"NO"))</f>
        <v>YES</v>
      </c>
      <c r="H13" s="25">
        <v>7100.0</v>
      </c>
      <c r="I13" s="16" t="str">
        <f t="shared" si="3"/>
        <v>FUNDED</v>
      </c>
      <c r="J13" s="17">
        <f t="shared" si="4"/>
        <v>1062</v>
      </c>
      <c r="K13" s="18" t="str">
        <f t="shared" si="2"/>
        <v/>
      </c>
    </row>
    <row r="14">
      <c r="A14" s="21" t="s">
        <v>594</v>
      </c>
      <c r="B14" s="22">
        <v>4.23</v>
      </c>
      <c r="C14" s="23">
        <v>241.0</v>
      </c>
      <c r="D14" s="24">
        <v>3.7729888E7</v>
      </c>
      <c r="E14" s="24">
        <v>2.1540623E7</v>
      </c>
      <c r="F14" s="13">
        <f t="shared" si="1"/>
        <v>16189265</v>
      </c>
      <c r="G14" s="14" t="str">
        <f>IF(E14=0,"YES",IF(D14/E14&gt;=1.15, IF(D14+E14&gt;=one_percentage,"YES","NO"),"NO"))</f>
        <v>YES</v>
      </c>
      <c r="H14" s="25">
        <v>7100.0</v>
      </c>
      <c r="I14" s="16" t="str">
        <f t="shared" si="3"/>
        <v>NOT FUNDED</v>
      </c>
      <c r="J14" s="17">
        <f t="shared" si="4"/>
        <v>1062</v>
      </c>
      <c r="K14" s="18" t="str">
        <f t="shared" si="2"/>
        <v>Over Budget</v>
      </c>
    </row>
    <row r="15">
      <c r="A15" s="21" t="s">
        <v>595</v>
      </c>
      <c r="B15" s="22">
        <v>4.06</v>
      </c>
      <c r="C15" s="23">
        <v>124.0</v>
      </c>
      <c r="D15" s="24">
        <v>3.1618489E7</v>
      </c>
      <c r="E15" s="24">
        <v>1.7368403E7</v>
      </c>
      <c r="F15" s="13">
        <f t="shared" si="1"/>
        <v>14250086</v>
      </c>
      <c r="G15" s="14" t="str">
        <f>IF(E15=0,"YES",IF(D15/E15&gt;=1.15, IF(D15+E15&gt;=one_percentage,"YES","NO"),"NO"))</f>
        <v>YES</v>
      </c>
      <c r="H15" s="25">
        <v>20000.0</v>
      </c>
      <c r="I15" s="16" t="str">
        <f t="shared" si="3"/>
        <v>NOT FUNDED</v>
      </c>
      <c r="J15" s="17">
        <f t="shared" si="4"/>
        <v>1062</v>
      </c>
      <c r="K15" s="18" t="str">
        <f t="shared" si="2"/>
        <v>Over Budget</v>
      </c>
    </row>
    <row r="16">
      <c r="A16" s="21" t="s">
        <v>596</v>
      </c>
      <c r="B16" s="22">
        <v>4.18</v>
      </c>
      <c r="C16" s="23">
        <v>206.0</v>
      </c>
      <c r="D16" s="24">
        <v>3.6550905E7</v>
      </c>
      <c r="E16" s="24">
        <v>2.2302931E7</v>
      </c>
      <c r="F16" s="13">
        <f t="shared" si="1"/>
        <v>14247974</v>
      </c>
      <c r="G16" s="14" t="str">
        <f>IF(E16=0,"YES",IF(D16/E16&gt;=1.15, IF(D16+E16&gt;=one_percentage,"YES","NO"),"NO"))</f>
        <v>YES</v>
      </c>
      <c r="H16" s="25">
        <v>7100.0</v>
      </c>
      <c r="I16" s="16" t="str">
        <f t="shared" si="3"/>
        <v>NOT FUNDED</v>
      </c>
      <c r="J16" s="17">
        <f t="shared" si="4"/>
        <v>1062</v>
      </c>
      <c r="K16" s="18" t="str">
        <f t="shared" si="2"/>
        <v>Over Budget</v>
      </c>
    </row>
    <row r="17">
      <c r="A17" s="21" t="s">
        <v>597</v>
      </c>
      <c r="B17" s="22">
        <v>4.2</v>
      </c>
      <c r="C17" s="23">
        <v>203.0</v>
      </c>
      <c r="D17" s="24">
        <v>3.518162E7</v>
      </c>
      <c r="E17" s="24">
        <v>2.1312756E7</v>
      </c>
      <c r="F17" s="13">
        <f t="shared" si="1"/>
        <v>13868864</v>
      </c>
      <c r="G17" s="14" t="str">
        <f>IF(E17=0,"YES",IF(D17/E17&gt;=1.15, IF(D17+E17&gt;=one_percentage,"YES","NO"),"NO"))</f>
        <v>YES</v>
      </c>
      <c r="H17" s="25">
        <v>7100.0</v>
      </c>
      <c r="I17" s="16" t="str">
        <f t="shared" si="3"/>
        <v>NOT FUNDED</v>
      </c>
      <c r="J17" s="17">
        <f t="shared" si="4"/>
        <v>1062</v>
      </c>
      <c r="K17" s="18" t="str">
        <f t="shared" si="2"/>
        <v>Over Budget</v>
      </c>
    </row>
    <row r="18">
      <c r="A18" s="21" t="s">
        <v>598</v>
      </c>
      <c r="B18" s="22">
        <v>3.74</v>
      </c>
      <c r="C18" s="23">
        <v>108.0</v>
      </c>
      <c r="D18" s="24">
        <v>2.5979511E7</v>
      </c>
      <c r="E18" s="24">
        <v>1.4678347E7</v>
      </c>
      <c r="F18" s="13">
        <f t="shared" si="1"/>
        <v>11301164</v>
      </c>
      <c r="G18" s="14" t="str">
        <f>IF(E18=0,"YES",IF(D18/E18&gt;=1.15, IF(D18+E18&gt;=one_percentage,"YES","NO"),"NO"))</f>
        <v>YES</v>
      </c>
      <c r="H18" s="25">
        <v>24000.0</v>
      </c>
      <c r="I18" s="16" t="str">
        <f t="shared" si="3"/>
        <v>NOT FUNDED</v>
      </c>
      <c r="J18" s="17">
        <f t="shared" si="4"/>
        <v>1062</v>
      </c>
      <c r="K18" s="18" t="str">
        <f t="shared" si="2"/>
        <v>Over Budget</v>
      </c>
    </row>
    <row r="19">
      <c r="A19" s="21" t="s">
        <v>599</v>
      </c>
      <c r="B19" s="22">
        <v>4.11</v>
      </c>
      <c r="C19" s="23">
        <v>162.0</v>
      </c>
      <c r="D19" s="24">
        <v>2.9134206E7</v>
      </c>
      <c r="E19" s="24">
        <v>1.864461E7</v>
      </c>
      <c r="F19" s="13">
        <f t="shared" si="1"/>
        <v>10489596</v>
      </c>
      <c r="G19" s="14" t="str">
        <f>IF(E19=0,"YES",IF(D19/E19&gt;=1.15, IF(D19+E19&gt;=one_percentage,"YES","NO"),"NO"))</f>
        <v>YES</v>
      </c>
      <c r="H19" s="25">
        <v>7100.0</v>
      </c>
      <c r="I19" s="16" t="str">
        <f t="shared" si="3"/>
        <v>NOT FUNDED</v>
      </c>
      <c r="J19" s="17">
        <f t="shared" si="4"/>
        <v>1062</v>
      </c>
      <c r="K19" s="18" t="str">
        <f t="shared" si="2"/>
        <v>Over Budget</v>
      </c>
    </row>
    <row r="20">
      <c r="A20" s="21" t="s">
        <v>600</v>
      </c>
      <c r="B20" s="22">
        <v>4.07</v>
      </c>
      <c r="C20" s="23">
        <v>128.0</v>
      </c>
      <c r="D20" s="24">
        <v>2.7396815E7</v>
      </c>
      <c r="E20" s="24">
        <v>1.8603059E7</v>
      </c>
      <c r="F20" s="13">
        <f t="shared" si="1"/>
        <v>8793756</v>
      </c>
      <c r="G20" s="14" t="str">
        <f>IF(E20=0,"YES",IF(D20/E20&gt;=1.15, IF(D20+E20&gt;=one_percentage,"YES","NO"),"NO"))</f>
        <v>YES</v>
      </c>
      <c r="H20" s="25">
        <v>15000.0</v>
      </c>
      <c r="I20" s="16" t="str">
        <f t="shared" si="3"/>
        <v>NOT FUNDED</v>
      </c>
      <c r="J20" s="17">
        <f t="shared" si="4"/>
        <v>1062</v>
      </c>
      <c r="K20" s="18" t="str">
        <f t="shared" si="2"/>
        <v>Over Budget</v>
      </c>
    </row>
    <row r="21">
      <c r="A21" s="21" t="s">
        <v>601</v>
      </c>
      <c r="B21" s="22">
        <v>3.44</v>
      </c>
      <c r="C21" s="23">
        <v>103.0</v>
      </c>
      <c r="D21" s="24">
        <v>2.3417958E7</v>
      </c>
      <c r="E21" s="24">
        <v>1.4815401E7</v>
      </c>
      <c r="F21" s="13">
        <f t="shared" si="1"/>
        <v>8602557</v>
      </c>
      <c r="G21" s="14" t="str">
        <f>IF(E21=0,"YES",IF(D21/E21&gt;=1.15, IF(D21+E21&gt;=one_percentage,"YES","NO"),"NO"))</f>
        <v>YES</v>
      </c>
      <c r="H21" s="25">
        <v>18000.0</v>
      </c>
      <c r="I21" s="16" t="str">
        <f t="shared" si="3"/>
        <v>NOT FUNDED</v>
      </c>
      <c r="J21" s="17">
        <f t="shared" si="4"/>
        <v>1062</v>
      </c>
      <c r="K21" s="18" t="str">
        <f t="shared" si="2"/>
        <v>Over Budget</v>
      </c>
    </row>
    <row r="22">
      <c r="A22" s="21" t="s">
        <v>602</v>
      </c>
      <c r="B22" s="22">
        <v>4.17</v>
      </c>
      <c r="C22" s="23">
        <v>169.0</v>
      </c>
      <c r="D22" s="24">
        <v>2.8746158E7</v>
      </c>
      <c r="E22" s="24">
        <v>2.2129013E7</v>
      </c>
      <c r="F22" s="13">
        <f t="shared" si="1"/>
        <v>6617145</v>
      </c>
      <c r="G22" s="14" t="str">
        <f>IF(E22=0,"YES",IF(D22/E22&gt;=1.15, IF(D22+E22&gt;=one_percentage,"YES","NO"),"NO"))</f>
        <v>YES</v>
      </c>
      <c r="H22" s="25">
        <v>7100.0</v>
      </c>
      <c r="I22" s="16" t="str">
        <f t="shared" si="3"/>
        <v>NOT FUNDED</v>
      </c>
      <c r="J22" s="17">
        <f t="shared" si="4"/>
        <v>1062</v>
      </c>
      <c r="K22" s="18" t="str">
        <f t="shared" si="2"/>
        <v>Over Budget</v>
      </c>
    </row>
    <row r="23">
      <c r="A23" s="21" t="s">
        <v>603</v>
      </c>
      <c r="B23" s="22">
        <v>4.15</v>
      </c>
      <c r="C23" s="23">
        <v>170.0</v>
      </c>
      <c r="D23" s="24">
        <v>3.3153251E7</v>
      </c>
      <c r="E23" s="24">
        <v>2.6603438E7</v>
      </c>
      <c r="F23" s="13">
        <f t="shared" si="1"/>
        <v>6549813</v>
      </c>
      <c r="G23" s="14" t="str">
        <f>IF(E23=0,"YES",IF(D23/E23&gt;=1.15, IF(D23+E23&gt;=one_percentage,"YES","NO"),"NO"))</f>
        <v>YES</v>
      </c>
      <c r="H23" s="25">
        <v>7100.0</v>
      </c>
      <c r="I23" s="16" t="str">
        <f t="shared" si="3"/>
        <v>NOT FUNDED</v>
      </c>
      <c r="J23" s="17">
        <f t="shared" si="4"/>
        <v>1062</v>
      </c>
      <c r="K23" s="18" t="str">
        <f t="shared" si="2"/>
        <v>Over Budget</v>
      </c>
    </row>
    <row r="24">
      <c r="A24" s="21" t="s">
        <v>604</v>
      </c>
      <c r="B24" s="22">
        <v>3.58</v>
      </c>
      <c r="C24" s="23">
        <v>119.0</v>
      </c>
      <c r="D24" s="24">
        <v>2.4031793E7</v>
      </c>
      <c r="E24" s="24">
        <v>1.780323E7</v>
      </c>
      <c r="F24" s="13">
        <f t="shared" si="1"/>
        <v>6228563</v>
      </c>
      <c r="G24" s="14" t="str">
        <f>IF(E24=0,"YES",IF(D24/E24&gt;=1.15, IF(D24+E24&gt;=one_percentage,"YES","NO"),"NO"))</f>
        <v>YES</v>
      </c>
      <c r="H24" s="25">
        <v>60000.0</v>
      </c>
      <c r="I24" s="16" t="str">
        <f t="shared" si="3"/>
        <v>NOT FUNDED</v>
      </c>
      <c r="J24" s="17">
        <f t="shared" si="4"/>
        <v>1062</v>
      </c>
      <c r="K24" s="18" t="str">
        <f t="shared" si="2"/>
        <v>Over Budget</v>
      </c>
    </row>
    <row r="25">
      <c r="A25" s="21" t="s">
        <v>605</v>
      </c>
      <c r="B25" s="22">
        <v>4.07</v>
      </c>
      <c r="C25" s="23">
        <v>162.0</v>
      </c>
      <c r="D25" s="24">
        <v>2.8094404E7</v>
      </c>
      <c r="E25" s="24">
        <v>2.3788594E7</v>
      </c>
      <c r="F25" s="13">
        <f t="shared" si="1"/>
        <v>4305810</v>
      </c>
      <c r="G25" s="14" t="str">
        <f>IF(E25=0,"YES",IF(D25/E25&gt;=1.15, IF(D25+E25&gt;=one_percentage,"YES","NO"),"NO"))</f>
        <v>YES</v>
      </c>
      <c r="H25" s="25">
        <v>7100.0</v>
      </c>
      <c r="I25" s="16" t="str">
        <f t="shared" si="3"/>
        <v>NOT FUNDED</v>
      </c>
      <c r="J25" s="17">
        <f t="shared" si="4"/>
        <v>1062</v>
      </c>
      <c r="K25" s="18" t="str">
        <f t="shared" si="2"/>
        <v>Over Budget</v>
      </c>
    </row>
    <row r="26">
      <c r="A26" s="21" t="s">
        <v>606</v>
      </c>
      <c r="B26" s="22">
        <v>3.92</v>
      </c>
      <c r="C26" s="23">
        <v>151.0</v>
      </c>
      <c r="D26" s="24">
        <v>2.515755E7</v>
      </c>
      <c r="E26" s="24">
        <v>2.2814803E7</v>
      </c>
      <c r="F26" s="13">
        <f t="shared" si="1"/>
        <v>2342747</v>
      </c>
      <c r="G26" s="14" t="str">
        <f>IF(E26=0,"YES",IF(D26/E26&gt;=1.15, IF(D26+E26&gt;=one_percentage,"YES","NO"),"NO"))</f>
        <v>NO</v>
      </c>
      <c r="H26" s="25">
        <v>7100.0</v>
      </c>
      <c r="I26" s="16" t="str">
        <f t="shared" si="3"/>
        <v>NOT FUNDED</v>
      </c>
      <c r="J26" s="17">
        <f t="shared" si="4"/>
        <v>1062</v>
      </c>
      <c r="K26" s="18" t="str">
        <f t="shared" si="2"/>
        <v>Approval Threshold</v>
      </c>
    </row>
    <row r="27">
      <c r="A27" s="21" t="s">
        <v>607</v>
      </c>
      <c r="B27" s="22">
        <v>3.78</v>
      </c>
      <c r="C27" s="23">
        <v>112.0</v>
      </c>
      <c r="D27" s="24">
        <v>2.2637604E7</v>
      </c>
      <c r="E27" s="24">
        <v>2.0805076E7</v>
      </c>
      <c r="F27" s="13">
        <f t="shared" si="1"/>
        <v>1832528</v>
      </c>
      <c r="G27" s="14" t="str">
        <f>IF(E27=0,"YES",IF(D27/E27&gt;=1.15, IF(D27+E27&gt;=one_percentage,"YES","NO"),"NO"))</f>
        <v>NO</v>
      </c>
      <c r="H27" s="25">
        <v>28700.0</v>
      </c>
      <c r="I27" s="16" t="str">
        <f t="shared" si="3"/>
        <v>NOT FUNDED</v>
      </c>
      <c r="J27" s="17">
        <f t="shared" si="4"/>
        <v>1062</v>
      </c>
      <c r="K27" s="18" t="str">
        <f t="shared" si="2"/>
        <v>Approval Threshold</v>
      </c>
    </row>
    <row r="28">
      <c r="A28" s="21" t="s">
        <v>608</v>
      </c>
      <c r="B28" s="22">
        <v>3.67</v>
      </c>
      <c r="C28" s="23">
        <v>147.0</v>
      </c>
      <c r="D28" s="24">
        <v>2.3741604E7</v>
      </c>
      <c r="E28" s="24">
        <v>2.2030232E7</v>
      </c>
      <c r="F28" s="13">
        <f t="shared" si="1"/>
        <v>1711372</v>
      </c>
      <c r="G28" s="14" t="str">
        <f>IF(E28=0,"YES",IF(D28/E28&gt;=1.15, IF(D28+E28&gt;=one_percentage,"YES","NO"),"NO"))</f>
        <v>NO</v>
      </c>
      <c r="H28" s="25">
        <v>7100.0</v>
      </c>
      <c r="I28" s="16" t="str">
        <f t="shared" si="3"/>
        <v>NOT FUNDED</v>
      </c>
      <c r="J28" s="17">
        <f t="shared" si="4"/>
        <v>1062</v>
      </c>
      <c r="K28" s="18" t="str">
        <f t="shared" si="2"/>
        <v>Approval Threshold</v>
      </c>
    </row>
    <row r="29">
      <c r="A29" s="21" t="s">
        <v>609</v>
      </c>
      <c r="B29" s="22">
        <v>4.0</v>
      </c>
      <c r="C29" s="23">
        <v>147.0</v>
      </c>
      <c r="D29" s="24">
        <v>2.4314548E7</v>
      </c>
      <c r="E29" s="24">
        <v>2.4413541E7</v>
      </c>
      <c r="F29" s="13">
        <f t="shared" si="1"/>
        <v>-98993</v>
      </c>
      <c r="G29" s="14" t="str">
        <f>IF(E29=0,"YES",IF(D29/E29&gt;=1.15, IF(D29+E29&gt;=one_percentage,"YES","NO"),"NO"))</f>
        <v>NO</v>
      </c>
      <c r="H29" s="25">
        <v>7100.0</v>
      </c>
      <c r="I29" s="16" t="str">
        <f t="shared" si="3"/>
        <v>NOT FUNDED</v>
      </c>
      <c r="J29" s="17">
        <f t="shared" si="4"/>
        <v>1062</v>
      </c>
      <c r="K29" s="18" t="str">
        <f t="shared" si="2"/>
        <v>Approval Threshold</v>
      </c>
    </row>
    <row r="30">
      <c r="A30" s="21" t="s">
        <v>610</v>
      </c>
      <c r="B30" s="22">
        <v>2.44</v>
      </c>
      <c r="C30" s="23">
        <v>114.0</v>
      </c>
      <c r="D30" s="24">
        <v>2.0561099E7</v>
      </c>
      <c r="E30" s="24">
        <v>2.1338954E7</v>
      </c>
      <c r="F30" s="13">
        <f t="shared" si="1"/>
        <v>-777855</v>
      </c>
      <c r="G30" s="14" t="str">
        <f>IF(E30=0,"YES",IF(D30/E30&gt;=1.15, IF(D30+E30&gt;=one_percentage,"YES","NO"),"NO"))</f>
        <v>NO</v>
      </c>
      <c r="H30" s="25">
        <v>29000.0</v>
      </c>
      <c r="I30" s="16" t="str">
        <f t="shared" si="3"/>
        <v>NOT FUNDED</v>
      </c>
      <c r="J30" s="17">
        <f t="shared" si="4"/>
        <v>1062</v>
      </c>
      <c r="K30" s="18" t="str">
        <f t="shared" si="2"/>
        <v>Approval Threshold</v>
      </c>
    </row>
    <row r="31">
      <c r="A31" s="21" t="s">
        <v>611</v>
      </c>
      <c r="B31" s="22">
        <v>3.88</v>
      </c>
      <c r="C31" s="23">
        <v>144.0</v>
      </c>
      <c r="D31" s="24">
        <v>2.3736314E7</v>
      </c>
      <c r="E31" s="24">
        <v>2.5186432E7</v>
      </c>
      <c r="F31" s="13">
        <f t="shared" si="1"/>
        <v>-1450118</v>
      </c>
      <c r="G31" s="14" t="str">
        <f>IF(E31=0,"YES",IF(D31/E31&gt;=1.15, IF(D31+E31&gt;=one_percentage,"YES","NO"),"NO"))</f>
        <v>NO</v>
      </c>
      <c r="H31" s="25">
        <v>7100.0</v>
      </c>
      <c r="I31" s="16" t="str">
        <f t="shared" si="3"/>
        <v>NOT FUNDED</v>
      </c>
      <c r="J31" s="17">
        <f t="shared" si="4"/>
        <v>1062</v>
      </c>
      <c r="K31" s="18" t="str">
        <f t="shared" si="2"/>
        <v>Approval Threshold</v>
      </c>
    </row>
    <row r="32">
      <c r="A32" s="21" t="s">
        <v>612</v>
      </c>
      <c r="B32" s="22">
        <v>4.11</v>
      </c>
      <c r="C32" s="23">
        <v>149.0</v>
      </c>
      <c r="D32" s="24">
        <v>2.1942874E7</v>
      </c>
      <c r="E32" s="24">
        <v>2.5650959E7</v>
      </c>
      <c r="F32" s="13">
        <f t="shared" si="1"/>
        <v>-3708085</v>
      </c>
      <c r="G32" s="14" t="str">
        <f>IF(E32=0,"YES",IF(D32/E32&gt;=1.15, IF(D32+E32&gt;=one_percentage,"YES","NO"),"NO"))</f>
        <v>NO</v>
      </c>
      <c r="H32" s="25">
        <v>7100.0</v>
      </c>
      <c r="I32" s="16" t="str">
        <f t="shared" si="3"/>
        <v>NOT FUNDED</v>
      </c>
      <c r="J32" s="17">
        <f t="shared" si="4"/>
        <v>1062</v>
      </c>
      <c r="K32" s="18" t="str">
        <f t="shared" si="2"/>
        <v>Approval Threshold</v>
      </c>
    </row>
    <row r="33">
      <c r="A33" s="21" t="s">
        <v>613</v>
      </c>
      <c r="B33" s="22">
        <v>3.98</v>
      </c>
      <c r="C33" s="23">
        <v>155.0</v>
      </c>
      <c r="D33" s="24">
        <v>2.3592987E7</v>
      </c>
      <c r="E33" s="24">
        <v>2.784227E7</v>
      </c>
      <c r="F33" s="13">
        <f t="shared" si="1"/>
        <v>-4249283</v>
      </c>
      <c r="G33" s="14" t="str">
        <f>IF(E33=0,"YES",IF(D33/E33&gt;=1.15, IF(D33+E33&gt;=one_percentage,"YES","NO"),"NO"))</f>
        <v>NO</v>
      </c>
      <c r="H33" s="25">
        <v>7100.0</v>
      </c>
      <c r="I33" s="16" t="str">
        <f t="shared" si="3"/>
        <v>NOT FUNDED</v>
      </c>
      <c r="J33" s="17">
        <f t="shared" si="4"/>
        <v>1062</v>
      </c>
      <c r="K33" s="18" t="str">
        <f t="shared" si="2"/>
        <v>Approval Threshold</v>
      </c>
    </row>
    <row r="34">
      <c r="A34" s="21" t="s">
        <v>614</v>
      </c>
      <c r="B34" s="22">
        <v>1.4</v>
      </c>
      <c r="C34" s="23">
        <v>157.0</v>
      </c>
      <c r="D34" s="24">
        <v>2.0198527E7</v>
      </c>
      <c r="E34" s="24">
        <v>2.5262739E7</v>
      </c>
      <c r="F34" s="13">
        <f t="shared" si="1"/>
        <v>-5064212</v>
      </c>
      <c r="G34" s="14" t="str">
        <f>IF(E34=0,"YES",IF(D34/E34&gt;=1.15, IF(D34+E34&gt;=one_percentage,"YES","NO"),"NO"))</f>
        <v>NO</v>
      </c>
      <c r="H34" s="25">
        <v>150000.0</v>
      </c>
      <c r="I34" s="16" t="str">
        <f t="shared" si="3"/>
        <v>NOT FUNDED</v>
      </c>
      <c r="J34" s="17">
        <f t="shared" si="4"/>
        <v>1062</v>
      </c>
      <c r="K34" s="18" t="str">
        <f t="shared" si="2"/>
        <v>Approval Threshold</v>
      </c>
    </row>
    <row r="35">
      <c r="A35" s="21" t="s">
        <v>615</v>
      </c>
      <c r="B35" s="22">
        <v>2.72</v>
      </c>
      <c r="C35" s="23">
        <v>111.0</v>
      </c>
      <c r="D35" s="24">
        <v>1.4945846E7</v>
      </c>
      <c r="E35" s="24">
        <v>2.3267373E7</v>
      </c>
      <c r="F35" s="13">
        <f t="shared" si="1"/>
        <v>-8321527</v>
      </c>
      <c r="G35" s="14" t="str">
        <f>IF(E35=0,"YES",IF(D35/E35&gt;=1.15, IF(D35+E35&gt;=one_percentage,"YES","NO"),"NO"))</f>
        <v>NO</v>
      </c>
      <c r="H35" s="25">
        <v>9450.0</v>
      </c>
      <c r="I35" s="16" t="str">
        <f t="shared" si="3"/>
        <v>NOT FUNDED</v>
      </c>
      <c r="J35" s="17">
        <f t="shared" si="4"/>
        <v>1062</v>
      </c>
      <c r="K35" s="18" t="str">
        <f t="shared" si="2"/>
        <v>Approval Threshold</v>
      </c>
    </row>
  </sheetData>
  <autoFilter ref="$A$1:$H$35">
    <sortState ref="A1:H35">
      <sortCondition descending="1" ref="F1:F35"/>
      <sortCondition ref="A1:A35"/>
    </sortState>
  </autoFilter>
  <conditionalFormatting sqref="I2:I35">
    <cfRule type="cellIs" dxfId="0" priority="1" operator="equal">
      <formula>"FUNDED"</formula>
    </cfRule>
  </conditionalFormatting>
  <conditionalFormatting sqref="I2:I35">
    <cfRule type="cellIs" dxfId="1" priority="2" operator="equal">
      <formula>"NOT FUNDED"</formula>
    </cfRule>
  </conditionalFormatting>
  <conditionalFormatting sqref="K2:K35">
    <cfRule type="cellIs" dxfId="0" priority="3" operator="greaterThan">
      <formula>999</formula>
    </cfRule>
  </conditionalFormatting>
  <conditionalFormatting sqref="K2:K35">
    <cfRule type="cellIs" dxfId="0" priority="4" operator="greaterThan">
      <formula>999</formula>
    </cfRule>
  </conditionalFormatting>
  <conditionalFormatting sqref="K2:K35">
    <cfRule type="containsText" dxfId="1" priority="5" operator="containsText" text="NOT FUNDED">
      <formula>NOT(ISERROR(SEARCH(("NOT FUNDED"),(K2))))</formula>
    </cfRule>
  </conditionalFormatting>
  <conditionalFormatting sqref="K2:K35">
    <cfRule type="cellIs" dxfId="2" priority="6" operator="equal">
      <formula>"Over Budget"</formula>
    </cfRule>
  </conditionalFormatting>
  <conditionalFormatting sqref="K2:K35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drawing r:id="rId3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616</v>
      </c>
      <c r="B2" s="22">
        <v>5.0</v>
      </c>
      <c r="C2" s="23">
        <v>436.0</v>
      </c>
      <c r="D2" s="24">
        <v>1.31896989E8</v>
      </c>
      <c r="E2" s="24">
        <v>3513306.0</v>
      </c>
      <c r="F2" s="13">
        <f t="shared" ref="F2:F23" si="1">D2-E2</f>
        <v>128383683</v>
      </c>
      <c r="G2" s="14" t="str">
        <f>IF(E2=0,"YES",IF(D2/E2&gt;=1.15, IF(D2+E2&gt;=one_percentage,"YES","NO"),"NO"))</f>
        <v>YES</v>
      </c>
      <c r="H2" s="25">
        <v>26000.0</v>
      </c>
      <c r="I2" s="16" t="str">
        <f>If(improve_audit&gt;=H2,IF(G2="Yes","FUNDED","NOT FUNDED"),"NOT FUNDED")</f>
        <v>FUNDED</v>
      </c>
      <c r="J2" s="17">
        <f>If(improve_audit&gt;=H2,improve_audit-H2,improve_audit)</f>
        <v>174000</v>
      </c>
      <c r="K2" s="18" t="str">
        <f t="shared" ref="K2:K23" si="2">If(G2="YES",IF(I2="FUNDED","","Over Budget"),"Approval Threshold")</f>
        <v/>
      </c>
    </row>
    <row r="3">
      <c r="A3" s="21" t="s">
        <v>617</v>
      </c>
      <c r="B3" s="22">
        <v>4.93</v>
      </c>
      <c r="C3" s="23">
        <v>336.0</v>
      </c>
      <c r="D3" s="24">
        <v>6.3408746E7</v>
      </c>
      <c r="E3" s="24">
        <v>1089494.0</v>
      </c>
      <c r="F3" s="13">
        <f t="shared" si="1"/>
        <v>62319252</v>
      </c>
      <c r="G3" s="14" t="str">
        <f>IF(E3=0,"YES",IF(D3/E3&gt;=1.15, IF(D3+E3&gt;=one_percentage,"YES","NO"),"NO"))</f>
        <v>YES</v>
      </c>
      <c r="H3" s="25">
        <v>28420.0</v>
      </c>
      <c r="I3" s="16" t="str">
        <f t="shared" ref="I3:I23" si="3">If(J2&gt;=H3,IF(G3="Yes","FUNDED","NOT FUNDED"),"NOT FUNDED")</f>
        <v>FUNDED</v>
      </c>
      <c r="J3" s="17">
        <f t="shared" ref="J3:J23" si="4">If(I3="FUNDED",IF(J2&gt;=H3,(J2-H3),J2),J2)</f>
        <v>145580</v>
      </c>
      <c r="K3" s="18" t="str">
        <f t="shared" si="2"/>
        <v/>
      </c>
    </row>
    <row r="4">
      <c r="A4" s="21" t="s">
        <v>618</v>
      </c>
      <c r="B4" s="22">
        <v>4.5</v>
      </c>
      <c r="C4" s="23">
        <v>273.0</v>
      </c>
      <c r="D4" s="24">
        <v>6.0150218E7</v>
      </c>
      <c r="E4" s="24">
        <v>3143503.0</v>
      </c>
      <c r="F4" s="13">
        <f t="shared" si="1"/>
        <v>57006715</v>
      </c>
      <c r="G4" s="14" t="str">
        <f>IF(E4=0,"YES",IF(D4/E4&gt;=1.15, IF(D4+E4&gt;=one_percentage,"YES","NO"),"NO"))</f>
        <v>YES</v>
      </c>
      <c r="H4" s="25">
        <v>50000.0</v>
      </c>
      <c r="I4" s="16" t="str">
        <f t="shared" si="3"/>
        <v>FUNDED</v>
      </c>
      <c r="J4" s="17">
        <f t="shared" si="4"/>
        <v>95580</v>
      </c>
      <c r="K4" s="18" t="str">
        <f t="shared" si="2"/>
        <v/>
      </c>
    </row>
    <row r="5">
      <c r="A5" s="21" t="s">
        <v>619</v>
      </c>
      <c r="B5" s="22">
        <v>4.67</v>
      </c>
      <c r="C5" s="23">
        <v>266.0</v>
      </c>
      <c r="D5" s="24">
        <v>4.9721649E7</v>
      </c>
      <c r="E5" s="24">
        <v>3485643.0</v>
      </c>
      <c r="F5" s="13">
        <f t="shared" si="1"/>
        <v>46236006</v>
      </c>
      <c r="G5" s="14" t="str">
        <f>IF(E5=0,"YES",IF(D5/E5&gt;=1.15, IF(D5+E5&gt;=one_percentage,"YES","NO"),"NO"))</f>
        <v>YES</v>
      </c>
      <c r="H5" s="25">
        <v>38000.0</v>
      </c>
      <c r="I5" s="16" t="str">
        <f t="shared" si="3"/>
        <v>FUNDED</v>
      </c>
      <c r="J5" s="17">
        <f t="shared" si="4"/>
        <v>57580</v>
      </c>
      <c r="K5" s="18" t="str">
        <f t="shared" si="2"/>
        <v/>
      </c>
    </row>
    <row r="6">
      <c r="A6" s="21" t="s">
        <v>620</v>
      </c>
      <c r="B6" s="22">
        <v>4.67</v>
      </c>
      <c r="C6" s="23">
        <v>228.0</v>
      </c>
      <c r="D6" s="24">
        <v>4.5573294E7</v>
      </c>
      <c r="E6" s="24">
        <v>3361129.0</v>
      </c>
      <c r="F6" s="13">
        <f t="shared" si="1"/>
        <v>42212165</v>
      </c>
      <c r="G6" s="14" t="str">
        <f>IF(E6=0,"YES",IF(D6/E6&gt;=1.15, IF(D6+E6&gt;=one_percentage,"YES","NO"),"NO"))</f>
        <v>YES</v>
      </c>
      <c r="H6" s="25">
        <v>34300.0</v>
      </c>
      <c r="I6" s="16" t="str">
        <f t="shared" si="3"/>
        <v>FUNDED</v>
      </c>
      <c r="J6" s="17">
        <f t="shared" si="4"/>
        <v>23280</v>
      </c>
      <c r="K6" s="18" t="str">
        <f t="shared" si="2"/>
        <v/>
      </c>
    </row>
    <row r="7">
      <c r="A7" s="21" t="s">
        <v>621</v>
      </c>
      <c r="B7" s="22">
        <v>4.47</v>
      </c>
      <c r="C7" s="23">
        <v>138.0</v>
      </c>
      <c r="D7" s="24">
        <v>3.8194735E7</v>
      </c>
      <c r="E7" s="24">
        <v>4033275.0</v>
      </c>
      <c r="F7" s="13">
        <f t="shared" si="1"/>
        <v>34161460</v>
      </c>
      <c r="G7" s="14" t="str">
        <f>IF(E7=0,"YES",IF(D7/E7&gt;=1.15, IF(D7+E7&gt;=one_percentage,"YES","NO"),"NO"))</f>
        <v>YES</v>
      </c>
      <c r="H7" s="25">
        <v>28500.0</v>
      </c>
      <c r="I7" s="16" t="str">
        <f t="shared" si="3"/>
        <v>NOT FUNDED</v>
      </c>
      <c r="J7" s="17">
        <f t="shared" si="4"/>
        <v>23280</v>
      </c>
      <c r="K7" s="18" t="str">
        <f t="shared" si="2"/>
        <v>Over Budget</v>
      </c>
    </row>
    <row r="8">
      <c r="A8" s="21" t="s">
        <v>622</v>
      </c>
      <c r="B8" s="22">
        <v>3.8</v>
      </c>
      <c r="C8" s="23">
        <v>107.0</v>
      </c>
      <c r="D8" s="24">
        <v>4.1524353E7</v>
      </c>
      <c r="E8" s="24">
        <v>9714767.0</v>
      </c>
      <c r="F8" s="13">
        <f t="shared" si="1"/>
        <v>31809586</v>
      </c>
      <c r="G8" s="14" t="str">
        <f>IF(E8=0,"YES",IF(D8/E8&gt;=1.15, IF(D8+E8&gt;=one_percentage,"YES","NO"),"NO"))</f>
        <v>YES</v>
      </c>
      <c r="H8" s="25">
        <v>21500.0</v>
      </c>
      <c r="I8" s="16" t="str">
        <f t="shared" si="3"/>
        <v>FUNDED</v>
      </c>
      <c r="J8" s="17">
        <f t="shared" si="4"/>
        <v>1780</v>
      </c>
      <c r="K8" s="18" t="str">
        <f t="shared" si="2"/>
        <v/>
      </c>
    </row>
    <row r="9">
      <c r="A9" s="21" t="s">
        <v>623</v>
      </c>
      <c r="B9" s="22">
        <v>4.54</v>
      </c>
      <c r="C9" s="23">
        <v>169.0</v>
      </c>
      <c r="D9" s="24">
        <v>4.2083834E7</v>
      </c>
      <c r="E9" s="24">
        <v>1.2535903E7</v>
      </c>
      <c r="F9" s="13">
        <f t="shared" si="1"/>
        <v>29547931</v>
      </c>
      <c r="G9" s="14" t="str">
        <f>IF(E9=0,"YES",IF(D9/E9&gt;=1.15, IF(D9+E9&gt;=one_percentage,"YES","NO"),"NO"))</f>
        <v>YES</v>
      </c>
      <c r="H9" s="25">
        <v>15000.0</v>
      </c>
      <c r="I9" s="16" t="str">
        <f t="shared" si="3"/>
        <v>NOT FUNDED</v>
      </c>
      <c r="J9" s="17">
        <f t="shared" si="4"/>
        <v>1780</v>
      </c>
      <c r="K9" s="18" t="str">
        <f t="shared" si="2"/>
        <v>Over Budget</v>
      </c>
    </row>
    <row r="10">
      <c r="A10" s="21" t="s">
        <v>624</v>
      </c>
      <c r="B10" s="22">
        <v>4.67</v>
      </c>
      <c r="C10" s="23">
        <v>235.0</v>
      </c>
      <c r="D10" s="24">
        <v>3.9916179E7</v>
      </c>
      <c r="E10" s="24">
        <v>1.4001807E7</v>
      </c>
      <c r="F10" s="13">
        <f t="shared" si="1"/>
        <v>25914372</v>
      </c>
      <c r="G10" s="14" t="str">
        <f>IF(E10=0,"YES",IF(D10/E10&gt;=1.15, IF(D10+E10&gt;=one_percentage,"YES","NO"),"NO"))</f>
        <v>YES</v>
      </c>
      <c r="H10" s="25">
        <v>19900.0</v>
      </c>
      <c r="I10" s="16" t="str">
        <f t="shared" si="3"/>
        <v>NOT FUNDED</v>
      </c>
      <c r="J10" s="17">
        <f t="shared" si="4"/>
        <v>1780</v>
      </c>
      <c r="K10" s="18" t="str">
        <f t="shared" si="2"/>
        <v>Over Budget</v>
      </c>
    </row>
    <row r="11">
      <c r="A11" s="21" t="s">
        <v>625</v>
      </c>
      <c r="B11" s="22">
        <v>4.17</v>
      </c>
      <c r="C11" s="23">
        <v>149.0</v>
      </c>
      <c r="D11" s="24">
        <v>3.7343359E7</v>
      </c>
      <c r="E11" s="24">
        <v>1.5437929E7</v>
      </c>
      <c r="F11" s="13">
        <f t="shared" si="1"/>
        <v>21905430</v>
      </c>
      <c r="G11" s="14" t="str">
        <f>IF(E11=0,"YES",IF(D11/E11&gt;=1.15, IF(D11+E11&gt;=one_percentage,"YES","NO"),"NO"))</f>
        <v>YES</v>
      </c>
      <c r="H11" s="25">
        <v>32000.0</v>
      </c>
      <c r="I11" s="16" t="str">
        <f t="shared" si="3"/>
        <v>NOT FUNDED</v>
      </c>
      <c r="J11" s="17">
        <f t="shared" si="4"/>
        <v>1780</v>
      </c>
      <c r="K11" s="18" t="str">
        <f t="shared" si="2"/>
        <v>Over Budget</v>
      </c>
    </row>
    <row r="12">
      <c r="A12" s="21" t="s">
        <v>626</v>
      </c>
      <c r="B12" s="22">
        <v>4.44</v>
      </c>
      <c r="C12" s="23">
        <v>115.0</v>
      </c>
      <c r="D12" s="24">
        <v>3.0547921E7</v>
      </c>
      <c r="E12" s="24">
        <v>1.4705107E7</v>
      </c>
      <c r="F12" s="13">
        <f t="shared" si="1"/>
        <v>15842814</v>
      </c>
      <c r="G12" s="14" t="str">
        <f>IF(E12=0,"YES",IF(D12/E12&gt;=1.15, IF(D12+E12&gt;=one_percentage,"YES","NO"),"NO"))</f>
        <v>YES</v>
      </c>
      <c r="H12" s="25">
        <v>15659.0</v>
      </c>
      <c r="I12" s="16" t="str">
        <f t="shared" si="3"/>
        <v>NOT FUNDED</v>
      </c>
      <c r="J12" s="17">
        <f t="shared" si="4"/>
        <v>1780</v>
      </c>
      <c r="K12" s="18" t="str">
        <f t="shared" si="2"/>
        <v>Over Budget</v>
      </c>
    </row>
    <row r="13">
      <c r="A13" s="21" t="s">
        <v>627</v>
      </c>
      <c r="B13" s="22">
        <v>4.33</v>
      </c>
      <c r="C13" s="23">
        <v>105.0</v>
      </c>
      <c r="D13" s="24">
        <v>2.9345383E7</v>
      </c>
      <c r="E13" s="24">
        <v>1.3996045E7</v>
      </c>
      <c r="F13" s="13">
        <f t="shared" si="1"/>
        <v>15349338</v>
      </c>
      <c r="G13" s="14" t="str">
        <f>IF(E13=0,"YES",IF(D13/E13&gt;=1.15, IF(D13+E13&gt;=one_percentage,"YES","NO"),"NO"))</f>
        <v>YES</v>
      </c>
      <c r="H13" s="25">
        <v>35636.0</v>
      </c>
      <c r="I13" s="16" t="str">
        <f t="shared" si="3"/>
        <v>NOT FUNDED</v>
      </c>
      <c r="J13" s="17">
        <f t="shared" si="4"/>
        <v>1780</v>
      </c>
      <c r="K13" s="18" t="str">
        <f t="shared" si="2"/>
        <v>Over Budget</v>
      </c>
    </row>
    <row r="14">
      <c r="A14" s="27" t="s">
        <v>628</v>
      </c>
      <c r="B14" s="22">
        <v>3.44</v>
      </c>
      <c r="C14" s="23">
        <v>89.0</v>
      </c>
      <c r="D14" s="24">
        <v>2.7477555E7</v>
      </c>
      <c r="E14" s="24">
        <v>1.2717257E7</v>
      </c>
      <c r="F14" s="13">
        <f t="shared" si="1"/>
        <v>14760298</v>
      </c>
      <c r="G14" s="14" t="str">
        <f>IF(E14=0,"YES",IF(D14/E14&gt;=1.15, IF(D14+E14&gt;=one_percentage,"YES","NO"),"NO"))</f>
        <v>YES</v>
      </c>
      <c r="H14" s="25">
        <v>35000.0</v>
      </c>
      <c r="I14" s="16" t="str">
        <f t="shared" si="3"/>
        <v>NOT FUNDED</v>
      </c>
      <c r="J14" s="17">
        <f t="shared" si="4"/>
        <v>1780</v>
      </c>
      <c r="K14" s="18" t="str">
        <f t="shared" si="2"/>
        <v>Over Budget</v>
      </c>
    </row>
    <row r="15">
      <c r="A15" s="21" t="s">
        <v>629</v>
      </c>
      <c r="B15" s="22">
        <v>4.22</v>
      </c>
      <c r="C15" s="23">
        <v>100.0</v>
      </c>
      <c r="D15" s="24">
        <v>2.7516449E7</v>
      </c>
      <c r="E15" s="24">
        <v>1.5228579E7</v>
      </c>
      <c r="F15" s="13">
        <f t="shared" si="1"/>
        <v>12287870</v>
      </c>
      <c r="G15" s="14" t="str">
        <f>IF(E15=0,"YES",IF(D15/E15&gt;=1.15, IF(D15+E15&gt;=one_percentage,"YES","NO"),"NO"))</f>
        <v>YES</v>
      </c>
      <c r="H15" s="25">
        <v>23556.0</v>
      </c>
      <c r="I15" s="16" t="str">
        <f t="shared" si="3"/>
        <v>NOT FUNDED</v>
      </c>
      <c r="J15" s="17">
        <f t="shared" si="4"/>
        <v>1780</v>
      </c>
      <c r="K15" s="18" t="str">
        <f t="shared" si="2"/>
        <v>Over Budget</v>
      </c>
    </row>
    <row r="16">
      <c r="A16" s="21" t="s">
        <v>630</v>
      </c>
      <c r="B16" s="22">
        <v>3.89</v>
      </c>
      <c r="C16" s="23">
        <v>125.0</v>
      </c>
      <c r="D16" s="24">
        <v>2.727903E7</v>
      </c>
      <c r="E16" s="24">
        <v>1.6843076E7</v>
      </c>
      <c r="F16" s="13">
        <f t="shared" si="1"/>
        <v>10435954</v>
      </c>
      <c r="G16" s="14" t="str">
        <f>IF(E16=0,"YES",IF(D16/E16&gt;=1.15, IF(D16+E16&gt;=one_percentage,"YES","NO"),"NO"))</f>
        <v>YES</v>
      </c>
      <c r="H16" s="25">
        <v>20862.0</v>
      </c>
      <c r="I16" s="16" t="str">
        <f t="shared" si="3"/>
        <v>NOT FUNDED</v>
      </c>
      <c r="J16" s="17">
        <f t="shared" si="4"/>
        <v>1780</v>
      </c>
      <c r="K16" s="18" t="str">
        <f t="shared" si="2"/>
        <v>Over Budget</v>
      </c>
    </row>
    <row r="17">
      <c r="A17" s="21" t="s">
        <v>631</v>
      </c>
      <c r="B17" s="22">
        <v>3.17</v>
      </c>
      <c r="C17" s="23">
        <v>90.0</v>
      </c>
      <c r="D17" s="24">
        <v>2.4364034E7</v>
      </c>
      <c r="E17" s="24">
        <v>1.4041985E7</v>
      </c>
      <c r="F17" s="13">
        <f t="shared" si="1"/>
        <v>10322049</v>
      </c>
      <c r="G17" s="14" t="str">
        <f>IF(E17=0,"YES",IF(D17/E17&gt;=1.15, IF(D17+E17&gt;=one_percentage,"YES","NO"),"NO"))</f>
        <v>YES</v>
      </c>
      <c r="H17" s="25">
        <v>21000.0</v>
      </c>
      <c r="I17" s="16" t="str">
        <f t="shared" si="3"/>
        <v>NOT FUNDED</v>
      </c>
      <c r="J17" s="17">
        <f t="shared" si="4"/>
        <v>1780</v>
      </c>
      <c r="K17" s="18" t="str">
        <f t="shared" si="2"/>
        <v>Over Budget</v>
      </c>
    </row>
    <row r="18">
      <c r="A18" s="21" t="s">
        <v>632</v>
      </c>
      <c r="B18" s="22">
        <v>4.0</v>
      </c>
      <c r="C18" s="23">
        <v>108.0</v>
      </c>
      <c r="D18" s="24">
        <v>2.6861213E7</v>
      </c>
      <c r="E18" s="24">
        <v>1.6617817E7</v>
      </c>
      <c r="F18" s="13">
        <f t="shared" si="1"/>
        <v>10243396</v>
      </c>
      <c r="G18" s="14" t="str">
        <f>IF(E18=0,"YES",IF(D18/E18&gt;=1.15, IF(D18+E18&gt;=one_percentage,"YES","NO"),"NO"))</f>
        <v>YES</v>
      </c>
      <c r="H18" s="25">
        <v>24000.0</v>
      </c>
      <c r="I18" s="16" t="str">
        <f t="shared" si="3"/>
        <v>NOT FUNDED</v>
      </c>
      <c r="J18" s="17">
        <f t="shared" si="4"/>
        <v>1780</v>
      </c>
      <c r="K18" s="18" t="str">
        <f t="shared" si="2"/>
        <v>Over Budget</v>
      </c>
    </row>
    <row r="19">
      <c r="A19" s="21" t="s">
        <v>633</v>
      </c>
      <c r="B19" s="22">
        <v>3.27</v>
      </c>
      <c r="C19" s="23">
        <v>81.0</v>
      </c>
      <c r="D19" s="24">
        <v>2.4084258E7</v>
      </c>
      <c r="E19" s="24">
        <v>1.4676488E7</v>
      </c>
      <c r="F19" s="13">
        <f t="shared" si="1"/>
        <v>9407770</v>
      </c>
      <c r="G19" s="14" t="str">
        <f>IF(E19=0,"YES",IF(D19/E19&gt;=1.15, IF(D19+E19&gt;=one_percentage,"YES","NO"),"NO"))</f>
        <v>YES</v>
      </c>
      <c r="H19" s="25">
        <v>9800.0</v>
      </c>
      <c r="I19" s="16" t="str">
        <f t="shared" si="3"/>
        <v>NOT FUNDED</v>
      </c>
      <c r="J19" s="17">
        <f t="shared" si="4"/>
        <v>1780</v>
      </c>
      <c r="K19" s="18" t="str">
        <f t="shared" si="2"/>
        <v>Over Budget</v>
      </c>
    </row>
    <row r="20">
      <c r="A20" s="21" t="s">
        <v>634</v>
      </c>
      <c r="B20" s="22">
        <v>3.27</v>
      </c>
      <c r="C20" s="23">
        <v>141.0</v>
      </c>
      <c r="D20" s="24">
        <v>2.4780913E7</v>
      </c>
      <c r="E20" s="24">
        <v>1.8193773E7</v>
      </c>
      <c r="F20" s="13">
        <f t="shared" si="1"/>
        <v>6587140</v>
      </c>
      <c r="G20" s="14" t="str">
        <f>IF(E20=0,"YES",IF(D20/E20&gt;=1.15, IF(D20+E20&gt;=one_percentage,"YES","NO"),"NO"))</f>
        <v>YES</v>
      </c>
      <c r="H20" s="25">
        <v>26000.0</v>
      </c>
      <c r="I20" s="16" t="str">
        <f t="shared" si="3"/>
        <v>NOT FUNDED</v>
      </c>
      <c r="J20" s="17">
        <f t="shared" si="4"/>
        <v>1780</v>
      </c>
      <c r="K20" s="18" t="str">
        <f t="shared" si="2"/>
        <v>Over Budget</v>
      </c>
    </row>
    <row r="21">
      <c r="A21" s="21" t="s">
        <v>635</v>
      </c>
      <c r="B21" s="22">
        <v>1.08</v>
      </c>
      <c r="C21" s="23">
        <v>98.0</v>
      </c>
      <c r="D21" s="24">
        <v>1.9516003E7</v>
      </c>
      <c r="E21" s="24">
        <v>1.8317445E7</v>
      </c>
      <c r="F21" s="13">
        <f t="shared" si="1"/>
        <v>1198558</v>
      </c>
      <c r="G21" s="14" t="str">
        <f>IF(E21=0,"YES",IF(D21/E21&gt;=1.15, IF(D21+E21&gt;=one_percentage,"YES","NO"),"NO"))</f>
        <v>NO</v>
      </c>
      <c r="H21" s="25">
        <v>1000.0</v>
      </c>
      <c r="I21" s="16" t="str">
        <f t="shared" si="3"/>
        <v>NOT FUNDED</v>
      </c>
      <c r="J21" s="17">
        <f t="shared" si="4"/>
        <v>1780</v>
      </c>
      <c r="K21" s="18" t="str">
        <f t="shared" si="2"/>
        <v>Approval Threshold</v>
      </c>
    </row>
    <row r="22">
      <c r="A22" s="21" t="s">
        <v>636</v>
      </c>
      <c r="B22" s="22">
        <v>1.13</v>
      </c>
      <c r="C22" s="23">
        <v>89.0</v>
      </c>
      <c r="D22" s="24">
        <v>1.3989978E7</v>
      </c>
      <c r="E22" s="24">
        <v>1.8131481E7</v>
      </c>
      <c r="F22" s="13">
        <f t="shared" si="1"/>
        <v>-4141503</v>
      </c>
      <c r="G22" s="14" t="str">
        <f>IF(E22=0,"YES",IF(D22/E22&gt;=1.15, IF(D22+E22&gt;=one_percentage,"YES","NO"),"NO"))</f>
        <v>NO</v>
      </c>
      <c r="H22" s="25">
        <v>32000.0</v>
      </c>
      <c r="I22" s="16" t="str">
        <f t="shared" si="3"/>
        <v>NOT FUNDED</v>
      </c>
      <c r="J22" s="17">
        <f t="shared" si="4"/>
        <v>1780</v>
      </c>
      <c r="K22" s="18" t="str">
        <f t="shared" si="2"/>
        <v>Approval Threshold</v>
      </c>
    </row>
    <row r="23">
      <c r="A23" s="21" t="s">
        <v>637</v>
      </c>
      <c r="B23" s="22">
        <v>2.25</v>
      </c>
      <c r="C23" s="23">
        <v>95.0</v>
      </c>
      <c r="D23" s="24">
        <v>1.5297409E7</v>
      </c>
      <c r="E23" s="24">
        <v>1.9600018E7</v>
      </c>
      <c r="F23" s="13">
        <f t="shared" si="1"/>
        <v>-4302609</v>
      </c>
      <c r="G23" s="14" t="str">
        <f>IF(E23=0,"YES",IF(D23/E23&gt;=1.15, IF(D23+E23&gt;=one_percentage,"YES","NO"),"NO"))</f>
        <v>NO</v>
      </c>
      <c r="H23" s="25">
        <v>42400.0</v>
      </c>
      <c r="I23" s="16" t="str">
        <f t="shared" si="3"/>
        <v>NOT FUNDED</v>
      </c>
      <c r="J23" s="17">
        <f t="shared" si="4"/>
        <v>1780</v>
      </c>
      <c r="K23" s="18" t="str">
        <f t="shared" si="2"/>
        <v>Approval Threshold</v>
      </c>
    </row>
  </sheetData>
  <autoFilter ref="$A$1:$H$23">
    <sortState ref="A1:H23">
      <sortCondition descending="1" ref="F1:F23"/>
      <sortCondition ref="A1:A23"/>
    </sortState>
  </autoFilter>
  <conditionalFormatting sqref="I2:I23">
    <cfRule type="cellIs" dxfId="0" priority="1" operator="equal">
      <formula>"FUNDED"</formula>
    </cfRule>
  </conditionalFormatting>
  <conditionalFormatting sqref="I2:I23">
    <cfRule type="cellIs" dxfId="1" priority="2" operator="equal">
      <formula>"NOT FUNDED"</formula>
    </cfRule>
  </conditionalFormatting>
  <conditionalFormatting sqref="K2:K23">
    <cfRule type="cellIs" dxfId="0" priority="3" operator="greaterThan">
      <formula>999</formula>
    </cfRule>
  </conditionalFormatting>
  <conditionalFormatting sqref="K2:K23">
    <cfRule type="cellIs" dxfId="0" priority="4" operator="greaterThan">
      <formula>999</formula>
    </cfRule>
  </conditionalFormatting>
  <conditionalFormatting sqref="K2:K23">
    <cfRule type="containsText" dxfId="1" priority="5" operator="containsText" text="NOT FUNDED">
      <formula>NOT(ISERROR(SEARCH(("NOT FUNDED"),(K2))))</formula>
    </cfRule>
  </conditionalFormatting>
  <conditionalFormatting sqref="K2:K23">
    <cfRule type="cellIs" dxfId="2" priority="6" operator="equal">
      <formula>"Over Budget"</formula>
    </cfRule>
  </conditionalFormatting>
  <conditionalFormatting sqref="K2:K23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</hyperlinks>
  <drawing r:id="rId2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638</v>
      </c>
      <c r="B2" s="22">
        <v>4.87</v>
      </c>
      <c r="C2" s="23">
        <v>523.0</v>
      </c>
      <c r="D2" s="24">
        <v>1.29871544E8</v>
      </c>
      <c r="E2" s="24">
        <v>269594.0</v>
      </c>
      <c r="F2" s="13">
        <f t="shared" ref="F2:F24" si="1">D2-E2</f>
        <v>129601950</v>
      </c>
      <c r="G2" s="14" t="str">
        <f>IF(E2=0,"YES",IF(D2/E2&gt;=1.15, IF(D2+E2&gt;=one_percentage,"YES","NO"),"NO"))</f>
        <v>YES</v>
      </c>
      <c r="H2" s="25">
        <v>13830.0</v>
      </c>
      <c r="I2" s="16" t="str">
        <f>If(lobbying&gt;=H2,IF(G2="Yes","FUNDED","NOT FUNDED"),"NOT FUNDED")</f>
        <v>FUNDED</v>
      </c>
      <c r="J2" s="17">
        <f>If(lobbying&gt;=H2,lobbying-H2,lobbying)</f>
        <v>286170</v>
      </c>
      <c r="K2" s="18" t="str">
        <f t="shared" ref="K2:K24" si="2">If(G2="YES",IF(I2="FUNDED","","Over Budget"),"Approval Threshold")</f>
        <v/>
      </c>
    </row>
    <row r="3">
      <c r="A3" s="21" t="s">
        <v>639</v>
      </c>
      <c r="B3" s="22">
        <v>4.33</v>
      </c>
      <c r="C3" s="23">
        <v>250.0</v>
      </c>
      <c r="D3" s="24">
        <v>1.33038687E8</v>
      </c>
      <c r="E3" s="24">
        <v>7015883.0</v>
      </c>
      <c r="F3" s="13">
        <f t="shared" si="1"/>
        <v>126022804</v>
      </c>
      <c r="G3" s="14" t="str">
        <f>IF(E3=0,"YES",IF(D3/E3&gt;=1.15, IF(D3+E3&gt;=one_percentage,"YES","NO"),"NO"))</f>
        <v>YES</v>
      </c>
      <c r="H3" s="25">
        <v>30000.0</v>
      </c>
      <c r="I3" s="16" t="str">
        <f t="shared" ref="I3:I24" si="3">If(J2&gt;=H3,IF(G3="Yes","FUNDED","NOT FUNDED"),"NOT FUNDED")</f>
        <v>FUNDED</v>
      </c>
      <c r="J3" s="17">
        <f t="shared" ref="J3:J24" si="4">If(I3="FUNDED",IF(J2&gt;=H3,(J2-H3),J2),J2)</f>
        <v>256170</v>
      </c>
      <c r="K3" s="18" t="str">
        <f t="shared" si="2"/>
        <v/>
      </c>
    </row>
    <row r="4">
      <c r="A4" s="21" t="s">
        <v>640</v>
      </c>
      <c r="B4" s="22">
        <v>4.67</v>
      </c>
      <c r="C4" s="23">
        <v>570.0</v>
      </c>
      <c r="D4" s="24">
        <v>1.08346301E8</v>
      </c>
      <c r="E4" s="24">
        <v>600182.0</v>
      </c>
      <c r="F4" s="13">
        <f t="shared" si="1"/>
        <v>107746119</v>
      </c>
      <c r="G4" s="14" t="str">
        <f>IF(E4=0,"YES",IF(D4/E4&gt;=1.15, IF(D4+E4&gt;=one_percentage,"YES","NO"),"NO"))</f>
        <v>YES</v>
      </c>
      <c r="H4" s="25">
        <v>20000.0</v>
      </c>
      <c r="I4" s="16" t="str">
        <f t="shared" si="3"/>
        <v>FUNDED</v>
      </c>
      <c r="J4" s="17">
        <f t="shared" si="4"/>
        <v>236170</v>
      </c>
      <c r="K4" s="18" t="str">
        <f t="shared" si="2"/>
        <v/>
      </c>
    </row>
    <row r="5">
      <c r="A5" s="21" t="s">
        <v>641</v>
      </c>
      <c r="B5" s="22">
        <v>4.71</v>
      </c>
      <c r="C5" s="23">
        <v>406.0</v>
      </c>
      <c r="D5" s="24">
        <v>7.4323408E7</v>
      </c>
      <c r="E5" s="24">
        <v>2059485.0</v>
      </c>
      <c r="F5" s="13">
        <f t="shared" si="1"/>
        <v>72263923</v>
      </c>
      <c r="G5" s="14" t="str">
        <f>IF(E5=0,"YES",IF(D5/E5&gt;=1.15, IF(D5+E5&gt;=one_percentage,"YES","NO"),"NO"))</f>
        <v>YES</v>
      </c>
      <c r="H5" s="25">
        <v>13500.0</v>
      </c>
      <c r="I5" s="16" t="str">
        <f t="shared" si="3"/>
        <v>FUNDED</v>
      </c>
      <c r="J5" s="17">
        <f t="shared" si="4"/>
        <v>222670</v>
      </c>
      <c r="K5" s="18" t="str">
        <f t="shared" si="2"/>
        <v/>
      </c>
    </row>
    <row r="6">
      <c r="A6" s="21" t="s">
        <v>642</v>
      </c>
      <c r="B6" s="22">
        <v>4.5</v>
      </c>
      <c r="C6" s="23">
        <v>249.0</v>
      </c>
      <c r="D6" s="24">
        <v>5.408491E7</v>
      </c>
      <c r="E6" s="24">
        <v>2773080.0</v>
      </c>
      <c r="F6" s="13">
        <f t="shared" si="1"/>
        <v>51311830</v>
      </c>
      <c r="G6" s="14" t="str">
        <f>IF(E6=0,"YES",IF(D6/E6&gt;=1.15, IF(D6+E6&gt;=one_percentage,"YES","NO"),"NO"))</f>
        <v>YES</v>
      </c>
      <c r="H6" s="25">
        <v>40000.0</v>
      </c>
      <c r="I6" s="16" t="str">
        <f t="shared" si="3"/>
        <v>FUNDED</v>
      </c>
      <c r="J6" s="17">
        <f t="shared" si="4"/>
        <v>182670</v>
      </c>
      <c r="K6" s="18" t="str">
        <f t="shared" si="2"/>
        <v/>
      </c>
    </row>
    <row r="7">
      <c r="A7" s="21" t="s">
        <v>643</v>
      </c>
      <c r="B7" s="22">
        <v>4.11</v>
      </c>
      <c r="C7" s="23">
        <v>155.0</v>
      </c>
      <c r="D7" s="24">
        <v>4.3929874E7</v>
      </c>
      <c r="E7" s="24">
        <v>1949763.0</v>
      </c>
      <c r="F7" s="13">
        <f t="shared" si="1"/>
        <v>41980111</v>
      </c>
      <c r="G7" s="14" t="str">
        <f>IF(E7=0,"YES",IF(D7/E7&gt;=1.15, IF(D7+E7&gt;=one_percentage,"YES","NO"),"NO"))</f>
        <v>YES</v>
      </c>
      <c r="H7" s="25">
        <v>5000.0</v>
      </c>
      <c r="I7" s="16" t="str">
        <f t="shared" si="3"/>
        <v>FUNDED</v>
      </c>
      <c r="J7" s="17">
        <f t="shared" si="4"/>
        <v>177670</v>
      </c>
      <c r="K7" s="18" t="str">
        <f t="shared" si="2"/>
        <v/>
      </c>
    </row>
    <row r="8">
      <c r="A8" s="21" t="s">
        <v>644</v>
      </c>
      <c r="B8" s="22">
        <v>3.86</v>
      </c>
      <c r="C8" s="23">
        <v>113.0</v>
      </c>
      <c r="D8" s="24">
        <v>4.00096E7</v>
      </c>
      <c r="E8" s="24">
        <v>4123478.0</v>
      </c>
      <c r="F8" s="13">
        <f t="shared" si="1"/>
        <v>35886122</v>
      </c>
      <c r="G8" s="14" t="str">
        <f>IF(E8=0,"YES",IF(D8/E8&gt;=1.15, IF(D8+E8&gt;=one_percentage,"YES","NO"),"NO"))</f>
        <v>YES</v>
      </c>
      <c r="H8" s="25">
        <v>20500.0</v>
      </c>
      <c r="I8" s="16" t="str">
        <f t="shared" si="3"/>
        <v>FUNDED</v>
      </c>
      <c r="J8" s="17">
        <f t="shared" si="4"/>
        <v>157170</v>
      </c>
      <c r="K8" s="18" t="str">
        <f t="shared" si="2"/>
        <v/>
      </c>
    </row>
    <row r="9">
      <c r="A9" s="21" t="s">
        <v>645</v>
      </c>
      <c r="B9" s="22">
        <v>4.39</v>
      </c>
      <c r="C9" s="23">
        <v>228.0</v>
      </c>
      <c r="D9" s="24">
        <v>4.9980431E7</v>
      </c>
      <c r="E9" s="24">
        <v>1.6971797E7</v>
      </c>
      <c r="F9" s="13">
        <f t="shared" si="1"/>
        <v>33008634</v>
      </c>
      <c r="G9" s="14" t="str">
        <f>IF(E9=0,"YES",IF(D9/E9&gt;=1.15, IF(D9+E9&gt;=one_percentage,"YES","NO"),"NO"))</f>
        <v>YES</v>
      </c>
      <c r="H9" s="25">
        <v>99450.0</v>
      </c>
      <c r="I9" s="16" t="str">
        <f t="shared" si="3"/>
        <v>FUNDED</v>
      </c>
      <c r="J9" s="17">
        <f t="shared" si="4"/>
        <v>57720</v>
      </c>
      <c r="K9" s="18" t="str">
        <f t="shared" si="2"/>
        <v/>
      </c>
    </row>
    <row r="10">
      <c r="A10" s="21" t="s">
        <v>646</v>
      </c>
      <c r="B10" s="22">
        <v>3.67</v>
      </c>
      <c r="C10" s="23">
        <v>92.0</v>
      </c>
      <c r="D10" s="24">
        <v>3.3869288E7</v>
      </c>
      <c r="E10" s="24">
        <v>3745218.0</v>
      </c>
      <c r="F10" s="13">
        <f t="shared" si="1"/>
        <v>30124070</v>
      </c>
      <c r="G10" s="14" t="str">
        <f>IF(E10=0,"YES",IF(D10/E10&gt;=1.15, IF(D10+E10&gt;=one_percentage,"YES","NO"),"NO"))</f>
        <v>YES</v>
      </c>
      <c r="H10" s="25">
        <v>8000.0</v>
      </c>
      <c r="I10" s="16" t="str">
        <f t="shared" si="3"/>
        <v>FUNDED</v>
      </c>
      <c r="J10" s="17">
        <f t="shared" si="4"/>
        <v>49720</v>
      </c>
      <c r="K10" s="18" t="str">
        <f t="shared" si="2"/>
        <v/>
      </c>
    </row>
    <row r="11">
      <c r="A11" s="21" t="s">
        <v>647</v>
      </c>
      <c r="B11" s="22">
        <v>4.0</v>
      </c>
      <c r="C11" s="23">
        <v>168.0</v>
      </c>
      <c r="D11" s="24">
        <v>3.7396972E7</v>
      </c>
      <c r="E11" s="24">
        <v>1.3080433E7</v>
      </c>
      <c r="F11" s="13">
        <f t="shared" si="1"/>
        <v>24316539</v>
      </c>
      <c r="G11" s="14" t="str">
        <f>IF(E11=0,"YES",IF(D11/E11&gt;=1.15, IF(D11+E11&gt;=one_percentage,"YES","NO"),"NO"))</f>
        <v>YES</v>
      </c>
      <c r="H11" s="25">
        <v>25000.0</v>
      </c>
      <c r="I11" s="16" t="str">
        <f t="shared" si="3"/>
        <v>FUNDED</v>
      </c>
      <c r="J11" s="17">
        <f t="shared" si="4"/>
        <v>24720</v>
      </c>
      <c r="K11" s="18" t="str">
        <f t="shared" si="2"/>
        <v/>
      </c>
    </row>
    <row r="12">
      <c r="A12" s="21" t="s">
        <v>648</v>
      </c>
      <c r="B12" s="22">
        <v>3.92</v>
      </c>
      <c r="C12" s="23">
        <v>154.0</v>
      </c>
      <c r="D12" s="24">
        <v>3.9632424E7</v>
      </c>
      <c r="E12" s="24">
        <v>1.5338535E7</v>
      </c>
      <c r="F12" s="13">
        <f t="shared" si="1"/>
        <v>24293889</v>
      </c>
      <c r="G12" s="14" t="str">
        <f>IF(E12=0,"YES",IF(D12/E12&gt;=1.15, IF(D12+E12&gt;=one_percentage,"YES","NO"),"NO"))</f>
        <v>YES</v>
      </c>
      <c r="H12" s="25">
        <v>37966.0</v>
      </c>
      <c r="I12" s="16" t="str">
        <f t="shared" si="3"/>
        <v>NOT FUNDED</v>
      </c>
      <c r="J12" s="17">
        <f t="shared" si="4"/>
        <v>24720</v>
      </c>
      <c r="K12" s="18" t="str">
        <f t="shared" si="2"/>
        <v>Over Budget</v>
      </c>
    </row>
    <row r="13">
      <c r="A13" s="21" t="s">
        <v>649</v>
      </c>
      <c r="B13" s="22">
        <v>4.33</v>
      </c>
      <c r="C13" s="23">
        <v>160.0</v>
      </c>
      <c r="D13" s="24">
        <v>3.8227684E7</v>
      </c>
      <c r="E13" s="24">
        <v>1.5625898E7</v>
      </c>
      <c r="F13" s="13">
        <f t="shared" si="1"/>
        <v>22601786</v>
      </c>
      <c r="G13" s="14" t="str">
        <f>IF(E13=0,"YES",IF(D13/E13&gt;=1.15, IF(D13+E13&gt;=one_percentage,"YES","NO"),"NO"))</f>
        <v>YES</v>
      </c>
      <c r="H13" s="25">
        <v>29600.0</v>
      </c>
      <c r="I13" s="16" t="str">
        <f t="shared" si="3"/>
        <v>NOT FUNDED</v>
      </c>
      <c r="J13" s="17">
        <f t="shared" si="4"/>
        <v>24720</v>
      </c>
      <c r="K13" s="18" t="str">
        <f t="shared" si="2"/>
        <v>Over Budget</v>
      </c>
    </row>
    <row r="14">
      <c r="A14" s="21" t="s">
        <v>650</v>
      </c>
      <c r="B14" s="22">
        <v>3.87</v>
      </c>
      <c r="C14" s="23">
        <v>145.0</v>
      </c>
      <c r="D14" s="24">
        <v>3.8842282E7</v>
      </c>
      <c r="E14" s="24">
        <v>1.6297342E7</v>
      </c>
      <c r="F14" s="13">
        <f t="shared" si="1"/>
        <v>22544940</v>
      </c>
      <c r="G14" s="14" t="str">
        <f>IF(E14=0,"YES",IF(D14/E14&gt;=1.15, IF(D14+E14&gt;=one_percentage,"YES","NO"),"NO"))</f>
        <v>YES</v>
      </c>
      <c r="H14" s="25">
        <v>66125.0</v>
      </c>
      <c r="I14" s="16" t="str">
        <f t="shared" si="3"/>
        <v>NOT FUNDED</v>
      </c>
      <c r="J14" s="17">
        <f t="shared" si="4"/>
        <v>24720</v>
      </c>
      <c r="K14" s="18" t="str">
        <f t="shared" si="2"/>
        <v>Over Budget</v>
      </c>
    </row>
    <row r="15">
      <c r="A15" s="21" t="s">
        <v>651</v>
      </c>
      <c r="B15" s="22">
        <v>4.27</v>
      </c>
      <c r="C15" s="23">
        <v>144.0</v>
      </c>
      <c r="D15" s="24">
        <v>3.4250775E7</v>
      </c>
      <c r="E15" s="24">
        <v>1.2812599E7</v>
      </c>
      <c r="F15" s="13">
        <f t="shared" si="1"/>
        <v>21438176</v>
      </c>
      <c r="G15" s="14" t="str">
        <f>IF(E15=0,"YES",IF(D15/E15&gt;=1.15, IF(D15+E15&gt;=one_percentage,"YES","NO"),"NO"))</f>
        <v>YES</v>
      </c>
      <c r="H15" s="25">
        <v>35000.0</v>
      </c>
      <c r="I15" s="16" t="str">
        <f t="shared" si="3"/>
        <v>NOT FUNDED</v>
      </c>
      <c r="J15" s="17">
        <f t="shared" si="4"/>
        <v>24720</v>
      </c>
      <c r="K15" s="18" t="str">
        <f t="shared" si="2"/>
        <v>Over Budget</v>
      </c>
    </row>
    <row r="16">
      <c r="A16" s="21" t="s">
        <v>652</v>
      </c>
      <c r="B16" s="22">
        <v>3.67</v>
      </c>
      <c r="C16" s="23">
        <v>80.0</v>
      </c>
      <c r="D16" s="24">
        <v>2.5266082E7</v>
      </c>
      <c r="E16" s="24">
        <v>1.1414859E7</v>
      </c>
      <c r="F16" s="13">
        <f t="shared" si="1"/>
        <v>13851223</v>
      </c>
      <c r="G16" s="14" t="str">
        <f>IF(E16=0,"YES",IF(D16/E16&gt;=1.15, IF(D16+E16&gt;=one_percentage,"YES","NO"),"NO"))</f>
        <v>NO</v>
      </c>
      <c r="H16" s="25">
        <v>1056.0</v>
      </c>
      <c r="I16" s="16" t="str">
        <f t="shared" si="3"/>
        <v>NOT FUNDED</v>
      </c>
      <c r="J16" s="17">
        <f t="shared" si="4"/>
        <v>24720</v>
      </c>
      <c r="K16" s="18" t="str">
        <f t="shared" si="2"/>
        <v>Approval Threshold</v>
      </c>
    </row>
    <row r="17">
      <c r="A17" s="21" t="s">
        <v>653</v>
      </c>
      <c r="B17" s="22">
        <v>4.11</v>
      </c>
      <c r="C17" s="23">
        <v>146.0</v>
      </c>
      <c r="D17" s="24">
        <v>2.7922578E7</v>
      </c>
      <c r="E17" s="24">
        <v>1.4078432E7</v>
      </c>
      <c r="F17" s="13">
        <f t="shared" si="1"/>
        <v>13844146</v>
      </c>
      <c r="G17" s="14" t="str">
        <f>IF(E17=0,"YES",IF(D17/E17&gt;=1.15, IF(D17+E17&gt;=one_percentage,"YES","NO"),"NO"))</f>
        <v>YES</v>
      </c>
      <c r="H17" s="25">
        <v>25000.0</v>
      </c>
      <c r="I17" s="16" t="str">
        <f t="shared" si="3"/>
        <v>NOT FUNDED</v>
      </c>
      <c r="J17" s="17">
        <f t="shared" si="4"/>
        <v>24720</v>
      </c>
      <c r="K17" s="18" t="str">
        <f t="shared" si="2"/>
        <v>Over Budget</v>
      </c>
    </row>
    <row r="18">
      <c r="A18" s="21" t="s">
        <v>654</v>
      </c>
      <c r="B18" s="22">
        <v>2.33</v>
      </c>
      <c r="C18" s="23">
        <v>82.0</v>
      </c>
      <c r="D18" s="24">
        <v>2.4409113E7</v>
      </c>
      <c r="E18" s="24">
        <v>1.2764552E7</v>
      </c>
      <c r="F18" s="13">
        <f t="shared" si="1"/>
        <v>11644561</v>
      </c>
      <c r="G18" s="14" t="str">
        <f>IF(E18=0,"YES",IF(D18/E18&gt;=1.15, IF(D18+E18&gt;=one_percentage,"YES","NO"),"NO"))</f>
        <v>YES</v>
      </c>
      <c r="H18" s="25">
        <v>18000.0</v>
      </c>
      <c r="I18" s="16" t="str">
        <f t="shared" si="3"/>
        <v>FUNDED</v>
      </c>
      <c r="J18" s="17">
        <f t="shared" si="4"/>
        <v>6720</v>
      </c>
      <c r="K18" s="18" t="str">
        <f t="shared" si="2"/>
        <v/>
      </c>
    </row>
    <row r="19">
      <c r="A19" s="21" t="s">
        <v>655</v>
      </c>
      <c r="B19" s="22">
        <v>3.39</v>
      </c>
      <c r="C19" s="23">
        <v>84.0</v>
      </c>
      <c r="D19" s="24">
        <v>2.4530607E7</v>
      </c>
      <c r="E19" s="24">
        <v>1.2942664E7</v>
      </c>
      <c r="F19" s="13">
        <f t="shared" si="1"/>
        <v>11587943</v>
      </c>
      <c r="G19" s="14" t="str">
        <f>IF(E19=0,"YES",IF(D19/E19&gt;=1.15, IF(D19+E19&gt;=one_percentage,"YES","NO"),"NO"))</f>
        <v>YES</v>
      </c>
      <c r="H19" s="25">
        <v>47500.0</v>
      </c>
      <c r="I19" s="16" t="str">
        <f t="shared" si="3"/>
        <v>NOT FUNDED</v>
      </c>
      <c r="J19" s="17">
        <f t="shared" si="4"/>
        <v>6720</v>
      </c>
      <c r="K19" s="18" t="str">
        <f t="shared" si="2"/>
        <v>Over Budget</v>
      </c>
    </row>
    <row r="20">
      <c r="A20" s="21" t="s">
        <v>656</v>
      </c>
      <c r="B20" s="22">
        <v>3.33</v>
      </c>
      <c r="C20" s="23">
        <v>85.0</v>
      </c>
      <c r="D20" s="24">
        <v>2.3173008E7</v>
      </c>
      <c r="E20" s="24">
        <v>1.4797647E7</v>
      </c>
      <c r="F20" s="13">
        <f t="shared" si="1"/>
        <v>8375361</v>
      </c>
      <c r="G20" s="14" t="str">
        <f>IF(E20=0,"YES",IF(D20/E20&gt;=1.15, IF(D20+E20&gt;=one_percentage,"YES","NO"),"NO"))</f>
        <v>YES</v>
      </c>
      <c r="H20" s="25">
        <v>29000.0</v>
      </c>
      <c r="I20" s="16" t="str">
        <f t="shared" si="3"/>
        <v>NOT FUNDED</v>
      </c>
      <c r="J20" s="17">
        <f t="shared" si="4"/>
        <v>6720</v>
      </c>
      <c r="K20" s="18" t="str">
        <f t="shared" si="2"/>
        <v>Over Budget</v>
      </c>
    </row>
    <row r="21">
      <c r="A21" s="21" t="s">
        <v>657</v>
      </c>
      <c r="B21" s="22">
        <v>1.95</v>
      </c>
      <c r="C21" s="23">
        <v>118.0</v>
      </c>
      <c r="D21" s="24">
        <v>2.600831E7</v>
      </c>
      <c r="E21" s="24">
        <v>1.8543694E7</v>
      </c>
      <c r="F21" s="13">
        <f t="shared" si="1"/>
        <v>7464616</v>
      </c>
      <c r="G21" s="14" t="str">
        <f>IF(E21=0,"YES",IF(D21/E21&gt;=1.15, IF(D21+E21&gt;=one_percentage,"YES","NO"),"NO"))</f>
        <v>YES</v>
      </c>
      <c r="H21" s="25">
        <v>30000.0</v>
      </c>
      <c r="I21" s="16" t="str">
        <f t="shared" si="3"/>
        <v>NOT FUNDED</v>
      </c>
      <c r="J21" s="17">
        <f t="shared" si="4"/>
        <v>6720</v>
      </c>
      <c r="K21" s="18" t="str">
        <f t="shared" si="2"/>
        <v>Over Budget</v>
      </c>
    </row>
    <row r="22">
      <c r="A22" s="21" t="s">
        <v>658</v>
      </c>
      <c r="B22" s="22">
        <v>2.33</v>
      </c>
      <c r="C22" s="23">
        <v>103.0</v>
      </c>
      <c r="D22" s="24">
        <v>2.3118703E7</v>
      </c>
      <c r="E22" s="24">
        <v>1.6965947E7</v>
      </c>
      <c r="F22" s="13">
        <f t="shared" si="1"/>
        <v>6152756</v>
      </c>
      <c r="G22" s="14" t="str">
        <f>IF(E22=0,"YES",IF(D22/E22&gt;=1.15, IF(D22+E22&gt;=one_percentage,"YES","NO"),"NO"))</f>
        <v>YES</v>
      </c>
      <c r="H22" s="25">
        <v>150000.0</v>
      </c>
      <c r="I22" s="16" t="str">
        <f t="shared" si="3"/>
        <v>NOT FUNDED</v>
      </c>
      <c r="J22" s="17">
        <f t="shared" si="4"/>
        <v>6720</v>
      </c>
      <c r="K22" s="18" t="str">
        <f t="shared" si="2"/>
        <v>Over Budget</v>
      </c>
    </row>
    <row r="23">
      <c r="A23" s="21" t="s">
        <v>659</v>
      </c>
      <c r="B23" s="22">
        <v>2.17</v>
      </c>
      <c r="C23" s="23">
        <v>89.0</v>
      </c>
      <c r="D23" s="24">
        <v>2.2538094E7</v>
      </c>
      <c r="E23" s="24">
        <v>1.6592082E7</v>
      </c>
      <c r="F23" s="13">
        <f t="shared" si="1"/>
        <v>5946012</v>
      </c>
      <c r="G23" s="14" t="str">
        <f>IF(E23=0,"YES",IF(D23/E23&gt;=1.15, IF(D23+E23&gt;=one_percentage,"YES","NO"),"NO"))</f>
        <v>YES</v>
      </c>
      <c r="H23" s="25">
        <v>60000.0</v>
      </c>
      <c r="I23" s="16" t="str">
        <f t="shared" si="3"/>
        <v>NOT FUNDED</v>
      </c>
      <c r="J23" s="17">
        <f t="shared" si="4"/>
        <v>6720</v>
      </c>
      <c r="K23" s="18" t="str">
        <f t="shared" si="2"/>
        <v>Over Budget</v>
      </c>
    </row>
    <row r="24">
      <c r="A24" s="21" t="s">
        <v>660</v>
      </c>
      <c r="B24" s="22">
        <v>1.83</v>
      </c>
      <c r="C24" s="23">
        <v>95.0</v>
      </c>
      <c r="D24" s="24">
        <v>2.2431064E7</v>
      </c>
      <c r="E24" s="24">
        <v>1.7034994E7</v>
      </c>
      <c r="F24" s="13">
        <f t="shared" si="1"/>
        <v>5396070</v>
      </c>
      <c r="G24" s="14" t="str">
        <f>IF(E24=0,"YES",IF(D24/E24&gt;=1.15, IF(D24+E24&gt;=one_percentage,"YES","NO"),"NO"))</f>
        <v>YES</v>
      </c>
      <c r="H24" s="25">
        <v>5000.0</v>
      </c>
      <c r="I24" s="16" t="str">
        <f t="shared" si="3"/>
        <v>FUNDED</v>
      </c>
      <c r="J24" s="17">
        <f t="shared" si="4"/>
        <v>1720</v>
      </c>
      <c r="K24" s="18" t="str">
        <f t="shared" si="2"/>
        <v/>
      </c>
    </row>
  </sheetData>
  <autoFilter ref="$A$1:$H$24">
    <sortState ref="A1:H24">
      <sortCondition descending="1" ref="F1:F24"/>
      <sortCondition ref="A1:A24"/>
    </sortState>
  </autoFilter>
  <conditionalFormatting sqref="I2:I24">
    <cfRule type="cellIs" dxfId="0" priority="1" operator="equal">
      <formula>"FUNDED"</formula>
    </cfRule>
  </conditionalFormatting>
  <conditionalFormatting sqref="I2:I24">
    <cfRule type="cellIs" dxfId="1" priority="2" operator="equal">
      <formula>"NOT FUNDED"</formula>
    </cfRule>
  </conditionalFormatting>
  <conditionalFormatting sqref="K2:K24">
    <cfRule type="cellIs" dxfId="0" priority="3" operator="greaterThan">
      <formula>999</formula>
    </cfRule>
  </conditionalFormatting>
  <conditionalFormatting sqref="K2:K24">
    <cfRule type="cellIs" dxfId="0" priority="4" operator="greaterThan">
      <formula>999</formula>
    </cfRule>
  </conditionalFormatting>
  <conditionalFormatting sqref="K2:K24">
    <cfRule type="containsText" dxfId="1" priority="5" operator="containsText" text="NOT FUNDED">
      <formula>NOT(ISERROR(SEARCH(("NOT FUNDED"),(K2))))</formula>
    </cfRule>
  </conditionalFormatting>
  <conditionalFormatting sqref="K2:K24">
    <cfRule type="cellIs" dxfId="2" priority="6" operator="equal">
      <formula>"Over Budget"</formula>
    </cfRule>
  </conditionalFormatting>
  <conditionalFormatting sqref="K2:K24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</hyperlinks>
  <drawing r:id="rId2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661</v>
      </c>
      <c r="B2" s="22">
        <v>3.0</v>
      </c>
      <c r="C2" s="23">
        <v>260.0</v>
      </c>
      <c r="D2" s="24">
        <v>1.49690046E8</v>
      </c>
      <c r="E2" s="24">
        <v>1.4708558E7</v>
      </c>
      <c r="F2" s="13">
        <f t="shared" ref="F2:F89" si="1">D2-E2</f>
        <v>134981488</v>
      </c>
      <c r="G2" s="14" t="str">
        <f>IF(E2=0,"YES",IF(D2/E2&gt;=1.15, IF(D2+E2&gt;=one_percentage,"YES","NO"),"NO"))</f>
        <v>YES</v>
      </c>
      <c r="H2" s="25">
        <v>45000.0</v>
      </c>
      <c r="I2" s="16" t="str">
        <f>If(miscellaneous&gt;=H2,IF(G2="Yes","FUNDED","NOT FUNDED"),"NOT FUNDED")</f>
        <v>FUNDED</v>
      </c>
      <c r="J2" s="17">
        <f>If(miscellaneous&gt;=H2,miscellaneous-H2,miscellaneous)</f>
        <v>455000</v>
      </c>
      <c r="K2" s="18" t="str">
        <f t="shared" ref="K2:K89" si="2">If(G2="YES",IF(I2="FUNDED","","Over Budget"),"Approval Threshold")</f>
        <v/>
      </c>
    </row>
    <row r="3">
      <c r="A3" s="21" t="s">
        <v>662</v>
      </c>
      <c r="B3" s="22">
        <v>4.92</v>
      </c>
      <c r="C3" s="23">
        <v>664.0</v>
      </c>
      <c r="D3" s="24">
        <v>1.23606893E8</v>
      </c>
      <c r="E3" s="24">
        <v>3421498.0</v>
      </c>
      <c r="F3" s="13">
        <f t="shared" si="1"/>
        <v>120185395</v>
      </c>
      <c r="G3" s="14" t="str">
        <f>IF(E3=0,"YES",IF(D3/E3&gt;=1.15, IF(D3+E3&gt;=one_percentage,"YES","NO"),"NO"))</f>
        <v>YES</v>
      </c>
      <c r="H3" s="25">
        <v>30000.0</v>
      </c>
      <c r="I3" s="16" t="str">
        <f t="shared" ref="I3:I89" si="3">If(J2&gt;=H3,IF(G3="Yes","FUNDED","NOT FUNDED"),"NOT FUNDED")</f>
        <v>FUNDED</v>
      </c>
      <c r="J3" s="17">
        <f t="shared" ref="J3:J89" si="4">If(I3="FUNDED",IF(J2&gt;=H3,(J2-H3),J2),J2)</f>
        <v>425000</v>
      </c>
      <c r="K3" s="18" t="str">
        <f t="shared" si="2"/>
        <v/>
      </c>
    </row>
    <row r="4">
      <c r="A4" s="21" t="s">
        <v>663</v>
      </c>
      <c r="B4" s="22">
        <v>5.0</v>
      </c>
      <c r="C4" s="23">
        <v>412.0</v>
      </c>
      <c r="D4" s="24">
        <v>9.4001931E7</v>
      </c>
      <c r="E4" s="24">
        <v>4734656.0</v>
      </c>
      <c r="F4" s="13">
        <f t="shared" si="1"/>
        <v>89267275</v>
      </c>
      <c r="G4" s="14" t="str">
        <f>IF(E4=0,"YES",IF(D4/E4&gt;=1.15, IF(D4+E4&gt;=one_percentage,"YES","NO"),"NO"))</f>
        <v>YES</v>
      </c>
      <c r="H4" s="25">
        <v>24600.0</v>
      </c>
      <c r="I4" s="16" t="str">
        <f t="shared" si="3"/>
        <v>FUNDED</v>
      </c>
      <c r="J4" s="17">
        <f t="shared" si="4"/>
        <v>400400</v>
      </c>
      <c r="K4" s="18" t="str">
        <f t="shared" si="2"/>
        <v/>
      </c>
    </row>
    <row r="5">
      <c r="A5" s="21" t="s">
        <v>664</v>
      </c>
      <c r="B5" s="22">
        <v>4.67</v>
      </c>
      <c r="C5" s="23">
        <v>214.0</v>
      </c>
      <c r="D5" s="24">
        <v>9.0550032E7</v>
      </c>
      <c r="E5" s="24">
        <v>1.0759388E7</v>
      </c>
      <c r="F5" s="13">
        <f t="shared" si="1"/>
        <v>79790644</v>
      </c>
      <c r="G5" s="14" t="str">
        <f>IF(E5=0,"YES",IF(D5/E5&gt;=1.15, IF(D5+E5&gt;=one_percentage,"YES","NO"),"NO"))</f>
        <v>YES</v>
      </c>
      <c r="H5" s="25">
        <v>19500.0</v>
      </c>
      <c r="I5" s="16" t="str">
        <f t="shared" si="3"/>
        <v>FUNDED</v>
      </c>
      <c r="J5" s="17">
        <f t="shared" si="4"/>
        <v>380900</v>
      </c>
      <c r="K5" s="18" t="str">
        <f t="shared" si="2"/>
        <v/>
      </c>
    </row>
    <row r="6">
      <c r="A6" s="21" t="s">
        <v>665</v>
      </c>
      <c r="B6" s="22">
        <v>3.67</v>
      </c>
      <c r="C6" s="23">
        <v>149.0</v>
      </c>
      <c r="D6" s="24">
        <v>8.8296108E7</v>
      </c>
      <c r="E6" s="24">
        <v>1.0440898E7</v>
      </c>
      <c r="F6" s="13">
        <f t="shared" si="1"/>
        <v>77855210</v>
      </c>
      <c r="G6" s="14" t="str">
        <f>IF(E6=0,"YES",IF(D6/E6&gt;=1.15, IF(D6+E6&gt;=one_percentage,"YES","NO"),"NO"))</f>
        <v>YES</v>
      </c>
      <c r="H6" s="25">
        <v>36000.0</v>
      </c>
      <c r="I6" s="16" t="str">
        <f t="shared" si="3"/>
        <v>FUNDED</v>
      </c>
      <c r="J6" s="17">
        <f t="shared" si="4"/>
        <v>344900</v>
      </c>
      <c r="K6" s="18" t="str">
        <f t="shared" si="2"/>
        <v/>
      </c>
    </row>
    <row r="7">
      <c r="A7" s="21" t="s">
        <v>666</v>
      </c>
      <c r="B7" s="22">
        <v>4.76</v>
      </c>
      <c r="C7" s="23">
        <v>274.0</v>
      </c>
      <c r="D7" s="24">
        <v>6.039061E7</v>
      </c>
      <c r="E7" s="24">
        <v>2501784.0</v>
      </c>
      <c r="F7" s="13">
        <f t="shared" si="1"/>
        <v>57888826</v>
      </c>
      <c r="G7" s="14" t="str">
        <f>IF(E7=0,"YES",IF(D7/E7&gt;=1.15, IF(D7+E7&gt;=one_percentage,"YES","NO"),"NO"))</f>
        <v>YES</v>
      </c>
      <c r="H7" s="25">
        <v>10135.0</v>
      </c>
      <c r="I7" s="16" t="str">
        <f t="shared" si="3"/>
        <v>FUNDED</v>
      </c>
      <c r="J7" s="17">
        <f t="shared" si="4"/>
        <v>334765</v>
      </c>
      <c r="K7" s="18" t="str">
        <f t="shared" si="2"/>
        <v/>
      </c>
    </row>
    <row r="8">
      <c r="A8" s="27" t="s">
        <v>667</v>
      </c>
      <c r="B8" s="22">
        <v>4.71</v>
      </c>
      <c r="C8" s="23">
        <v>228.0</v>
      </c>
      <c r="D8" s="24">
        <v>6.0843297E7</v>
      </c>
      <c r="E8" s="24">
        <v>4931557.0</v>
      </c>
      <c r="F8" s="13">
        <f t="shared" si="1"/>
        <v>55911740</v>
      </c>
      <c r="G8" s="14" t="str">
        <f>IF(E8=0,"YES",IF(D8/E8&gt;=1.15, IF(D8+E8&gt;=one_percentage,"YES","NO"),"NO"))</f>
        <v>YES</v>
      </c>
      <c r="H8" s="25">
        <v>29540.0</v>
      </c>
      <c r="I8" s="16" t="str">
        <f t="shared" si="3"/>
        <v>FUNDED</v>
      </c>
      <c r="J8" s="17">
        <f t="shared" si="4"/>
        <v>305225</v>
      </c>
      <c r="K8" s="18" t="str">
        <f t="shared" si="2"/>
        <v/>
      </c>
    </row>
    <row r="9">
      <c r="A9" s="21" t="s">
        <v>668</v>
      </c>
      <c r="B9" s="22">
        <v>4.8</v>
      </c>
      <c r="C9" s="23">
        <v>360.0</v>
      </c>
      <c r="D9" s="24">
        <v>6.8855964E7</v>
      </c>
      <c r="E9" s="24">
        <v>1.3048397E7</v>
      </c>
      <c r="F9" s="13">
        <f t="shared" si="1"/>
        <v>55807567</v>
      </c>
      <c r="G9" s="14" t="str">
        <f>IF(E9=0,"YES",IF(D9/E9&gt;=1.15, IF(D9+E9&gt;=one_percentage,"YES","NO"),"NO"))</f>
        <v>YES</v>
      </c>
      <c r="H9" s="25">
        <v>28000.0</v>
      </c>
      <c r="I9" s="16" t="str">
        <f t="shared" si="3"/>
        <v>FUNDED</v>
      </c>
      <c r="J9" s="17">
        <f t="shared" si="4"/>
        <v>277225</v>
      </c>
      <c r="K9" s="18" t="str">
        <f t="shared" si="2"/>
        <v/>
      </c>
    </row>
    <row r="10">
      <c r="A10" s="21" t="s">
        <v>669</v>
      </c>
      <c r="B10" s="22">
        <v>4.72</v>
      </c>
      <c r="C10" s="23">
        <v>297.0</v>
      </c>
      <c r="D10" s="24">
        <v>6.1242435E7</v>
      </c>
      <c r="E10" s="24">
        <v>5550154.0</v>
      </c>
      <c r="F10" s="13">
        <f t="shared" si="1"/>
        <v>55692281</v>
      </c>
      <c r="G10" s="14" t="str">
        <f>IF(E10=0,"YES",IF(D10/E10&gt;=1.15, IF(D10+E10&gt;=one_percentage,"YES","NO"),"NO"))</f>
        <v>YES</v>
      </c>
      <c r="H10" s="25">
        <v>28000.0</v>
      </c>
      <c r="I10" s="16" t="str">
        <f t="shared" si="3"/>
        <v>FUNDED</v>
      </c>
      <c r="J10" s="17">
        <f t="shared" si="4"/>
        <v>249225</v>
      </c>
      <c r="K10" s="18" t="str">
        <f t="shared" si="2"/>
        <v/>
      </c>
    </row>
    <row r="11">
      <c r="A11" s="21" t="s">
        <v>670</v>
      </c>
      <c r="B11" s="22">
        <v>4.78</v>
      </c>
      <c r="C11" s="23">
        <v>253.0</v>
      </c>
      <c r="D11" s="24">
        <v>5.9212621E7</v>
      </c>
      <c r="E11" s="24">
        <v>6603087.0</v>
      </c>
      <c r="F11" s="13">
        <f t="shared" si="1"/>
        <v>52609534</v>
      </c>
      <c r="G11" s="14" t="str">
        <f>IF(E11=0,"YES",IF(D11/E11&gt;=1.15, IF(D11+E11&gt;=one_percentage,"YES","NO"),"NO"))</f>
        <v>YES</v>
      </c>
      <c r="H11" s="25">
        <v>16143.0</v>
      </c>
      <c r="I11" s="16" t="str">
        <f t="shared" si="3"/>
        <v>FUNDED</v>
      </c>
      <c r="J11" s="17">
        <f t="shared" si="4"/>
        <v>233082</v>
      </c>
      <c r="K11" s="18" t="str">
        <f t="shared" si="2"/>
        <v/>
      </c>
    </row>
    <row r="12">
      <c r="A12" s="21" t="s">
        <v>671</v>
      </c>
      <c r="B12" s="22">
        <v>4.17</v>
      </c>
      <c r="C12" s="23">
        <v>152.0</v>
      </c>
      <c r="D12" s="24">
        <v>5.2957489E7</v>
      </c>
      <c r="E12" s="24">
        <v>4812811.0</v>
      </c>
      <c r="F12" s="13">
        <f t="shared" si="1"/>
        <v>48144678</v>
      </c>
      <c r="G12" s="14" t="str">
        <f>IF(E12=0,"YES",IF(D12/E12&gt;=1.15, IF(D12+E12&gt;=one_percentage,"YES","NO"),"NO"))</f>
        <v>YES</v>
      </c>
      <c r="H12" s="25">
        <v>35000.0</v>
      </c>
      <c r="I12" s="16" t="str">
        <f t="shared" si="3"/>
        <v>FUNDED</v>
      </c>
      <c r="J12" s="17">
        <f t="shared" si="4"/>
        <v>198082</v>
      </c>
      <c r="K12" s="18" t="str">
        <f t="shared" si="2"/>
        <v/>
      </c>
    </row>
    <row r="13">
      <c r="A13" s="21" t="s">
        <v>672</v>
      </c>
      <c r="B13" s="22">
        <v>4.67</v>
      </c>
      <c r="C13" s="23">
        <v>162.0</v>
      </c>
      <c r="D13" s="24">
        <v>5.1813404E7</v>
      </c>
      <c r="E13" s="24">
        <v>6665286.0</v>
      </c>
      <c r="F13" s="13">
        <f t="shared" si="1"/>
        <v>45148118</v>
      </c>
      <c r="G13" s="14" t="str">
        <f>IF(E13=0,"YES",IF(D13/E13&gt;=1.15, IF(D13+E13&gt;=one_percentage,"YES","NO"),"NO"))</f>
        <v>YES</v>
      </c>
      <c r="H13" s="25">
        <v>20000.0</v>
      </c>
      <c r="I13" s="16" t="str">
        <f t="shared" si="3"/>
        <v>FUNDED</v>
      </c>
      <c r="J13" s="17">
        <f t="shared" si="4"/>
        <v>178082</v>
      </c>
      <c r="K13" s="18" t="str">
        <f t="shared" si="2"/>
        <v/>
      </c>
    </row>
    <row r="14">
      <c r="A14" s="21" t="s">
        <v>673</v>
      </c>
      <c r="B14" s="22">
        <v>4.27</v>
      </c>
      <c r="C14" s="23">
        <v>178.0</v>
      </c>
      <c r="D14" s="24">
        <v>6.1834987E7</v>
      </c>
      <c r="E14" s="24">
        <v>1.6912834E7</v>
      </c>
      <c r="F14" s="13">
        <f t="shared" si="1"/>
        <v>44922153</v>
      </c>
      <c r="G14" s="14" t="str">
        <f>IF(E14=0,"YES",IF(D14/E14&gt;=1.15, IF(D14+E14&gt;=one_percentage,"YES","NO"),"NO"))</f>
        <v>YES</v>
      </c>
      <c r="H14" s="25">
        <v>50000.0</v>
      </c>
      <c r="I14" s="16" t="str">
        <f t="shared" si="3"/>
        <v>FUNDED</v>
      </c>
      <c r="J14" s="17">
        <f t="shared" si="4"/>
        <v>128082</v>
      </c>
      <c r="K14" s="18" t="str">
        <f t="shared" si="2"/>
        <v/>
      </c>
    </row>
    <row r="15">
      <c r="A15" s="21" t="s">
        <v>674</v>
      </c>
      <c r="B15" s="22">
        <v>4.2</v>
      </c>
      <c r="C15" s="23">
        <v>114.0</v>
      </c>
      <c r="D15" s="24">
        <v>4.8339937E7</v>
      </c>
      <c r="E15" s="24">
        <v>4795504.0</v>
      </c>
      <c r="F15" s="13">
        <f t="shared" si="1"/>
        <v>43544433</v>
      </c>
      <c r="G15" s="14" t="str">
        <f>IF(E15=0,"YES",IF(D15/E15&gt;=1.15, IF(D15+E15&gt;=one_percentage,"YES","NO"),"NO"))</f>
        <v>YES</v>
      </c>
      <c r="H15" s="25">
        <v>10000.0</v>
      </c>
      <c r="I15" s="16" t="str">
        <f t="shared" si="3"/>
        <v>FUNDED</v>
      </c>
      <c r="J15" s="17">
        <f t="shared" si="4"/>
        <v>118082</v>
      </c>
      <c r="K15" s="18" t="str">
        <f t="shared" si="2"/>
        <v/>
      </c>
    </row>
    <row r="16">
      <c r="A16" s="21" t="s">
        <v>675</v>
      </c>
      <c r="B16" s="22">
        <v>4.78</v>
      </c>
      <c r="C16" s="23">
        <v>199.0</v>
      </c>
      <c r="D16" s="24">
        <v>5.0266182E7</v>
      </c>
      <c r="E16" s="24">
        <v>7306261.0</v>
      </c>
      <c r="F16" s="13">
        <f t="shared" si="1"/>
        <v>42959921</v>
      </c>
      <c r="G16" s="14" t="str">
        <f>IF(E16=0,"YES",IF(D16/E16&gt;=1.15, IF(D16+E16&gt;=one_percentage,"YES","NO"),"NO"))</f>
        <v>YES</v>
      </c>
      <c r="H16" s="25">
        <v>20000.0</v>
      </c>
      <c r="I16" s="16" t="str">
        <f t="shared" si="3"/>
        <v>FUNDED</v>
      </c>
      <c r="J16" s="17">
        <f t="shared" si="4"/>
        <v>98082</v>
      </c>
      <c r="K16" s="18" t="str">
        <f t="shared" si="2"/>
        <v/>
      </c>
    </row>
    <row r="17">
      <c r="A17" s="21" t="s">
        <v>676</v>
      </c>
      <c r="B17" s="22">
        <v>4.28</v>
      </c>
      <c r="C17" s="23">
        <v>107.0</v>
      </c>
      <c r="D17" s="24">
        <v>4.4466725E7</v>
      </c>
      <c r="E17" s="24">
        <v>4584569.0</v>
      </c>
      <c r="F17" s="13">
        <f t="shared" si="1"/>
        <v>39882156</v>
      </c>
      <c r="G17" s="14" t="str">
        <f>IF(E17=0,"YES",IF(D17/E17&gt;=1.15, IF(D17+E17&gt;=one_percentage,"YES","NO"),"NO"))</f>
        <v>YES</v>
      </c>
      <c r="H17" s="25">
        <v>25000.0</v>
      </c>
      <c r="I17" s="16" t="str">
        <f t="shared" si="3"/>
        <v>FUNDED</v>
      </c>
      <c r="J17" s="17">
        <f t="shared" si="4"/>
        <v>73082</v>
      </c>
      <c r="K17" s="18" t="str">
        <f t="shared" si="2"/>
        <v/>
      </c>
    </row>
    <row r="18">
      <c r="A18" s="21" t="s">
        <v>677</v>
      </c>
      <c r="B18" s="22">
        <v>4.33</v>
      </c>
      <c r="C18" s="23">
        <v>114.0</v>
      </c>
      <c r="D18" s="24">
        <v>4.9028172E7</v>
      </c>
      <c r="E18" s="24">
        <v>1.0199752E7</v>
      </c>
      <c r="F18" s="13">
        <f t="shared" si="1"/>
        <v>38828420</v>
      </c>
      <c r="G18" s="14" t="str">
        <f>IF(E18=0,"YES",IF(D18/E18&gt;=1.15, IF(D18+E18&gt;=one_percentage,"YES","NO"),"NO"))</f>
        <v>YES</v>
      </c>
      <c r="H18" s="25">
        <v>13700.0</v>
      </c>
      <c r="I18" s="16" t="str">
        <f t="shared" si="3"/>
        <v>FUNDED</v>
      </c>
      <c r="J18" s="17">
        <f t="shared" si="4"/>
        <v>59382</v>
      </c>
      <c r="K18" s="18" t="str">
        <f t="shared" si="2"/>
        <v/>
      </c>
    </row>
    <row r="19">
      <c r="A19" s="21" t="s">
        <v>678</v>
      </c>
      <c r="B19" s="22">
        <v>4.33</v>
      </c>
      <c r="C19" s="23">
        <v>148.0</v>
      </c>
      <c r="D19" s="24">
        <v>4.4073836E7</v>
      </c>
      <c r="E19" s="24">
        <v>5529407.0</v>
      </c>
      <c r="F19" s="13">
        <f t="shared" si="1"/>
        <v>38544429</v>
      </c>
      <c r="G19" s="14" t="str">
        <f>IF(E19=0,"YES",IF(D19/E19&gt;=1.15, IF(D19+E19&gt;=one_percentage,"YES","NO"),"NO"))</f>
        <v>YES</v>
      </c>
      <c r="H19" s="25">
        <v>8000.0</v>
      </c>
      <c r="I19" s="16" t="str">
        <f t="shared" si="3"/>
        <v>FUNDED</v>
      </c>
      <c r="J19" s="17">
        <f t="shared" si="4"/>
        <v>51382</v>
      </c>
      <c r="K19" s="18" t="str">
        <f t="shared" si="2"/>
        <v/>
      </c>
    </row>
    <row r="20">
      <c r="A20" s="21" t="s">
        <v>679</v>
      </c>
      <c r="B20" s="22">
        <v>4.52</v>
      </c>
      <c r="C20" s="23">
        <v>149.0</v>
      </c>
      <c r="D20" s="24">
        <v>4.7130275E7</v>
      </c>
      <c r="E20" s="24">
        <v>9243662.0</v>
      </c>
      <c r="F20" s="13">
        <f t="shared" si="1"/>
        <v>37886613</v>
      </c>
      <c r="G20" s="14" t="str">
        <f>IF(E20=0,"YES",IF(D20/E20&gt;=1.15, IF(D20+E20&gt;=one_percentage,"YES","NO"),"NO"))</f>
        <v>YES</v>
      </c>
      <c r="H20" s="25">
        <v>4050.0</v>
      </c>
      <c r="I20" s="16" t="str">
        <f t="shared" si="3"/>
        <v>FUNDED</v>
      </c>
      <c r="J20" s="17">
        <f t="shared" si="4"/>
        <v>47332</v>
      </c>
      <c r="K20" s="18" t="str">
        <f t="shared" si="2"/>
        <v/>
      </c>
    </row>
    <row r="21">
      <c r="A21" s="21" t="s">
        <v>680</v>
      </c>
      <c r="B21" s="22">
        <v>4.33</v>
      </c>
      <c r="C21" s="23">
        <v>111.0</v>
      </c>
      <c r="D21" s="24">
        <v>4.3875071E7</v>
      </c>
      <c r="E21" s="24">
        <v>6016659.0</v>
      </c>
      <c r="F21" s="13">
        <f t="shared" si="1"/>
        <v>37858412</v>
      </c>
      <c r="G21" s="14" t="str">
        <f>IF(E21=0,"YES",IF(D21/E21&gt;=1.15, IF(D21+E21&gt;=one_percentage,"YES","NO"),"NO"))</f>
        <v>YES</v>
      </c>
      <c r="H21" s="25">
        <v>7400.0</v>
      </c>
      <c r="I21" s="16" t="str">
        <f t="shared" si="3"/>
        <v>FUNDED</v>
      </c>
      <c r="J21" s="17">
        <f t="shared" si="4"/>
        <v>39932</v>
      </c>
      <c r="K21" s="18" t="str">
        <f t="shared" si="2"/>
        <v/>
      </c>
    </row>
    <row r="22">
      <c r="A22" s="21" t="s">
        <v>681</v>
      </c>
      <c r="B22" s="22">
        <v>4.78</v>
      </c>
      <c r="C22" s="23">
        <v>194.0</v>
      </c>
      <c r="D22" s="24">
        <v>4.357376E7</v>
      </c>
      <c r="E22" s="24">
        <v>6842940.0</v>
      </c>
      <c r="F22" s="13">
        <f t="shared" si="1"/>
        <v>36730820</v>
      </c>
      <c r="G22" s="14" t="str">
        <f>IF(E22=0,"YES",IF(D22/E22&gt;=1.15, IF(D22+E22&gt;=one_percentage,"YES","NO"),"NO"))</f>
        <v>YES</v>
      </c>
      <c r="H22" s="25">
        <v>19400.0</v>
      </c>
      <c r="I22" s="16" t="str">
        <f t="shared" si="3"/>
        <v>FUNDED</v>
      </c>
      <c r="J22" s="17">
        <f t="shared" si="4"/>
        <v>20532</v>
      </c>
      <c r="K22" s="18" t="str">
        <f t="shared" si="2"/>
        <v/>
      </c>
    </row>
    <row r="23">
      <c r="A23" s="21" t="s">
        <v>682</v>
      </c>
      <c r="B23" s="22">
        <v>4.22</v>
      </c>
      <c r="C23" s="23">
        <v>101.0</v>
      </c>
      <c r="D23" s="24">
        <v>4.2300005E7</v>
      </c>
      <c r="E23" s="24">
        <v>5605058.0</v>
      </c>
      <c r="F23" s="13">
        <f t="shared" si="1"/>
        <v>36694947</v>
      </c>
      <c r="G23" s="14" t="str">
        <f>IF(E23=0,"YES",IF(D23/E23&gt;=1.15, IF(D23+E23&gt;=one_percentage,"YES","NO"),"NO"))</f>
        <v>YES</v>
      </c>
      <c r="H23" s="25">
        <v>10000.0</v>
      </c>
      <c r="I23" s="16" t="str">
        <f t="shared" si="3"/>
        <v>FUNDED</v>
      </c>
      <c r="J23" s="17">
        <f t="shared" si="4"/>
        <v>10532</v>
      </c>
      <c r="K23" s="18" t="str">
        <f t="shared" si="2"/>
        <v/>
      </c>
    </row>
    <row r="24">
      <c r="A24" s="21" t="s">
        <v>683</v>
      </c>
      <c r="B24" s="22">
        <v>4.4</v>
      </c>
      <c r="C24" s="23">
        <v>137.0</v>
      </c>
      <c r="D24" s="24">
        <v>4.3289801E7</v>
      </c>
      <c r="E24" s="24">
        <v>6751937.0</v>
      </c>
      <c r="F24" s="13">
        <f t="shared" si="1"/>
        <v>36537864</v>
      </c>
      <c r="G24" s="14" t="str">
        <f>IF(E24=0,"YES",IF(D24/E24&gt;=1.15, IF(D24+E24&gt;=one_percentage,"YES","NO"),"NO"))</f>
        <v>YES</v>
      </c>
      <c r="H24" s="25">
        <v>5000.0</v>
      </c>
      <c r="I24" s="16" t="str">
        <f t="shared" si="3"/>
        <v>FUNDED</v>
      </c>
      <c r="J24" s="17">
        <f t="shared" si="4"/>
        <v>5532</v>
      </c>
      <c r="K24" s="18" t="str">
        <f t="shared" si="2"/>
        <v/>
      </c>
    </row>
    <row r="25">
      <c r="A25" s="21" t="s">
        <v>684</v>
      </c>
      <c r="B25" s="22">
        <v>4.52</v>
      </c>
      <c r="C25" s="23">
        <v>215.0</v>
      </c>
      <c r="D25" s="24">
        <v>4.4754008E7</v>
      </c>
      <c r="E25" s="24">
        <v>1.0595252E7</v>
      </c>
      <c r="F25" s="13">
        <f t="shared" si="1"/>
        <v>34158756</v>
      </c>
      <c r="G25" s="14" t="str">
        <f>IF(E25=0,"YES",IF(D25/E25&gt;=1.15, IF(D25+E25&gt;=one_percentage,"YES","NO"),"NO"))</f>
        <v>YES</v>
      </c>
      <c r="H25" s="25">
        <v>50000.0</v>
      </c>
      <c r="I25" s="16" t="str">
        <f t="shared" si="3"/>
        <v>NOT FUNDED</v>
      </c>
      <c r="J25" s="17">
        <f t="shared" si="4"/>
        <v>5532</v>
      </c>
      <c r="K25" s="18" t="str">
        <f t="shared" si="2"/>
        <v>Over Budget</v>
      </c>
    </row>
    <row r="26">
      <c r="A26" s="21" t="s">
        <v>685</v>
      </c>
      <c r="B26" s="22">
        <v>4.67</v>
      </c>
      <c r="C26" s="23">
        <v>169.0</v>
      </c>
      <c r="D26" s="24">
        <v>4.5189531E7</v>
      </c>
      <c r="E26" s="24">
        <v>1.1648869E7</v>
      </c>
      <c r="F26" s="13">
        <f t="shared" si="1"/>
        <v>33540662</v>
      </c>
      <c r="G26" s="14" t="str">
        <f>IF(E26=0,"YES",IF(D26/E26&gt;=1.15, IF(D26+E26&gt;=one_percentage,"YES","NO"),"NO"))</f>
        <v>YES</v>
      </c>
      <c r="H26" s="25">
        <v>9000.0</v>
      </c>
      <c r="I26" s="16" t="str">
        <f t="shared" si="3"/>
        <v>NOT FUNDED</v>
      </c>
      <c r="J26" s="17">
        <f t="shared" si="4"/>
        <v>5532</v>
      </c>
      <c r="K26" s="18" t="str">
        <f t="shared" si="2"/>
        <v>Over Budget</v>
      </c>
    </row>
    <row r="27">
      <c r="A27" s="21" t="s">
        <v>686</v>
      </c>
      <c r="B27" s="22">
        <v>4.33</v>
      </c>
      <c r="C27" s="23">
        <v>135.0</v>
      </c>
      <c r="D27" s="24">
        <v>4.0945994E7</v>
      </c>
      <c r="E27" s="24">
        <v>7758848.0</v>
      </c>
      <c r="F27" s="13">
        <f t="shared" si="1"/>
        <v>33187146</v>
      </c>
      <c r="G27" s="14" t="str">
        <f>IF(E27=0,"YES",IF(D27/E27&gt;=1.15, IF(D27+E27&gt;=one_percentage,"YES","NO"),"NO"))</f>
        <v>YES</v>
      </c>
      <c r="H27" s="25">
        <v>10000.0</v>
      </c>
      <c r="I27" s="16" t="str">
        <f t="shared" si="3"/>
        <v>NOT FUNDED</v>
      </c>
      <c r="J27" s="17">
        <f t="shared" si="4"/>
        <v>5532</v>
      </c>
      <c r="K27" s="18" t="str">
        <f t="shared" si="2"/>
        <v>Over Budget</v>
      </c>
    </row>
    <row r="28">
      <c r="A28" s="21" t="s">
        <v>687</v>
      </c>
      <c r="B28" s="22">
        <v>4.38</v>
      </c>
      <c r="C28" s="23">
        <v>156.0</v>
      </c>
      <c r="D28" s="24">
        <v>3.9523038E7</v>
      </c>
      <c r="E28" s="24">
        <v>9082130.0</v>
      </c>
      <c r="F28" s="13">
        <f t="shared" si="1"/>
        <v>30440908</v>
      </c>
      <c r="G28" s="14" t="str">
        <f>IF(E28=0,"YES",IF(D28/E28&gt;=1.15, IF(D28+E28&gt;=one_percentage,"YES","NO"),"NO"))</f>
        <v>YES</v>
      </c>
      <c r="H28" s="25">
        <v>51645.0</v>
      </c>
      <c r="I28" s="16" t="str">
        <f t="shared" si="3"/>
        <v>NOT FUNDED</v>
      </c>
      <c r="J28" s="17">
        <f t="shared" si="4"/>
        <v>5532</v>
      </c>
      <c r="K28" s="18" t="str">
        <f t="shared" si="2"/>
        <v>Over Budget</v>
      </c>
    </row>
    <row r="29">
      <c r="A29" s="21" t="s">
        <v>688</v>
      </c>
      <c r="B29" s="22">
        <v>4.6</v>
      </c>
      <c r="C29" s="23">
        <v>146.0</v>
      </c>
      <c r="D29" s="24">
        <v>3.9830089E7</v>
      </c>
      <c r="E29" s="24">
        <v>9958861.0</v>
      </c>
      <c r="F29" s="13">
        <f t="shared" si="1"/>
        <v>29871228</v>
      </c>
      <c r="G29" s="14" t="str">
        <f>IF(E29=0,"YES",IF(D29/E29&gt;=1.15, IF(D29+E29&gt;=one_percentage,"YES","NO"),"NO"))</f>
        <v>YES</v>
      </c>
      <c r="H29" s="25">
        <v>9000.0</v>
      </c>
      <c r="I29" s="16" t="str">
        <f t="shared" si="3"/>
        <v>NOT FUNDED</v>
      </c>
      <c r="J29" s="17">
        <f t="shared" si="4"/>
        <v>5532</v>
      </c>
      <c r="K29" s="18" t="str">
        <f t="shared" si="2"/>
        <v>Over Budget</v>
      </c>
    </row>
    <row r="30">
      <c r="A30" s="21" t="s">
        <v>689</v>
      </c>
      <c r="B30" s="22">
        <v>4.33</v>
      </c>
      <c r="C30" s="23">
        <v>119.0</v>
      </c>
      <c r="D30" s="24">
        <v>3.6759017E7</v>
      </c>
      <c r="E30" s="24">
        <v>7630462.0</v>
      </c>
      <c r="F30" s="13">
        <f t="shared" si="1"/>
        <v>29128555</v>
      </c>
      <c r="G30" s="14" t="str">
        <f>IF(E30=0,"YES",IF(D30/E30&gt;=1.15, IF(D30+E30&gt;=one_percentage,"YES","NO"),"NO"))</f>
        <v>YES</v>
      </c>
      <c r="H30" s="25">
        <v>11130.0</v>
      </c>
      <c r="I30" s="16" t="str">
        <f t="shared" si="3"/>
        <v>NOT FUNDED</v>
      </c>
      <c r="J30" s="17">
        <f t="shared" si="4"/>
        <v>5532</v>
      </c>
      <c r="K30" s="18" t="str">
        <f t="shared" si="2"/>
        <v>Over Budget</v>
      </c>
    </row>
    <row r="31">
      <c r="A31" s="21" t="s">
        <v>690</v>
      </c>
      <c r="B31" s="22">
        <v>4.33</v>
      </c>
      <c r="C31" s="23">
        <v>110.0</v>
      </c>
      <c r="D31" s="24">
        <v>3.4533494E7</v>
      </c>
      <c r="E31" s="24">
        <v>6296177.0</v>
      </c>
      <c r="F31" s="13">
        <f t="shared" si="1"/>
        <v>28237317</v>
      </c>
      <c r="G31" s="14" t="str">
        <f>IF(E31=0,"YES",IF(D31/E31&gt;=1.15, IF(D31+E31&gt;=one_percentage,"YES","NO"),"NO"))</f>
        <v>YES</v>
      </c>
      <c r="H31" s="25">
        <v>25237.0</v>
      </c>
      <c r="I31" s="16" t="str">
        <f t="shared" si="3"/>
        <v>NOT FUNDED</v>
      </c>
      <c r="J31" s="17">
        <f t="shared" si="4"/>
        <v>5532</v>
      </c>
      <c r="K31" s="18" t="str">
        <f t="shared" si="2"/>
        <v>Over Budget</v>
      </c>
    </row>
    <row r="32">
      <c r="A32" s="21" t="s">
        <v>691</v>
      </c>
      <c r="B32" s="22">
        <v>3.83</v>
      </c>
      <c r="C32" s="23">
        <v>154.0</v>
      </c>
      <c r="D32" s="24">
        <v>4.2347756E7</v>
      </c>
      <c r="E32" s="24">
        <v>1.5851172E7</v>
      </c>
      <c r="F32" s="13">
        <f t="shared" si="1"/>
        <v>26496584</v>
      </c>
      <c r="G32" s="14" t="str">
        <f>IF(E32=0,"YES",IF(D32/E32&gt;=1.15, IF(D32+E32&gt;=one_percentage,"YES","NO"),"NO"))</f>
        <v>YES</v>
      </c>
      <c r="H32" s="25">
        <v>85000.0</v>
      </c>
      <c r="I32" s="16" t="str">
        <f t="shared" si="3"/>
        <v>NOT FUNDED</v>
      </c>
      <c r="J32" s="17">
        <f t="shared" si="4"/>
        <v>5532</v>
      </c>
      <c r="K32" s="18" t="str">
        <f t="shared" si="2"/>
        <v>Over Budget</v>
      </c>
    </row>
    <row r="33">
      <c r="A33" s="21" t="s">
        <v>692</v>
      </c>
      <c r="B33" s="22">
        <v>3.73</v>
      </c>
      <c r="C33" s="23">
        <v>90.0</v>
      </c>
      <c r="D33" s="24">
        <v>3.4532422E7</v>
      </c>
      <c r="E33" s="24">
        <v>8721002.0</v>
      </c>
      <c r="F33" s="13">
        <f t="shared" si="1"/>
        <v>25811420</v>
      </c>
      <c r="G33" s="14" t="str">
        <f>IF(E33=0,"YES",IF(D33/E33&gt;=1.15, IF(D33+E33&gt;=one_percentage,"YES","NO"),"NO"))</f>
        <v>YES</v>
      </c>
      <c r="H33" s="25">
        <v>35000.0</v>
      </c>
      <c r="I33" s="16" t="str">
        <f t="shared" si="3"/>
        <v>NOT FUNDED</v>
      </c>
      <c r="J33" s="17">
        <f t="shared" si="4"/>
        <v>5532</v>
      </c>
      <c r="K33" s="18" t="str">
        <f t="shared" si="2"/>
        <v>Over Budget</v>
      </c>
    </row>
    <row r="34">
      <c r="A34" s="21" t="s">
        <v>693</v>
      </c>
      <c r="B34" s="22">
        <v>4.42</v>
      </c>
      <c r="C34" s="23">
        <v>150.0</v>
      </c>
      <c r="D34" s="24">
        <v>3.4803617E7</v>
      </c>
      <c r="E34" s="24">
        <v>1.0335541E7</v>
      </c>
      <c r="F34" s="13">
        <f t="shared" si="1"/>
        <v>24468076</v>
      </c>
      <c r="G34" s="14" t="str">
        <f>IF(E34=0,"YES",IF(D34/E34&gt;=1.15, IF(D34+E34&gt;=one_percentage,"YES","NO"),"NO"))</f>
        <v>YES</v>
      </c>
      <c r="H34" s="25">
        <v>75000.0</v>
      </c>
      <c r="I34" s="16" t="str">
        <f t="shared" si="3"/>
        <v>NOT FUNDED</v>
      </c>
      <c r="J34" s="17">
        <f t="shared" si="4"/>
        <v>5532</v>
      </c>
      <c r="K34" s="18" t="str">
        <f t="shared" si="2"/>
        <v>Over Budget</v>
      </c>
    </row>
    <row r="35">
      <c r="A35" s="21" t="s">
        <v>694</v>
      </c>
      <c r="B35" s="22">
        <v>4.5</v>
      </c>
      <c r="C35" s="23">
        <v>144.0</v>
      </c>
      <c r="D35" s="24">
        <v>3.494918E7</v>
      </c>
      <c r="E35" s="24">
        <v>1.3415869E7</v>
      </c>
      <c r="F35" s="13">
        <f t="shared" si="1"/>
        <v>21533311</v>
      </c>
      <c r="G35" s="14" t="str">
        <f>IF(E35=0,"YES",IF(D35/E35&gt;=1.15, IF(D35+E35&gt;=one_percentage,"YES","NO"),"NO"))</f>
        <v>YES</v>
      </c>
      <c r="H35" s="25">
        <v>9000.0</v>
      </c>
      <c r="I35" s="16" t="str">
        <f t="shared" si="3"/>
        <v>NOT FUNDED</v>
      </c>
      <c r="J35" s="17">
        <f t="shared" si="4"/>
        <v>5532</v>
      </c>
      <c r="K35" s="18" t="str">
        <f t="shared" si="2"/>
        <v>Over Budget</v>
      </c>
    </row>
    <row r="36">
      <c r="A36" s="21" t="s">
        <v>695</v>
      </c>
      <c r="B36" s="22">
        <v>4.25</v>
      </c>
      <c r="C36" s="23">
        <v>111.0</v>
      </c>
      <c r="D36" s="24">
        <v>3.1021084E7</v>
      </c>
      <c r="E36" s="24">
        <v>1.0359418E7</v>
      </c>
      <c r="F36" s="13">
        <f t="shared" si="1"/>
        <v>20661666</v>
      </c>
      <c r="G36" s="14" t="str">
        <f>IF(E36=0,"YES",IF(D36/E36&gt;=1.15, IF(D36+E36&gt;=one_percentage,"YES","NO"),"NO"))</f>
        <v>YES</v>
      </c>
      <c r="H36" s="25">
        <v>40000.0</v>
      </c>
      <c r="I36" s="16" t="str">
        <f t="shared" si="3"/>
        <v>NOT FUNDED</v>
      </c>
      <c r="J36" s="17">
        <f t="shared" si="4"/>
        <v>5532</v>
      </c>
      <c r="K36" s="18" t="str">
        <f t="shared" si="2"/>
        <v>Over Budget</v>
      </c>
    </row>
    <row r="37">
      <c r="A37" s="27" t="s">
        <v>696</v>
      </c>
      <c r="B37" s="22">
        <v>4.47</v>
      </c>
      <c r="C37" s="23">
        <v>117.0</v>
      </c>
      <c r="D37" s="24">
        <v>3.0818894E7</v>
      </c>
      <c r="E37" s="24">
        <v>1.0183281E7</v>
      </c>
      <c r="F37" s="13">
        <f t="shared" si="1"/>
        <v>20635613</v>
      </c>
      <c r="G37" s="14" t="str">
        <f>IF(E37=0,"YES",IF(D37/E37&gt;=1.15, IF(D37+E37&gt;=one_percentage,"YES","NO"),"NO"))</f>
        <v>YES</v>
      </c>
      <c r="H37" s="25">
        <v>15000.0</v>
      </c>
      <c r="I37" s="16" t="str">
        <f t="shared" si="3"/>
        <v>NOT FUNDED</v>
      </c>
      <c r="J37" s="17">
        <f t="shared" si="4"/>
        <v>5532</v>
      </c>
      <c r="K37" s="18" t="str">
        <f t="shared" si="2"/>
        <v>Over Budget</v>
      </c>
    </row>
    <row r="38">
      <c r="A38" s="21" t="s">
        <v>697</v>
      </c>
      <c r="B38" s="22">
        <v>4.6</v>
      </c>
      <c r="C38" s="23">
        <v>162.0</v>
      </c>
      <c r="D38" s="24">
        <v>3.5853916E7</v>
      </c>
      <c r="E38" s="24">
        <v>1.5458853E7</v>
      </c>
      <c r="F38" s="13">
        <f t="shared" si="1"/>
        <v>20395063</v>
      </c>
      <c r="G38" s="14" t="str">
        <f>IF(E38=0,"YES",IF(D38/E38&gt;=1.15, IF(D38+E38&gt;=one_percentage,"YES","NO"),"NO"))</f>
        <v>YES</v>
      </c>
      <c r="H38" s="25">
        <v>26000.0</v>
      </c>
      <c r="I38" s="16" t="str">
        <f t="shared" si="3"/>
        <v>NOT FUNDED</v>
      </c>
      <c r="J38" s="17">
        <f t="shared" si="4"/>
        <v>5532</v>
      </c>
      <c r="K38" s="18" t="str">
        <f t="shared" si="2"/>
        <v>Over Budget</v>
      </c>
    </row>
    <row r="39">
      <c r="A39" s="21" t="s">
        <v>698</v>
      </c>
      <c r="B39" s="22">
        <v>3.67</v>
      </c>
      <c r="C39" s="23">
        <v>93.0</v>
      </c>
      <c r="D39" s="24">
        <v>3.0168344E7</v>
      </c>
      <c r="E39" s="24">
        <v>1.1287478E7</v>
      </c>
      <c r="F39" s="13">
        <f t="shared" si="1"/>
        <v>18880866</v>
      </c>
      <c r="G39" s="14" t="str">
        <f>IF(E39=0,"YES",IF(D39/E39&gt;=1.15, IF(D39+E39&gt;=one_percentage,"YES","NO"),"NO"))</f>
        <v>YES</v>
      </c>
      <c r="H39" s="25">
        <v>6000.0</v>
      </c>
      <c r="I39" s="16" t="str">
        <f t="shared" si="3"/>
        <v>NOT FUNDED</v>
      </c>
      <c r="J39" s="17">
        <f t="shared" si="4"/>
        <v>5532</v>
      </c>
      <c r="K39" s="18" t="str">
        <f t="shared" si="2"/>
        <v>Over Budget</v>
      </c>
    </row>
    <row r="40">
      <c r="A40" s="21" t="s">
        <v>699</v>
      </c>
      <c r="B40" s="22">
        <v>3.73</v>
      </c>
      <c r="C40" s="23">
        <v>78.0</v>
      </c>
      <c r="D40" s="24">
        <v>2.8189448E7</v>
      </c>
      <c r="E40" s="24">
        <v>9438896.0</v>
      </c>
      <c r="F40" s="13">
        <f t="shared" si="1"/>
        <v>18750552</v>
      </c>
      <c r="G40" s="14" t="str">
        <f>IF(E40=0,"YES",IF(D40/E40&gt;=1.15, IF(D40+E40&gt;=one_percentage,"YES","NO"),"NO"))</f>
        <v>YES</v>
      </c>
      <c r="H40" s="25">
        <v>23900.0</v>
      </c>
      <c r="I40" s="16" t="str">
        <f t="shared" si="3"/>
        <v>NOT FUNDED</v>
      </c>
      <c r="J40" s="17">
        <f t="shared" si="4"/>
        <v>5532</v>
      </c>
      <c r="K40" s="18" t="str">
        <f t="shared" si="2"/>
        <v>Over Budget</v>
      </c>
    </row>
    <row r="41">
      <c r="A41" s="21" t="s">
        <v>700</v>
      </c>
      <c r="B41" s="22">
        <v>4.5</v>
      </c>
      <c r="C41" s="23">
        <v>141.0</v>
      </c>
      <c r="D41" s="24">
        <v>3.5858906E7</v>
      </c>
      <c r="E41" s="24">
        <v>1.7162948E7</v>
      </c>
      <c r="F41" s="13">
        <f t="shared" si="1"/>
        <v>18695958</v>
      </c>
      <c r="G41" s="14" t="str">
        <f>IF(E41=0,"YES",IF(D41/E41&gt;=1.15, IF(D41+E41&gt;=one_percentage,"YES","NO"),"NO"))</f>
        <v>YES</v>
      </c>
      <c r="H41" s="25">
        <v>25000.0</v>
      </c>
      <c r="I41" s="16" t="str">
        <f t="shared" si="3"/>
        <v>NOT FUNDED</v>
      </c>
      <c r="J41" s="17">
        <f t="shared" si="4"/>
        <v>5532</v>
      </c>
      <c r="K41" s="18" t="str">
        <f t="shared" si="2"/>
        <v>Over Budget</v>
      </c>
    </row>
    <row r="42">
      <c r="A42" s="21" t="s">
        <v>701</v>
      </c>
      <c r="B42" s="22">
        <v>4.37</v>
      </c>
      <c r="C42" s="23">
        <v>154.0</v>
      </c>
      <c r="D42" s="24">
        <v>3.4853256E7</v>
      </c>
      <c r="E42" s="24">
        <v>1.6476898E7</v>
      </c>
      <c r="F42" s="13">
        <f t="shared" si="1"/>
        <v>18376358</v>
      </c>
      <c r="G42" s="14" t="str">
        <f>IF(E42=0,"YES",IF(D42/E42&gt;=1.15, IF(D42+E42&gt;=one_percentage,"YES","NO"),"NO"))</f>
        <v>YES</v>
      </c>
      <c r="H42" s="25">
        <v>40012.0</v>
      </c>
      <c r="I42" s="16" t="str">
        <f t="shared" si="3"/>
        <v>NOT FUNDED</v>
      </c>
      <c r="J42" s="17">
        <f t="shared" si="4"/>
        <v>5532</v>
      </c>
      <c r="K42" s="18" t="str">
        <f t="shared" si="2"/>
        <v>Over Budget</v>
      </c>
    </row>
    <row r="43">
      <c r="A43" s="21" t="s">
        <v>702</v>
      </c>
      <c r="B43" s="22">
        <v>4.67</v>
      </c>
      <c r="C43" s="23">
        <v>168.0</v>
      </c>
      <c r="D43" s="24">
        <v>3.6026439E7</v>
      </c>
      <c r="E43" s="24">
        <v>1.8037991E7</v>
      </c>
      <c r="F43" s="13">
        <f t="shared" si="1"/>
        <v>17988448</v>
      </c>
      <c r="G43" s="14" t="str">
        <f>IF(E43=0,"YES",IF(D43/E43&gt;=1.15, IF(D43+E43&gt;=one_percentage,"YES","NO"),"NO"))</f>
        <v>YES</v>
      </c>
      <c r="H43" s="25">
        <v>10000.0</v>
      </c>
      <c r="I43" s="16" t="str">
        <f t="shared" si="3"/>
        <v>NOT FUNDED</v>
      </c>
      <c r="J43" s="17">
        <f t="shared" si="4"/>
        <v>5532</v>
      </c>
      <c r="K43" s="18" t="str">
        <f t="shared" si="2"/>
        <v>Over Budget</v>
      </c>
    </row>
    <row r="44">
      <c r="A44" s="21" t="s">
        <v>703</v>
      </c>
      <c r="B44" s="22">
        <v>4.83</v>
      </c>
      <c r="C44" s="23">
        <v>202.0</v>
      </c>
      <c r="D44" s="24">
        <v>3.4750904E7</v>
      </c>
      <c r="E44" s="24">
        <v>1.8841595E7</v>
      </c>
      <c r="F44" s="13">
        <f t="shared" si="1"/>
        <v>15909309</v>
      </c>
      <c r="G44" s="14" t="str">
        <f>IF(E44=0,"YES",IF(D44/E44&gt;=1.15, IF(D44+E44&gt;=one_percentage,"YES","NO"),"NO"))</f>
        <v>YES</v>
      </c>
      <c r="H44" s="25">
        <v>20000.0</v>
      </c>
      <c r="I44" s="16" t="str">
        <f t="shared" si="3"/>
        <v>NOT FUNDED</v>
      </c>
      <c r="J44" s="17">
        <f t="shared" si="4"/>
        <v>5532</v>
      </c>
      <c r="K44" s="18" t="str">
        <f t="shared" si="2"/>
        <v>Over Budget</v>
      </c>
    </row>
    <row r="45">
      <c r="A45" s="21" t="s">
        <v>704</v>
      </c>
      <c r="B45" s="22">
        <v>3.67</v>
      </c>
      <c r="C45" s="23">
        <v>119.0</v>
      </c>
      <c r="D45" s="24">
        <v>3.1978182E7</v>
      </c>
      <c r="E45" s="24">
        <v>1.7391796E7</v>
      </c>
      <c r="F45" s="13">
        <f t="shared" si="1"/>
        <v>14586386</v>
      </c>
      <c r="G45" s="14" t="str">
        <f>IF(E45=0,"YES",IF(D45/E45&gt;=1.15, IF(D45+E45&gt;=one_percentage,"YES","NO"),"NO"))</f>
        <v>YES</v>
      </c>
      <c r="H45" s="25">
        <v>80000.0</v>
      </c>
      <c r="I45" s="16" t="str">
        <f t="shared" si="3"/>
        <v>NOT FUNDED</v>
      </c>
      <c r="J45" s="17">
        <f t="shared" si="4"/>
        <v>5532</v>
      </c>
      <c r="K45" s="18" t="str">
        <f t="shared" si="2"/>
        <v>Over Budget</v>
      </c>
    </row>
    <row r="46">
      <c r="A46" s="21" t="s">
        <v>705</v>
      </c>
      <c r="B46" s="22">
        <v>3.61</v>
      </c>
      <c r="C46" s="23">
        <v>83.0</v>
      </c>
      <c r="D46" s="24">
        <v>2.6296678E7</v>
      </c>
      <c r="E46" s="24">
        <v>1.2287768E7</v>
      </c>
      <c r="F46" s="13">
        <f t="shared" si="1"/>
        <v>14008910</v>
      </c>
      <c r="G46" s="14" t="str">
        <f>IF(E46=0,"YES",IF(D46/E46&gt;=1.15, IF(D46+E46&gt;=one_percentage,"YES","NO"),"NO"))</f>
        <v>YES</v>
      </c>
      <c r="H46" s="25">
        <v>5200.0</v>
      </c>
      <c r="I46" s="16" t="str">
        <f t="shared" si="3"/>
        <v>FUNDED</v>
      </c>
      <c r="J46" s="17">
        <f t="shared" si="4"/>
        <v>332</v>
      </c>
      <c r="K46" s="18" t="str">
        <f t="shared" si="2"/>
        <v/>
      </c>
    </row>
    <row r="47">
      <c r="A47" s="21" t="s">
        <v>706</v>
      </c>
      <c r="B47" s="22">
        <v>2.9</v>
      </c>
      <c r="C47" s="23">
        <v>83.0</v>
      </c>
      <c r="D47" s="24">
        <v>2.8413014E7</v>
      </c>
      <c r="E47" s="24">
        <v>1.5899086E7</v>
      </c>
      <c r="F47" s="13">
        <f t="shared" si="1"/>
        <v>12513928</v>
      </c>
      <c r="G47" s="14" t="str">
        <f>IF(E47=0,"YES",IF(D47/E47&gt;=1.15, IF(D47+E47&gt;=one_percentage,"YES","NO"),"NO"))</f>
        <v>YES</v>
      </c>
      <c r="H47" s="25">
        <v>9200.0</v>
      </c>
      <c r="I47" s="16" t="str">
        <f t="shared" si="3"/>
        <v>NOT FUNDED</v>
      </c>
      <c r="J47" s="17">
        <f t="shared" si="4"/>
        <v>332</v>
      </c>
      <c r="K47" s="18" t="str">
        <f t="shared" si="2"/>
        <v>Over Budget</v>
      </c>
    </row>
    <row r="48">
      <c r="A48" s="21" t="s">
        <v>707</v>
      </c>
      <c r="B48" s="22">
        <v>2.67</v>
      </c>
      <c r="C48" s="23">
        <v>84.0</v>
      </c>
      <c r="D48" s="24">
        <v>2.8002936E7</v>
      </c>
      <c r="E48" s="24">
        <v>1.5685775E7</v>
      </c>
      <c r="F48" s="13">
        <f t="shared" si="1"/>
        <v>12317161</v>
      </c>
      <c r="G48" s="14" t="str">
        <f>IF(E48=0,"YES",IF(D48/E48&gt;=1.15, IF(D48+E48&gt;=one_percentage,"YES","NO"),"NO"))</f>
        <v>YES</v>
      </c>
      <c r="H48" s="25">
        <v>50000.0</v>
      </c>
      <c r="I48" s="16" t="str">
        <f t="shared" si="3"/>
        <v>NOT FUNDED</v>
      </c>
      <c r="J48" s="17">
        <f t="shared" si="4"/>
        <v>332</v>
      </c>
      <c r="K48" s="18" t="str">
        <f t="shared" si="2"/>
        <v>Over Budget</v>
      </c>
    </row>
    <row r="49">
      <c r="A49" s="21" t="s">
        <v>708</v>
      </c>
      <c r="B49" s="22">
        <v>3.61</v>
      </c>
      <c r="C49" s="23">
        <v>75.0</v>
      </c>
      <c r="D49" s="24">
        <v>2.4681011E7</v>
      </c>
      <c r="E49" s="24">
        <v>1.27987E7</v>
      </c>
      <c r="F49" s="13">
        <f t="shared" si="1"/>
        <v>11882311</v>
      </c>
      <c r="G49" s="14" t="str">
        <f>IF(E49=0,"YES",IF(D49/E49&gt;=1.15, IF(D49+E49&gt;=one_percentage,"YES","NO"),"NO"))</f>
        <v>YES</v>
      </c>
      <c r="H49" s="25">
        <v>60000.0</v>
      </c>
      <c r="I49" s="16" t="str">
        <f t="shared" si="3"/>
        <v>NOT FUNDED</v>
      </c>
      <c r="J49" s="17">
        <f t="shared" si="4"/>
        <v>332</v>
      </c>
      <c r="K49" s="18" t="str">
        <f t="shared" si="2"/>
        <v>Over Budget</v>
      </c>
    </row>
    <row r="50">
      <c r="A50" s="21" t="s">
        <v>709</v>
      </c>
      <c r="B50" s="22">
        <v>3.67</v>
      </c>
      <c r="C50" s="23">
        <v>79.0</v>
      </c>
      <c r="D50" s="24">
        <v>2.5541572E7</v>
      </c>
      <c r="E50" s="24">
        <v>1.4201397E7</v>
      </c>
      <c r="F50" s="13">
        <f t="shared" si="1"/>
        <v>11340175</v>
      </c>
      <c r="G50" s="14" t="str">
        <f>IF(E50=0,"YES",IF(D50/E50&gt;=1.15, IF(D50+E50&gt;=one_percentage,"YES","NO"),"NO"))</f>
        <v>YES</v>
      </c>
      <c r="H50" s="25">
        <v>63000.0</v>
      </c>
      <c r="I50" s="16" t="str">
        <f t="shared" si="3"/>
        <v>NOT FUNDED</v>
      </c>
      <c r="J50" s="17">
        <f t="shared" si="4"/>
        <v>332</v>
      </c>
      <c r="K50" s="18" t="str">
        <f t="shared" si="2"/>
        <v>Over Budget</v>
      </c>
    </row>
    <row r="51">
      <c r="A51" s="21" t="s">
        <v>710</v>
      </c>
      <c r="B51" s="22">
        <v>4.22</v>
      </c>
      <c r="C51" s="23">
        <v>94.0</v>
      </c>
      <c r="D51" s="24">
        <v>2.7435887E7</v>
      </c>
      <c r="E51" s="24">
        <v>1.6825186E7</v>
      </c>
      <c r="F51" s="13">
        <f t="shared" si="1"/>
        <v>10610701</v>
      </c>
      <c r="G51" s="14" t="str">
        <f>IF(E51=0,"YES",IF(D51/E51&gt;=1.15, IF(D51+E51&gt;=one_percentage,"YES","NO"),"NO"))</f>
        <v>YES</v>
      </c>
      <c r="H51" s="25">
        <v>33000.0</v>
      </c>
      <c r="I51" s="16" t="str">
        <f t="shared" si="3"/>
        <v>NOT FUNDED</v>
      </c>
      <c r="J51" s="17">
        <f t="shared" si="4"/>
        <v>332</v>
      </c>
      <c r="K51" s="18" t="str">
        <f t="shared" si="2"/>
        <v>Over Budget</v>
      </c>
    </row>
    <row r="52">
      <c r="A52" s="21" t="s">
        <v>711</v>
      </c>
      <c r="B52" s="22">
        <v>3.29</v>
      </c>
      <c r="C52" s="23">
        <v>82.0</v>
      </c>
      <c r="D52" s="24">
        <v>2.5176801E7</v>
      </c>
      <c r="E52" s="24">
        <v>1.4647088E7</v>
      </c>
      <c r="F52" s="13">
        <f t="shared" si="1"/>
        <v>10529713</v>
      </c>
      <c r="G52" s="14" t="str">
        <f>IF(E52=0,"YES",IF(D52/E52&gt;=1.15, IF(D52+E52&gt;=one_percentage,"YES","NO"),"NO"))</f>
        <v>YES</v>
      </c>
      <c r="H52" s="25">
        <v>33000.0</v>
      </c>
      <c r="I52" s="16" t="str">
        <f t="shared" si="3"/>
        <v>NOT FUNDED</v>
      </c>
      <c r="J52" s="17">
        <f t="shared" si="4"/>
        <v>332</v>
      </c>
      <c r="K52" s="18" t="str">
        <f t="shared" si="2"/>
        <v>Over Budget</v>
      </c>
    </row>
    <row r="53">
      <c r="A53" s="21" t="s">
        <v>712</v>
      </c>
      <c r="B53" s="22">
        <v>3.5</v>
      </c>
      <c r="C53" s="23">
        <v>74.0</v>
      </c>
      <c r="D53" s="24">
        <v>2.335011E7</v>
      </c>
      <c r="E53" s="24">
        <v>1.3625033E7</v>
      </c>
      <c r="F53" s="13">
        <f t="shared" si="1"/>
        <v>9725077</v>
      </c>
      <c r="G53" s="14" t="str">
        <f>IF(E53=0,"YES",IF(D53/E53&gt;=1.15, IF(D53+E53&gt;=one_percentage,"YES","NO"),"NO"))</f>
        <v>YES</v>
      </c>
      <c r="H53" s="25">
        <v>10000.0</v>
      </c>
      <c r="I53" s="16" t="str">
        <f t="shared" si="3"/>
        <v>NOT FUNDED</v>
      </c>
      <c r="J53" s="17">
        <f t="shared" si="4"/>
        <v>332</v>
      </c>
      <c r="K53" s="18" t="str">
        <f t="shared" si="2"/>
        <v>Over Budget</v>
      </c>
    </row>
    <row r="54">
      <c r="A54" s="27" t="s">
        <v>713</v>
      </c>
      <c r="B54" s="22">
        <v>3.67</v>
      </c>
      <c r="C54" s="23">
        <v>74.0</v>
      </c>
      <c r="D54" s="24">
        <v>2.3667238E7</v>
      </c>
      <c r="E54" s="24">
        <v>1.3969145E7</v>
      </c>
      <c r="F54" s="13">
        <f t="shared" si="1"/>
        <v>9698093</v>
      </c>
      <c r="G54" s="14" t="str">
        <f>IF(E54=0,"YES",IF(D54/E54&gt;=1.15, IF(D54+E54&gt;=one_percentage,"YES","NO"),"NO"))</f>
        <v>YES</v>
      </c>
      <c r="H54" s="25">
        <v>8900.0</v>
      </c>
      <c r="I54" s="16" t="str">
        <f t="shared" si="3"/>
        <v>NOT FUNDED</v>
      </c>
      <c r="J54" s="17">
        <f t="shared" si="4"/>
        <v>332</v>
      </c>
      <c r="K54" s="18" t="str">
        <f t="shared" si="2"/>
        <v>Over Budget</v>
      </c>
    </row>
    <row r="55">
      <c r="A55" s="21" t="s">
        <v>714</v>
      </c>
      <c r="B55" s="22">
        <v>3.42</v>
      </c>
      <c r="C55" s="23">
        <v>80.0</v>
      </c>
      <c r="D55" s="24">
        <v>2.3468348E7</v>
      </c>
      <c r="E55" s="24">
        <v>1.4103816E7</v>
      </c>
      <c r="F55" s="13">
        <f t="shared" si="1"/>
        <v>9364532</v>
      </c>
      <c r="G55" s="14" t="str">
        <f>IF(E55=0,"YES",IF(D55/E55&gt;=1.15, IF(D55+E55&gt;=one_percentage,"YES","NO"),"NO"))</f>
        <v>YES</v>
      </c>
      <c r="H55" s="25">
        <v>10000.0</v>
      </c>
      <c r="I55" s="16" t="str">
        <f t="shared" si="3"/>
        <v>NOT FUNDED</v>
      </c>
      <c r="J55" s="17">
        <f t="shared" si="4"/>
        <v>332</v>
      </c>
      <c r="K55" s="18" t="str">
        <f t="shared" si="2"/>
        <v>Over Budget</v>
      </c>
    </row>
    <row r="56">
      <c r="A56" s="21" t="s">
        <v>715</v>
      </c>
      <c r="B56" s="22">
        <v>3.67</v>
      </c>
      <c r="C56" s="23">
        <v>77.0</v>
      </c>
      <c r="D56" s="24">
        <v>2.3365449E7</v>
      </c>
      <c r="E56" s="24">
        <v>1.4101724E7</v>
      </c>
      <c r="F56" s="13">
        <f t="shared" si="1"/>
        <v>9263725</v>
      </c>
      <c r="G56" s="14" t="str">
        <f>IF(E56=0,"YES",IF(D56/E56&gt;=1.15, IF(D56+E56&gt;=one_percentage,"YES","NO"),"NO"))</f>
        <v>YES</v>
      </c>
      <c r="H56" s="25">
        <v>52000.0</v>
      </c>
      <c r="I56" s="16" t="str">
        <f t="shared" si="3"/>
        <v>NOT FUNDED</v>
      </c>
      <c r="J56" s="17">
        <f t="shared" si="4"/>
        <v>332</v>
      </c>
      <c r="K56" s="18" t="str">
        <f t="shared" si="2"/>
        <v>Over Budget</v>
      </c>
    </row>
    <row r="57">
      <c r="A57" s="21" t="s">
        <v>716</v>
      </c>
      <c r="B57" s="22">
        <v>4.33</v>
      </c>
      <c r="C57" s="23">
        <v>108.0</v>
      </c>
      <c r="D57" s="24">
        <v>2.6716247E7</v>
      </c>
      <c r="E57" s="24">
        <v>1.7884276E7</v>
      </c>
      <c r="F57" s="13">
        <f t="shared" si="1"/>
        <v>8831971</v>
      </c>
      <c r="G57" s="14" t="str">
        <f>IF(E57=0,"YES",IF(D57/E57&gt;=1.15, IF(D57+E57&gt;=one_percentage,"YES","NO"),"NO"))</f>
        <v>YES</v>
      </c>
      <c r="H57" s="25">
        <v>51609.0</v>
      </c>
      <c r="I57" s="16" t="str">
        <f t="shared" si="3"/>
        <v>NOT FUNDED</v>
      </c>
      <c r="J57" s="17">
        <f t="shared" si="4"/>
        <v>332</v>
      </c>
      <c r="K57" s="18" t="str">
        <f t="shared" si="2"/>
        <v>Over Budget</v>
      </c>
    </row>
    <row r="58">
      <c r="A58" s="21" t="s">
        <v>717</v>
      </c>
      <c r="B58" s="22">
        <v>3.25</v>
      </c>
      <c r="C58" s="23">
        <v>66.0</v>
      </c>
      <c r="D58" s="24">
        <v>2.2738796E7</v>
      </c>
      <c r="E58" s="24">
        <v>1.4096623E7</v>
      </c>
      <c r="F58" s="13">
        <f t="shared" si="1"/>
        <v>8642173</v>
      </c>
      <c r="G58" s="14" t="str">
        <f>IF(E58=0,"YES",IF(D58/E58&gt;=1.15, IF(D58+E58&gt;=one_percentage,"YES","NO"),"NO"))</f>
        <v>YES</v>
      </c>
      <c r="H58" s="25">
        <v>12250.0</v>
      </c>
      <c r="I58" s="16" t="str">
        <f t="shared" si="3"/>
        <v>NOT FUNDED</v>
      </c>
      <c r="J58" s="17">
        <f t="shared" si="4"/>
        <v>332</v>
      </c>
      <c r="K58" s="18" t="str">
        <f t="shared" si="2"/>
        <v>Over Budget</v>
      </c>
    </row>
    <row r="59">
      <c r="A59" s="21" t="s">
        <v>718</v>
      </c>
      <c r="B59" s="22">
        <v>3.4</v>
      </c>
      <c r="C59" s="23">
        <v>75.0</v>
      </c>
      <c r="D59" s="24">
        <v>2.3318524E7</v>
      </c>
      <c r="E59" s="24">
        <v>1.4678438E7</v>
      </c>
      <c r="F59" s="13">
        <f t="shared" si="1"/>
        <v>8640086</v>
      </c>
      <c r="G59" s="14" t="str">
        <f>IF(E59=0,"YES",IF(D59/E59&gt;=1.15, IF(D59+E59&gt;=one_percentage,"YES","NO"),"NO"))</f>
        <v>YES</v>
      </c>
      <c r="H59" s="25">
        <v>15840.0</v>
      </c>
      <c r="I59" s="16" t="str">
        <f t="shared" si="3"/>
        <v>NOT FUNDED</v>
      </c>
      <c r="J59" s="17">
        <f t="shared" si="4"/>
        <v>332</v>
      </c>
      <c r="K59" s="18" t="str">
        <f t="shared" si="2"/>
        <v>Over Budget</v>
      </c>
    </row>
    <row r="60">
      <c r="A60" s="21" t="s">
        <v>719</v>
      </c>
      <c r="B60" s="22">
        <v>3.12</v>
      </c>
      <c r="C60" s="23">
        <v>92.0</v>
      </c>
      <c r="D60" s="24">
        <v>2.5561185E7</v>
      </c>
      <c r="E60" s="24">
        <v>1.75963E7</v>
      </c>
      <c r="F60" s="13">
        <f t="shared" si="1"/>
        <v>7964885</v>
      </c>
      <c r="G60" s="14" t="str">
        <f>IF(E60=0,"YES",IF(D60/E60&gt;=1.15, IF(D60+E60&gt;=one_percentage,"YES","NO"),"NO"))</f>
        <v>YES</v>
      </c>
      <c r="H60" s="25">
        <v>50600.0</v>
      </c>
      <c r="I60" s="16" t="str">
        <f t="shared" si="3"/>
        <v>NOT FUNDED</v>
      </c>
      <c r="J60" s="17">
        <f t="shared" si="4"/>
        <v>332</v>
      </c>
      <c r="K60" s="18" t="str">
        <f t="shared" si="2"/>
        <v>Over Budget</v>
      </c>
    </row>
    <row r="61">
      <c r="A61" s="27" t="s">
        <v>720</v>
      </c>
      <c r="B61" s="22">
        <v>2.83</v>
      </c>
      <c r="C61" s="23">
        <v>86.0</v>
      </c>
      <c r="D61" s="24">
        <v>2.5180572E7</v>
      </c>
      <c r="E61" s="24">
        <v>1.7318982E7</v>
      </c>
      <c r="F61" s="13">
        <f t="shared" si="1"/>
        <v>7861590</v>
      </c>
      <c r="G61" s="14" t="str">
        <f>IF(E61=0,"YES",IF(D61/E61&gt;=1.15, IF(D61+E61&gt;=one_percentage,"YES","NO"),"NO"))</f>
        <v>YES</v>
      </c>
      <c r="H61" s="25">
        <v>3703.0</v>
      </c>
      <c r="I61" s="16" t="str">
        <f t="shared" si="3"/>
        <v>NOT FUNDED</v>
      </c>
      <c r="J61" s="17">
        <f t="shared" si="4"/>
        <v>332</v>
      </c>
      <c r="K61" s="18" t="str">
        <f t="shared" si="2"/>
        <v>Over Budget</v>
      </c>
    </row>
    <row r="62">
      <c r="A62" s="21" t="s">
        <v>721</v>
      </c>
      <c r="B62" s="22">
        <v>3.17</v>
      </c>
      <c r="C62" s="23">
        <v>81.0</v>
      </c>
      <c r="D62" s="24">
        <v>2.2895932E7</v>
      </c>
      <c r="E62" s="24">
        <v>1.5204284E7</v>
      </c>
      <c r="F62" s="13">
        <f t="shared" si="1"/>
        <v>7691648</v>
      </c>
      <c r="G62" s="14" t="str">
        <f>IF(E62=0,"YES",IF(D62/E62&gt;=1.15, IF(D62+E62&gt;=one_percentage,"YES","NO"),"NO"))</f>
        <v>YES</v>
      </c>
      <c r="H62" s="25">
        <v>25000.0</v>
      </c>
      <c r="I62" s="16" t="str">
        <f t="shared" si="3"/>
        <v>NOT FUNDED</v>
      </c>
      <c r="J62" s="17">
        <f t="shared" si="4"/>
        <v>332</v>
      </c>
      <c r="K62" s="18" t="str">
        <f t="shared" si="2"/>
        <v>Over Budget</v>
      </c>
    </row>
    <row r="63">
      <c r="A63" s="21" t="s">
        <v>722</v>
      </c>
      <c r="B63" s="22">
        <v>3.67</v>
      </c>
      <c r="C63" s="23">
        <v>78.0</v>
      </c>
      <c r="D63" s="24">
        <v>2.3665771E7</v>
      </c>
      <c r="E63" s="24">
        <v>1.623169E7</v>
      </c>
      <c r="F63" s="13">
        <f t="shared" si="1"/>
        <v>7434081</v>
      </c>
      <c r="G63" s="14" t="str">
        <f>IF(E63=0,"YES",IF(D63/E63&gt;=1.15, IF(D63+E63&gt;=one_percentage,"YES","NO"),"NO"))</f>
        <v>YES</v>
      </c>
      <c r="H63" s="25">
        <v>28000.0</v>
      </c>
      <c r="I63" s="16" t="str">
        <f t="shared" si="3"/>
        <v>NOT FUNDED</v>
      </c>
      <c r="J63" s="17">
        <f t="shared" si="4"/>
        <v>332</v>
      </c>
      <c r="K63" s="18" t="str">
        <f t="shared" si="2"/>
        <v>Over Budget</v>
      </c>
    </row>
    <row r="64">
      <c r="A64" s="21" t="s">
        <v>723</v>
      </c>
      <c r="B64" s="22">
        <v>3.0</v>
      </c>
      <c r="C64" s="23">
        <v>87.0</v>
      </c>
      <c r="D64" s="24">
        <v>2.2799841E7</v>
      </c>
      <c r="E64" s="24">
        <v>1.5402293E7</v>
      </c>
      <c r="F64" s="13">
        <f t="shared" si="1"/>
        <v>7397548</v>
      </c>
      <c r="G64" s="14" t="str">
        <f>IF(E64=0,"YES",IF(D64/E64&gt;=1.15, IF(D64+E64&gt;=one_percentage,"YES","NO"),"NO"))</f>
        <v>YES</v>
      </c>
      <c r="H64" s="25">
        <v>37951.0</v>
      </c>
      <c r="I64" s="16" t="str">
        <f t="shared" si="3"/>
        <v>NOT FUNDED</v>
      </c>
      <c r="J64" s="17">
        <f t="shared" si="4"/>
        <v>332</v>
      </c>
      <c r="K64" s="18" t="str">
        <f t="shared" si="2"/>
        <v>Over Budget</v>
      </c>
    </row>
    <row r="65">
      <c r="A65" s="21" t="s">
        <v>724</v>
      </c>
      <c r="B65" s="22">
        <v>3.67</v>
      </c>
      <c r="C65" s="23">
        <v>103.0</v>
      </c>
      <c r="D65" s="24">
        <v>2.5358325E7</v>
      </c>
      <c r="E65" s="24">
        <v>1.8063031E7</v>
      </c>
      <c r="F65" s="13">
        <f t="shared" si="1"/>
        <v>7295294</v>
      </c>
      <c r="G65" s="14" t="str">
        <f>IF(E65=0,"YES",IF(D65/E65&gt;=1.15, IF(D65+E65&gt;=one_percentage,"YES","NO"),"NO"))</f>
        <v>YES</v>
      </c>
      <c r="H65" s="25">
        <v>19800.0</v>
      </c>
      <c r="I65" s="16" t="str">
        <f t="shared" si="3"/>
        <v>NOT FUNDED</v>
      </c>
      <c r="J65" s="17">
        <f t="shared" si="4"/>
        <v>332</v>
      </c>
      <c r="K65" s="18" t="str">
        <f t="shared" si="2"/>
        <v>Over Budget</v>
      </c>
    </row>
    <row r="66">
      <c r="A66" s="27" t="s">
        <v>725</v>
      </c>
      <c r="B66" s="22">
        <v>3.37</v>
      </c>
      <c r="C66" s="23">
        <v>79.0</v>
      </c>
      <c r="D66" s="24">
        <v>2.3420255E7</v>
      </c>
      <c r="E66" s="24">
        <v>1.6214214E7</v>
      </c>
      <c r="F66" s="13">
        <f t="shared" si="1"/>
        <v>7206041</v>
      </c>
      <c r="G66" s="14" t="str">
        <f>IF(E66=0,"YES",IF(D66/E66&gt;=1.15, IF(D66+E66&gt;=one_percentage,"YES","NO"),"NO"))</f>
        <v>YES</v>
      </c>
      <c r="H66" s="25">
        <v>3600.0</v>
      </c>
      <c r="I66" s="16" t="str">
        <f t="shared" si="3"/>
        <v>NOT FUNDED</v>
      </c>
      <c r="J66" s="17">
        <f t="shared" si="4"/>
        <v>332</v>
      </c>
      <c r="K66" s="18" t="str">
        <f t="shared" si="2"/>
        <v>Over Budget</v>
      </c>
    </row>
    <row r="67">
      <c r="A67" s="21" t="s">
        <v>726</v>
      </c>
      <c r="B67" s="22">
        <v>3.89</v>
      </c>
      <c r="C67" s="23">
        <v>83.0</v>
      </c>
      <c r="D67" s="24">
        <v>2.507132E7</v>
      </c>
      <c r="E67" s="24">
        <v>1.7911849E7</v>
      </c>
      <c r="F67" s="13">
        <f t="shared" si="1"/>
        <v>7159471</v>
      </c>
      <c r="G67" s="14" t="str">
        <f>IF(E67=0,"YES",IF(D67/E67&gt;=1.15, IF(D67+E67&gt;=one_percentage,"YES","NO"),"NO"))</f>
        <v>YES</v>
      </c>
      <c r="H67" s="25">
        <v>50000.0</v>
      </c>
      <c r="I67" s="16" t="str">
        <f t="shared" si="3"/>
        <v>NOT FUNDED</v>
      </c>
      <c r="J67" s="17">
        <f t="shared" si="4"/>
        <v>332</v>
      </c>
      <c r="K67" s="18" t="str">
        <f t="shared" si="2"/>
        <v>Over Budget</v>
      </c>
    </row>
    <row r="68">
      <c r="A68" s="21" t="s">
        <v>727</v>
      </c>
      <c r="B68" s="22">
        <v>4.25</v>
      </c>
      <c r="C68" s="23">
        <v>93.0</v>
      </c>
      <c r="D68" s="24">
        <v>2.1095048E7</v>
      </c>
      <c r="E68" s="24">
        <v>1.3988005E7</v>
      </c>
      <c r="F68" s="13">
        <f t="shared" si="1"/>
        <v>7107043</v>
      </c>
      <c r="G68" s="14" t="str">
        <f>IF(E68=0,"YES",IF(D68/E68&gt;=1.15, IF(D68+E68&gt;=one_percentage,"YES","NO"),"NO"))</f>
        <v>NO</v>
      </c>
      <c r="H68" s="25">
        <v>15000.0</v>
      </c>
      <c r="I68" s="16" t="str">
        <f t="shared" si="3"/>
        <v>NOT FUNDED</v>
      </c>
      <c r="J68" s="17">
        <f t="shared" si="4"/>
        <v>332</v>
      </c>
      <c r="K68" s="18" t="str">
        <f t="shared" si="2"/>
        <v>Approval Threshold</v>
      </c>
    </row>
    <row r="69">
      <c r="A69" s="21" t="s">
        <v>728</v>
      </c>
      <c r="B69" s="22">
        <v>4.07</v>
      </c>
      <c r="C69" s="23">
        <v>112.0</v>
      </c>
      <c r="D69" s="24">
        <v>2.755536E7</v>
      </c>
      <c r="E69" s="24">
        <v>2.0459469E7</v>
      </c>
      <c r="F69" s="13">
        <f t="shared" si="1"/>
        <v>7095891</v>
      </c>
      <c r="G69" s="14" t="str">
        <f>IF(E69=0,"YES",IF(D69/E69&gt;=1.15, IF(D69+E69&gt;=one_percentage,"YES","NO"),"NO"))</f>
        <v>YES</v>
      </c>
      <c r="H69" s="25">
        <v>22480.0</v>
      </c>
      <c r="I69" s="16" t="str">
        <f t="shared" si="3"/>
        <v>NOT FUNDED</v>
      </c>
      <c r="J69" s="17">
        <f t="shared" si="4"/>
        <v>332</v>
      </c>
      <c r="K69" s="18" t="str">
        <f t="shared" si="2"/>
        <v>Over Budget</v>
      </c>
    </row>
    <row r="70">
      <c r="A70" s="21" t="s">
        <v>729</v>
      </c>
      <c r="B70" s="22">
        <v>2.87</v>
      </c>
      <c r="C70" s="23">
        <v>80.0</v>
      </c>
      <c r="D70" s="24">
        <v>2.2680055E7</v>
      </c>
      <c r="E70" s="24">
        <v>1.5621615E7</v>
      </c>
      <c r="F70" s="13">
        <f t="shared" si="1"/>
        <v>7058440</v>
      </c>
      <c r="G70" s="14" t="str">
        <f>IF(E70=0,"YES",IF(D70/E70&gt;=1.15, IF(D70+E70&gt;=one_percentage,"YES","NO"),"NO"))</f>
        <v>YES</v>
      </c>
      <c r="H70" s="25">
        <v>80000.0</v>
      </c>
      <c r="I70" s="16" t="str">
        <f t="shared" si="3"/>
        <v>NOT FUNDED</v>
      </c>
      <c r="J70" s="17">
        <f t="shared" si="4"/>
        <v>332</v>
      </c>
      <c r="K70" s="18" t="str">
        <f t="shared" si="2"/>
        <v>Over Budget</v>
      </c>
    </row>
    <row r="71">
      <c r="A71" s="21" t="s">
        <v>730</v>
      </c>
      <c r="B71" s="22">
        <v>2.58</v>
      </c>
      <c r="C71" s="23">
        <v>73.0</v>
      </c>
      <c r="D71" s="24">
        <v>2.2410725E7</v>
      </c>
      <c r="E71" s="24">
        <v>1.5383443E7</v>
      </c>
      <c r="F71" s="13">
        <f t="shared" si="1"/>
        <v>7027282</v>
      </c>
      <c r="G71" s="14" t="str">
        <f>IF(E71=0,"YES",IF(D71/E71&gt;=1.15, IF(D71+E71&gt;=one_percentage,"YES","NO"),"NO"))</f>
        <v>YES</v>
      </c>
      <c r="H71" s="25">
        <v>3000.0</v>
      </c>
      <c r="I71" s="16" t="str">
        <f t="shared" si="3"/>
        <v>NOT FUNDED</v>
      </c>
      <c r="J71" s="17">
        <f t="shared" si="4"/>
        <v>332</v>
      </c>
      <c r="K71" s="18" t="str">
        <f t="shared" si="2"/>
        <v>Over Budget</v>
      </c>
    </row>
    <row r="72">
      <c r="A72" s="21" t="s">
        <v>731</v>
      </c>
      <c r="B72" s="22">
        <v>3.0</v>
      </c>
      <c r="C72" s="23">
        <v>78.0</v>
      </c>
      <c r="D72" s="24">
        <v>2.3074112E7</v>
      </c>
      <c r="E72" s="24">
        <v>1.6229212E7</v>
      </c>
      <c r="F72" s="13">
        <f t="shared" si="1"/>
        <v>6844900</v>
      </c>
      <c r="G72" s="14" t="str">
        <f>IF(E72=0,"YES",IF(D72/E72&gt;=1.15, IF(D72+E72&gt;=one_percentage,"YES","NO"),"NO"))</f>
        <v>YES</v>
      </c>
      <c r="H72" s="25">
        <v>5000.0</v>
      </c>
      <c r="I72" s="16" t="str">
        <f t="shared" si="3"/>
        <v>NOT FUNDED</v>
      </c>
      <c r="J72" s="17">
        <f t="shared" si="4"/>
        <v>332</v>
      </c>
      <c r="K72" s="18" t="str">
        <f t="shared" si="2"/>
        <v>Over Budget</v>
      </c>
    </row>
    <row r="73">
      <c r="A73" s="21" t="s">
        <v>732</v>
      </c>
      <c r="B73" s="22">
        <v>4.33</v>
      </c>
      <c r="C73" s="23">
        <v>138.0</v>
      </c>
      <c r="D73" s="24">
        <v>2.7782415E7</v>
      </c>
      <c r="E73" s="24">
        <v>2.1653888E7</v>
      </c>
      <c r="F73" s="13">
        <f t="shared" si="1"/>
        <v>6128527</v>
      </c>
      <c r="G73" s="14" t="str">
        <f>IF(E73=0,"YES",IF(D73/E73&gt;=1.15, IF(D73+E73&gt;=one_percentage,"YES","NO"),"NO"))</f>
        <v>YES</v>
      </c>
      <c r="H73" s="25">
        <v>25000.0</v>
      </c>
      <c r="I73" s="16" t="str">
        <f t="shared" si="3"/>
        <v>NOT FUNDED</v>
      </c>
      <c r="J73" s="17">
        <f t="shared" si="4"/>
        <v>332</v>
      </c>
      <c r="K73" s="18" t="str">
        <f t="shared" si="2"/>
        <v>Over Budget</v>
      </c>
    </row>
    <row r="74">
      <c r="A74" s="21" t="s">
        <v>733</v>
      </c>
      <c r="B74" s="22">
        <v>3.53</v>
      </c>
      <c r="C74" s="23">
        <v>106.0</v>
      </c>
      <c r="D74" s="24">
        <v>2.4609681E7</v>
      </c>
      <c r="E74" s="24">
        <v>1.8934627E7</v>
      </c>
      <c r="F74" s="13">
        <f t="shared" si="1"/>
        <v>5675054</v>
      </c>
      <c r="G74" s="14" t="str">
        <f>IF(E74=0,"YES",IF(D74/E74&gt;=1.15, IF(D74+E74&gt;=one_percentage,"YES","NO"),"NO"))</f>
        <v>YES</v>
      </c>
      <c r="H74" s="25">
        <v>150000.0</v>
      </c>
      <c r="I74" s="16" t="str">
        <f t="shared" si="3"/>
        <v>NOT FUNDED</v>
      </c>
      <c r="J74" s="17">
        <f t="shared" si="4"/>
        <v>332</v>
      </c>
      <c r="K74" s="18" t="str">
        <f t="shared" si="2"/>
        <v>Over Budget</v>
      </c>
    </row>
    <row r="75">
      <c r="A75" s="21" t="s">
        <v>734</v>
      </c>
      <c r="B75" s="22">
        <v>2.75</v>
      </c>
      <c r="C75" s="23">
        <v>83.0</v>
      </c>
      <c r="D75" s="24">
        <v>2.2698303E7</v>
      </c>
      <c r="E75" s="24">
        <v>1.7175393E7</v>
      </c>
      <c r="F75" s="13">
        <f t="shared" si="1"/>
        <v>5522910</v>
      </c>
      <c r="G75" s="14" t="str">
        <f>IF(E75=0,"YES",IF(D75/E75&gt;=1.15, IF(D75+E75&gt;=one_percentage,"YES","NO"),"NO"))</f>
        <v>YES</v>
      </c>
      <c r="H75" s="25">
        <v>50000.0</v>
      </c>
      <c r="I75" s="16" t="str">
        <f t="shared" si="3"/>
        <v>NOT FUNDED</v>
      </c>
      <c r="J75" s="17">
        <f t="shared" si="4"/>
        <v>332</v>
      </c>
      <c r="K75" s="18" t="str">
        <f t="shared" si="2"/>
        <v>Over Budget</v>
      </c>
    </row>
    <row r="76">
      <c r="A76" s="21" t="s">
        <v>735</v>
      </c>
      <c r="B76" s="22">
        <v>2.89</v>
      </c>
      <c r="C76" s="23">
        <v>79.0</v>
      </c>
      <c r="D76" s="24">
        <v>2.3114216E7</v>
      </c>
      <c r="E76" s="24">
        <v>1.7733318E7</v>
      </c>
      <c r="F76" s="13">
        <f t="shared" si="1"/>
        <v>5380898</v>
      </c>
      <c r="G76" s="14" t="str">
        <f>IF(E76=0,"YES",IF(D76/E76&gt;=1.15, IF(D76+E76&gt;=one_percentage,"YES","NO"),"NO"))</f>
        <v>YES</v>
      </c>
      <c r="H76" s="25">
        <v>28000.0</v>
      </c>
      <c r="I76" s="16" t="str">
        <f t="shared" si="3"/>
        <v>NOT FUNDED</v>
      </c>
      <c r="J76" s="17">
        <f t="shared" si="4"/>
        <v>332</v>
      </c>
      <c r="K76" s="18" t="str">
        <f t="shared" si="2"/>
        <v>Over Budget</v>
      </c>
    </row>
    <row r="77">
      <c r="A77" s="21" t="s">
        <v>736</v>
      </c>
      <c r="B77" s="22">
        <v>3.4</v>
      </c>
      <c r="C77" s="23">
        <v>84.0</v>
      </c>
      <c r="D77" s="24">
        <v>2.3147963E7</v>
      </c>
      <c r="E77" s="24">
        <v>1.8387811E7</v>
      </c>
      <c r="F77" s="13">
        <f t="shared" si="1"/>
        <v>4760152</v>
      </c>
      <c r="G77" s="14" t="str">
        <f>IF(E77=0,"YES",IF(D77/E77&gt;=1.15, IF(D77+E77&gt;=one_percentage,"YES","NO"),"NO"))</f>
        <v>YES</v>
      </c>
      <c r="H77" s="25">
        <v>33500.0</v>
      </c>
      <c r="I77" s="16" t="str">
        <f t="shared" si="3"/>
        <v>NOT FUNDED</v>
      </c>
      <c r="J77" s="17">
        <f t="shared" si="4"/>
        <v>332</v>
      </c>
      <c r="K77" s="18" t="str">
        <f t="shared" si="2"/>
        <v>Over Budget</v>
      </c>
    </row>
    <row r="78">
      <c r="A78" s="21" t="s">
        <v>737</v>
      </c>
      <c r="B78" s="22">
        <v>2.42</v>
      </c>
      <c r="C78" s="23">
        <v>82.0</v>
      </c>
      <c r="D78" s="24">
        <v>2.2330462E7</v>
      </c>
      <c r="E78" s="24">
        <v>1.8174393E7</v>
      </c>
      <c r="F78" s="13">
        <f t="shared" si="1"/>
        <v>4156069</v>
      </c>
      <c r="G78" s="14" t="str">
        <f>IF(E78=0,"YES",IF(D78/E78&gt;=1.15, IF(D78+E78&gt;=one_percentage,"YES","NO"),"NO"))</f>
        <v>YES</v>
      </c>
      <c r="H78" s="25">
        <v>38000.0</v>
      </c>
      <c r="I78" s="16" t="str">
        <f t="shared" si="3"/>
        <v>NOT FUNDED</v>
      </c>
      <c r="J78" s="17">
        <f t="shared" si="4"/>
        <v>332</v>
      </c>
      <c r="K78" s="18" t="str">
        <f t="shared" si="2"/>
        <v>Over Budget</v>
      </c>
    </row>
    <row r="79">
      <c r="A79" s="21" t="s">
        <v>738</v>
      </c>
      <c r="B79" s="22">
        <v>4.33</v>
      </c>
      <c r="C79" s="23">
        <v>109.0</v>
      </c>
      <c r="D79" s="24">
        <v>2.5455753E7</v>
      </c>
      <c r="E79" s="24">
        <v>2.1399695E7</v>
      </c>
      <c r="F79" s="13">
        <f t="shared" si="1"/>
        <v>4056058</v>
      </c>
      <c r="G79" s="14" t="str">
        <f>IF(E79=0,"YES",IF(D79/E79&gt;=1.15, IF(D79+E79&gt;=one_percentage,"YES","NO"),"NO"))</f>
        <v>YES</v>
      </c>
      <c r="H79" s="25">
        <v>34700.0</v>
      </c>
      <c r="I79" s="16" t="str">
        <f t="shared" si="3"/>
        <v>NOT FUNDED</v>
      </c>
      <c r="J79" s="17">
        <f t="shared" si="4"/>
        <v>332</v>
      </c>
      <c r="K79" s="18" t="str">
        <f t="shared" si="2"/>
        <v>Over Budget</v>
      </c>
    </row>
    <row r="80">
      <c r="A80" s="21" t="s">
        <v>739</v>
      </c>
      <c r="B80" s="22">
        <v>2.13</v>
      </c>
      <c r="C80" s="23">
        <v>76.0</v>
      </c>
      <c r="D80" s="24">
        <v>2.232964E7</v>
      </c>
      <c r="E80" s="24">
        <v>1.8338489E7</v>
      </c>
      <c r="F80" s="13">
        <f t="shared" si="1"/>
        <v>3991151</v>
      </c>
      <c r="G80" s="14" t="str">
        <f>IF(E80=0,"YES",IF(D80/E80&gt;=1.15, IF(D80+E80&gt;=one_percentage,"YES","NO"),"NO"))</f>
        <v>YES</v>
      </c>
      <c r="H80" s="25">
        <v>25000.0</v>
      </c>
      <c r="I80" s="16" t="str">
        <f t="shared" si="3"/>
        <v>NOT FUNDED</v>
      </c>
      <c r="J80" s="17">
        <f t="shared" si="4"/>
        <v>332</v>
      </c>
      <c r="K80" s="18" t="str">
        <f t="shared" si="2"/>
        <v>Over Budget</v>
      </c>
    </row>
    <row r="81">
      <c r="A81" s="21" t="s">
        <v>740</v>
      </c>
      <c r="B81" s="22">
        <v>2.0</v>
      </c>
      <c r="C81" s="23">
        <v>95.0</v>
      </c>
      <c r="D81" s="24">
        <v>2.2422016E7</v>
      </c>
      <c r="E81" s="24">
        <v>2.1089078E7</v>
      </c>
      <c r="F81" s="13">
        <f t="shared" si="1"/>
        <v>1332938</v>
      </c>
      <c r="G81" s="14" t="str">
        <f>IF(E81=0,"YES",IF(D81/E81&gt;=1.15, IF(D81+E81&gt;=one_percentage,"YES","NO"),"NO"))</f>
        <v>NO</v>
      </c>
      <c r="H81" s="25">
        <v>93346.0</v>
      </c>
      <c r="I81" s="16" t="str">
        <f t="shared" si="3"/>
        <v>NOT FUNDED</v>
      </c>
      <c r="J81" s="17">
        <f t="shared" si="4"/>
        <v>332</v>
      </c>
      <c r="K81" s="18" t="str">
        <f t="shared" si="2"/>
        <v>Approval Threshold</v>
      </c>
    </row>
    <row r="82">
      <c r="A82" s="21" t="s">
        <v>121</v>
      </c>
      <c r="B82" s="22">
        <v>1.92</v>
      </c>
      <c r="C82" s="23">
        <v>99.0</v>
      </c>
      <c r="D82" s="24">
        <v>2.4628811E7</v>
      </c>
      <c r="E82" s="24">
        <v>2.3364236E7</v>
      </c>
      <c r="F82" s="13">
        <f t="shared" si="1"/>
        <v>1264575</v>
      </c>
      <c r="G82" s="14" t="str">
        <f>IF(E82=0,"YES",IF(D82/E82&gt;=1.15, IF(D82+E82&gt;=one_percentage,"YES","NO"),"NO"))</f>
        <v>NO</v>
      </c>
      <c r="H82" s="25">
        <v>25000.0</v>
      </c>
      <c r="I82" s="16" t="str">
        <f t="shared" si="3"/>
        <v>NOT FUNDED</v>
      </c>
      <c r="J82" s="17">
        <f t="shared" si="4"/>
        <v>332</v>
      </c>
      <c r="K82" s="18" t="str">
        <f t="shared" si="2"/>
        <v>Approval Threshold</v>
      </c>
    </row>
    <row r="83">
      <c r="A83" s="21" t="s">
        <v>741</v>
      </c>
      <c r="B83" s="22">
        <v>2.17</v>
      </c>
      <c r="C83" s="23">
        <v>104.0</v>
      </c>
      <c r="D83" s="24">
        <v>2.2652118E7</v>
      </c>
      <c r="E83" s="24">
        <v>2.2217596E7</v>
      </c>
      <c r="F83" s="13">
        <f t="shared" si="1"/>
        <v>434522</v>
      </c>
      <c r="G83" s="14" t="str">
        <f>IF(E83=0,"YES",IF(D83/E83&gt;=1.15, IF(D83+E83&gt;=one_percentage,"YES","NO"),"NO"))</f>
        <v>NO</v>
      </c>
      <c r="H83" s="25">
        <v>500000.0</v>
      </c>
      <c r="I83" s="16" t="str">
        <f t="shared" si="3"/>
        <v>NOT FUNDED</v>
      </c>
      <c r="J83" s="17">
        <f t="shared" si="4"/>
        <v>332</v>
      </c>
      <c r="K83" s="18" t="str">
        <f t="shared" si="2"/>
        <v>Approval Threshold</v>
      </c>
    </row>
    <row r="84">
      <c r="A84" s="21" t="s">
        <v>742</v>
      </c>
      <c r="B84" s="22">
        <v>3.0</v>
      </c>
      <c r="C84" s="23">
        <v>137.0</v>
      </c>
      <c r="D84" s="24">
        <v>2.3198333E7</v>
      </c>
      <c r="E84" s="24">
        <v>2.3279402E7</v>
      </c>
      <c r="F84" s="13">
        <f t="shared" si="1"/>
        <v>-81069</v>
      </c>
      <c r="G84" s="14" t="str">
        <f>IF(E84=0,"YES",IF(D84/E84&gt;=1.15, IF(D84+E84&gt;=one_percentage,"YES","NO"),"NO"))</f>
        <v>NO</v>
      </c>
      <c r="H84" s="25">
        <v>90000.0</v>
      </c>
      <c r="I84" s="16" t="str">
        <f t="shared" si="3"/>
        <v>NOT FUNDED</v>
      </c>
      <c r="J84" s="17">
        <f t="shared" si="4"/>
        <v>332</v>
      </c>
      <c r="K84" s="18" t="str">
        <f t="shared" si="2"/>
        <v>Approval Threshold</v>
      </c>
    </row>
    <row r="85">
      <c r="A85" s="21" t="s">
        <v>743</v>
      </c>
      <c r="B85" s="22">
        <v>2.53</v>
      </c>
      <c r="C85" s="23">
        <v>74.0</v>
      </c>
      <c r="D85" s="24">
        <v>1.3971515E7</v>
      </c>
      <c r="E85" s="24">
        <v>1.520807E7</v>
      </c>
      <c r="F85" s="13">
        <f t="shared" si="1"/>
        <v>-1236555</v>
      </c>
      <c r="G85" s="14" t="str">
        <f>IF(E85=0,"YES",IF(D85/E85&gt;=1.15, IF(D85+E85&gt;=one_percentage,"YES","NO"),"NO"))</f>
        <v>NO</v>
      </c>
      <c r="H85" s="25">
        <v>9420.0</v>
      </c>
      <c r="I85" s="16" t="str">
        <f t="shared" si="3"/>
        <v>NOT FUNDED</v>
      </c>
      <c r="J85" s="17">
        <f t="shared" si="4"/>
        <v>332</v>
      </c>
      <c r="K85" s="18" t="str">
        <f t="shared" si="2"/>
        <v>Approval Threshold</v>
      </c>
    </row>
    <row r="86">
      <c r="A86" s="21" t="s">
        <v>744</v>
      </c>
      <c r="B86" s="22">
        <v>2.5</v>
      </c>
      <c r="C86" s="23">
        <v>82.0</v>
      </c>
      <c r="D86" s="24">
        <v>1.4006525E7</v>
      </c>
      <c r="E86" s="24">
        <v>1.6122599E7</v>
      </c>
      <c r="F86" s="13">
        <f t="shared" si="1"/>
        <v>-2116074</v>
      </c>
      <c r="G86" s="14" t="str">
        <f>IF(E86=0,"YES",IF(D86/E86&gt;=1.15, IF(D86+E86&gt;=one_percentage,"YES","NO"),"NO"))</f>
        <v>NO</v>
      </c>
      <c r="H86" s="25">
        <v>50000.0</v>
      </c>
      <c r="I86" s="16" t="str">
        <f t="shared" si="3"/>
        <v>NOT FUNDED</v>
      </c>
      <c r="J86" s="17">
        <f t="shared" si="4"/>
        <v>332</v>
      </c>
      <c r="K86" s="18" t="str">
        <f t="shared" si="2"/>
        <v>Approval Threshold</v>
      </c>
    </row>
    <row r="87">
      <c r="A87" s="21" t="s">
        <v>745</v>
      </c>
      <c r="B87" s="22">
        <v>4.25</v>
      </c>
      <c r="C87" s="23">
        <v>102.0</v>
      </c>
      <c r="D87" s="24">
        <v>1.8632281E7</v>
      </c>
      <c r="E87" s="24">
        <v>2.0780877E7</v>
      </c>
      <c r="F87" s="13">
        <f t="shared" si="1"/>
        <v>-2148596</v>
      </c>
      <c r="G87" s="14" t="str">
        <f>IF(E87=0,"YES",IF(D87/E87&gt;=1.15, IF(D87+E87&gt;=one_percentage,"YES","NO"),"NO"))</f>
        <v>NO</v>
      </c>
      <c r="H87" s="25">
        <v>30600.0</v>
      </c>
      <c r="I87" s="16" t="str">
        <f t="shared" si="3"/>
        <v>NOT FUNDED</v>
      </c>
      <c r="J87" s="17">
        <f t="shared" si="4"/>
        <v>332</v>
      </c>
      <c r="K87" s="18" t="str">
        <f t="shared" si="2"/>
        <v>Approval Threshold</v>
      </c>
    </row>
    <row r="88">
      <c r="A88" s="21" t="s">
        <v>746</v>
      </c>
      <c r="B88" s="22">
        <v>1.24</v>
      </c>
      <c r="C88" s="23">
        <v>128.0</v>
      </c>
      <c r="D88" s="24">
        <v>2.251234E7</v>
      </c>
      <c r="E88" s="24">
        <v>2.5440719E7</v>
      </c>
      <c r="F88" s="13">
        <f t="shared" si="1"/>
        <v>-2928379</v>
      </c>
      <c r="G88" s="14" t="str">
        <f>IF(E88=0,"YES",IF(D88/E88&gt;=1.15, IF(D88+E88&gt;=one_percentage,"YES","NO"),"NO"))</f>
        <v>NO</v>
      </c>
      <c r="H88" s="25">
        <v>500000.0</v>
      </c>
      <c r="I88" s="16" t="str">
        <f t="shared" si="3"/>
        <v>NOT FUNDED</v>
      </c>
      <c r="J88" s="17">
        <f t="shared" si="4"/>
        <v>332</v>
      </c>
      <c r="K88" s="18" t="str">
        <f t="shared" si="2"/>
        <v>Approval Threshold</v>
      </c>
    </row>
    <row r="89">
      <c r="A89" s="26" t="s">
        <v>747</v>
      </c>
      <c r="B89" s="22">
        <v>3.87</v>
      </c>
      <c r="C89" s="23">
        <v>90.0</v>
      </c>
      <c r="D89" s="24">
        <v>1.6724848E7</v>
      </c>
      <c r="E89" s="24">
        <v>2.2854793E7</v>
      </c>
      <c r="F89" s="13">
        <f t="shared" si="1"/>
        <v>-6129945</v>
      </c>
      <c r="G89" s="14" t="str">
        <f>IF(E89=0,"YES",IF(D89/E89&gt;=1.15, IF(D89+E89&gt;=one_percentage,"YES","NO"),"NO"))</f>
        <v>NO</v>
      </c>
      <c r="H89" s="25">
        <v>22480.0</v>
      </c>
      <c r="I89" s="16" t="str">
        <f t="shared" si="3"/>
        <v>NOT FUNDED</v>
      </c>
      <c r="J89" s="17">
        <f t="shared" si="4"/>
        <v>332</v>
      </c>
      <c r="K89" s="18" t="str">
        <f t="shared" si="2"/>
        <v>Approval Threshold</v>
      </c>
    </row>
  </sheetData>
  <autoFilter ref="$A$1:$H$89">
    <sortState ref="A1:H89">
      <sortCondition descending="1" ref="F1:F89"/>
      <sortCondition ref="A1:A89"/>
    </sortState>
  </autoFilter>
  <conditionalFormatting sqref="I2:I89">
    <cfRule type="cellIs" dxfId="0" priority="1" operator="equal">
      <formula>"FUNDED"</formula>
    </cfRule>
  </conditionalFormatting>
  <conditionalFormatting sqref="I2:I89">
    <cfRule type="cellIs" dxfId="1" priority="2" operator="equal">
      <formula>"NOT FUNDED"</formula>
    </cfRule>
  </conditionalFormatting>
  <conditionalFormatting sqref="K2:K89">
    <cfRule type="cellIs" dxfId="0" priority="3" operator="greaterThan">
      <formula>999</formula>
    </cfRule>
  </conditionalFormatting>
  <conditionalFormatting sqref="K2:K89">
    <cfRule type="cellIs" dxfId="0" priority="4" operator="greaterThan">
      <formula>999</formula>
    </cfRule>
  </conditionalFormatting>
  <conditionalFormatting sqref="K2:K89">
    <cfRule type="containsText" dxfId="1" priority="5" operator="containsText" text="NOT FUNDED">
      <formula>NOT(ISERROR(SEARCH(("NOT FUNDED"),(K2))))</formula>
    </cfRule>
  </conditionalFormatting>
  <conditionalFormatting sqref="K2:K89">
    <cfRule type="cellIs" dxfId="2" priority="6" operator="equal">
      <formula>"Over Budget"</formula>
    </cfRule>
  </conditionalFormatting>
  <conditionalFormatting sqref="K2:K89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</hyperlinks>
  <drawing r:id="rId89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7" t="s">
        <v>748</v>
      </c>
      <c r="B2" s="22">
        <v>5.0</v>
      </c>
      <c r="C2" s="23">
        <v>1057.0</v>
      </c>
      <c r="D2" s="24">
        <v>1.83918374E8</v>
      </c>
      <c r="E2" s="24">
        <v>8084229.0</v>
      </c>
      <c r="F2" s="13">
        <f t="shared" ref="F2:F45" si="1">D2-E2</f>
        <v>175834145</v>
      </c>
      <c r="G2" s="14" t="str">
        <f>IF(E2=0,"YES",IF(D2/E2&gt;=1.15, IF(D2+E2&gt;=one_percentage,"YES","NO"),"NO"))</f>
        <v>YES</v>
      </c>
      <c r="H2" s="25">
        <v>111100.0</v>
      </c>
      <c r="I2" s="16" t="str">
        <f>If(nation_building&gt;=H2,IF(G2="Yes","FUNDED","NOT FUNDED"),"NOT FUNDED")</f>
        <v>FUNDED</v>
      </c>
      <c r="J2" s="17">
        <f>If(nation_building&gt;=H2,nation_building-H2,nation_building)</f>
        <v>688900</v>
      </c>
      <c r="K2" s="18" t="str">
        <f t="shared" ref="K2:K45" si="2">If(G2="YES",IF(I2="FUNDED","","Over Budget"),"Approval Threshold")</f>
        <v/>
      </c>
    </row>
    <row r="3">
      <c r="A3" s="21" t="s">
        <v>749</v>
      </c>
      <c r="B3" s="22">
        <v>4.89</v>
      </c>
      <c r="C3" s="23">
        <v>820.0</v>
      </c>
      <c r="D3" s="24">
        <v>1.38049356E8</v>
      </c>
      <c r="E3" s="24">
        <v>1.2000524E7</v>
      </c>
      <c r="F3" s="13">
        <f t="shared" si="1"/>
        <v>126048832</v>
      </c>
      <c r="G3" s="14" t="str">
        <f>IF(E3=0,"YES",IF(D3/E3&gt;=1.15, IF(D3+E3&gt;=one_percentage,"YES","NO"),"NO"))</f>
        <v>YES</v>
      </c>
      <c r="H3" s="25">
        <v>48500.0</v>
      </c>
      <c r="I3" s="16" t="str">
        <f t="shared" ref="I3:I45" si="3">If(J2&gt;=H3,IF(G3="Yes","FUNDED","NOT FUNDED"),"NOT FUNDED")</f>
        <v>FUNDED</v>
      </c>
      <c r="J3" s="17">
        <f t="shared" ref="J3:J45" si="4">If(I3="FUNDED",IF(J2&gt;=H3,(J2-H3),J2),J2)</f>
        <v>640400</v>
      </c>
      <c r="K3" s="18" t="str">
        <f t="shared" si="2"/>
        <v/>
      </c>
    </row>
    <row r="4">
      <c r="A4" s="21" t="s">
        <v>750</v>
      </c>
      <c r="B4" s="22">
        <v>4.52</v>
      </c>
      <c r="C4" s="23">
        <v>288.0</v>
      </c>
      <c r="D4" s="24">
        <v>1.01553805E8</v>
      </c>
      <c r="E4" s="24">
        <v>3629855.0</v>
      </c>
      <c r="F4" s="13">
        <f t="shared" si="1"/>
        <v>97923950</v>
      </c>
      <c r="G4" s="14" t="str">
        <f>IF(E4=0,"YES",IF(D4/E4&gt;=1.15, IF(D4+E4&gt;=one_percentage,"YES","NO"),"NO"))</f>
        <v>YES</v>
      </c>
      <c r="H4" s="25">
        <v>18600.0</v>
      </c>
      <c r="I4" s="16" t="str">
        <f t="shared" si="3"/>
        <v>FUNDED</v>
      </c>
      <c r="J4" s="17">
        <f t="shared" si="4"/>
        <v>621800</v>
      </c>
      <c r="K4" s="18" t="str">
        <f t="shared" si="2"/>
        <v/>
      </c>
    </row>
    <row r="5">
      <c r="A5" s="21" t="s">
        <v>751</v>
      </c>
      <c r="B5" s="22">
        <v>4.73</v>
      </c>
      <c r="C5" s="23">
        <v>680.0</v>
      </c>
      <c r="D5" s="24">
        <v>1.00020643E8</v>
      </c>
      <c r="E5" s="24">
        <v>1.8566197E7</v>
      </c>
      <c r="F5" s="13">
        <f t="shared" si="1"/>
        <v>81454446</v>
      </c>
      <c r="G5" s="14" t="str">
        <f>IF(E5=0,"YES",IF(D5/E5&gt;=1.15, IF(D5+E5&gt;=one_percentage,"YES","NO"),"NO"))</f>
        <v>YES</v>
      </c>
      <c r="H5" s="25">
        <v>69000.0</v>
      </c>
      <c r="I5" s="16" t="str">
        <f t="shared" si="3"/>
        <v>FUNDED</v>
      </c>
      <c r="J5" s="17">
        <f t="shared" si="4"/>
        <v>552800</v>
      </c>
      <c r="K5" s="18" t="str">
        <f t="shared" si="2"/>
        <v/>
      </c>
    </row>
    <row r="6">
      <c r="A6" s="21" t="s">
        <v>752</v>
      </c>
      <c r="B6" s="22">
        <v>4.38</v>
      </c>
      <c r="C6" s="23">
        <v>331.0</v>
      </c>
      <c r="D6" s="24">
        <v>8.4610288E7</v>
      </c>
      <c r="E6" s="24">
        <v>5520047.0</v>
      </c>
      <c r="F6" s="13">
        <f t="shared" si="1"/>
        <v>79090241</v>
      </c>
      <c r="G6" s="14" t="str">
        <f>IF(E6=0,"YES",IF(D6/E6&gt;=1.15, IF(D6+E6&gt;=one_percentage,"YES","NO"),"NO"))</f>
        <v>YES</v>
      </c>
      <c r="H6" s="25">
        <v>16000.0</v>
      </c>
      <c r="I6" s="16" t="str">
        <f t="shared" si="3"/>
        <v>FUNDED</v>
      </c>
      <c r="J6" s="17">
        <f t="shared" si="4"/>
        <v>536800</v>
      </c>
      <c r="K6" s="18" t="str">
        <f t="shared" si="2"/>
        <v/>
      </c>
    </row>
    <row r="7">
      <c r="A7" s="21" t="s">
        <v>753</v>
      </c>
      <c r="B7" s="22">
        <v>4.48</v>
      </c>
      <c r="C7" s="23">
        <v>355.0</v>
      </c>
      <c r="D7" s="24">
        <v>7.7113089E7</v>
      </c>
      <c r="E7" s="24">
        <v>5488890.0</v>
      </c>
      <c r="F7" s="13">
        <f t="shared" si="1"/>
        <v>71624199</v>
      </c>
      <c r="G7" s="14" t="str">
        <f>IF(E7=0,"YES",IF(D7/E7&gt;=1.15, IF(D7+E7&gt;=one_percentage,"YES","NO"),"NO"))</f>
        <v>YES</v>
      </c>
      <c r="H7" s="25">
        <v>22500.0</v>
      </c>
      <c r="I7" s="16" t="str">
        <f t="shared" si="3"/>
        <v>FUNDED</v>
      </c>
      <c r="J7" s="17">
        <f t="shared" si="4"/>
        <v>514300</v>
      </c>
      <c r="K7" s="18" t="str">
        <f t="shared" si="2"/>
        <v/>
      </c>
    </row>
    <row r="8">
      <c r="A8" s="21" t="s">
        <v>754</v>
      </c>
      <c r="B8" s="22">
        <v>4.83</v>
      </c>
      <c r="C8" s="23">
        <v>521.0</v>
      </c>
      <c r="D8" s="24">
        <v>8.5140086E7</v>
      </c>
      <c r="E8" s="24">
        <v>1.5032178E7</v>
      </c>
      <c r="F8" s="13">
        <f t="shared" si="1"/>
        <v>70107908</v>
      </c>
      <c r="G8" s="14" t="str">
        <f>IF(E8=0,"YES",IF(D8/E8&gt;=1.15, IF(D8+E8&gt;=one_percentage,"YES","NO"),"NO"))</f>
        <v>YES</v>
      </c>
      <c r="H8" s="25">
        <v>28750.0</v>
      </c>
      <c r="I8" s="16" t="str">
        <f t="shared" si="3"/>
        <v>FUNDED</v>
      </c>
      <c r="J8" s="17">
        <f t="shared" si="4"/>
        <v>485550</v>
      </c>
      <c r="K8" s="18" t="str">
        <f t="shared" si="2"/>
        <v/>
      </c>
    </row>
    <row r="9">
      <c r="A9" s="27" t="s">
        <v>755</v>
      </c>
      <c r="B9" s="22">
        <v>4.67</v>
      </c>
      <c r="C9" s="23">
        <v>387.0</v>
      </c>
      <c r="D9" s="24">
        <v>8.2779067E7</v>
      </c>
      <c r="E9" s="24">
        <v>1.4000445E7</v>
      </c>
      <c r="F9" s="13">
        <f t="shared" si="1"/>
        <v>68778622</v>
      </c>
      <c r="G9" s="14" t="str">
        <f>IF(E9=0,"YES",IF(D9/E9&gt;=1.15, IF(D9+E9&gt;=one_percentage,"YES","NO"),"NO"))</f>
        <v>YES</v>
      </c>
      <c r="H9" s="25">
        <v>98450.0</v>
      </c>
      <c r="I9" s="16" t="str">
        <f t="shared" si="3"/>
        <v>FUNDED</v>
      </c>
      <c r="J9" s="17">
        <f t="shared" si="4"/>
        <v>387100</v>
      </c>
      <c r="K9" s="18" t="str">
        <f t="shared" si="2"/>
        <v/>
      </c>
    </row>
    <row r="10">
      <c r="A10" s="21" t="s">
        <v>756</v>
      </c>
      <c r="B10" s="22">
        <v>4.56</v>
      </c>
      <c r="C10" s="23">
        <v>542.0</v>
      </c>
      <c r="D10" s="24">
        <v>7.9219491E7</v>
      </c>
      <c r="E10" s="24">
        <v>1.0775343E7</v>
      </c>
      <c r="F10" s="13">
        <f t="shared" si="1"/>
        <v>68444148</v>
      </c>
      <c r="G10" s="14" t="str">
        <f>IF(E10=0,"YES",IF(D10/E10&gt;=1.15, IF(D10+E10&gt;=one_percentage,"YES","NO"),"NO"))</f>
        <v>YES</v>
      </c>
      <c r="H10" s="25">
        <v>55000.0</v>
      </c>
      <c r="I10" s="16" t="str">
        <f t="shared" si="3"/>
        <v>FUNDED</v>
      </c>
      <c r="J10" s="17">
        <f t="shared" si="4"/>
        <v>332100</v>
      </c>
      <c r="K10" s="18" t="str">
        <f t="shared" si="2"/>
        <v/>
      </c>
    </row>
    <row r="11">
      <c r="A11" s="21" t="s">
        <v>757</v>
      </c>
      <c r="B11" s="22">
        <v>4.67</v>
      </c>
      <c r="C11" s="23">
        <v>388.0</v>
      </c>
      <c r="D11" s="24">
        <v>7.567357E7</v>
      </c>
      <c r="E11" s="24">
        <v>8494729.0</v>
      </c>
      <c r="F11" s="13">
        <f t="shared" si="1"/>
        <v>67178841</v>
      </c>
      <c r="G11" s="14" t="str">
        <f>IF(E11=0,"YES",IF(D11/E11&gt;=1.15, IF(D11+E11&gt;=one_percentage,"YES","NO"),"NO"))</f>
        <v>YES</v>
      </c>
      <c r="H11" s="25">
        <v>39000.0</v>
      </c>
      <c r="I11" s="16" t="str">
        <f t="shared" si="3"/>
        <v>FUNDED</v>
      </c>
      <c r="J11" s="17">
        <f t="shared" si="4"/>
        <v>293100</v>
      </c>
      <c r="K11" s="18" t="str">
        <f t="shared" si="2"/>
        <v/>
      </c>
    </row>
    <row r="12">
      <c r="A12" s="21" t="s">
        <v>758</v>
      </c>
      <c r="B12" s="22">
        <v>3.39</v>
      </c>
      <c r="C12" s="23">
        <v>190.0</v>
      </c>
      <c r="D12" s="24">
        <v>7.4679115E7</v>
      </c>
      <c r="E12" s="24">
        <v>1.4881167E7</v>
      </c>
      <c r="F12" s="13">
        <f t="shared" si="1"/>
        <v>59797948</v>
      </c>
      <c r="G12" s="14" t="str">
        <f>IF(E12=0,"YES",IF(D12/E12&gt;=1.15, IF(D12+E12&gt;=one_percentage,"YES","NO"),"NO"))</f>
        <v>YES</v>
      </c>
      <c r="H12" s="25">
        <v>50000.0</v>
      </c>
      <c r="I12" s="16" t="str">
        <f t="shared" si="3"/>
        <v>FUNDED</v>
      </c>
      <c r="J12" s="17">
        <f t="shared" si="4"/>
        <v>243100</v>
      </c>
      <c r="K12" s="18" t="str">
        <f t="shared" si="2"/>
        <v/>
      </c>
    </row>
    <row r="13">
      <c r="A13" s="21" t="s">
        <v>759</v>
      </c>
      <c r="B13" s="22">
        <v>4.22</v>
      </c>
      <c r="C13" s="23">
        <v>182.0</v>
      </c>
      <c r="D13" s="24">
        <v>4.9714896E7</v>
      </c>
      <c r="E13" s="24">
        <v>4763092.0</v>
      </c>
      <c r="F13" s="13">
        <f t="shared" si="1"/>
        <v>44951804</v>
      </c>
      <c r="G13" s="14" t="str">
        <f>IF(E13=0,"YES",IF(D13/E13&gt;=1.15, IF(D13+E13&gt;=one_percentage,"YES","NO"),"NO"))</f>
        <v>YES</v>
      </c>
      <c r="H13" s="25">
        <v>27000.0</v>
      </c>
      <c r="I13" s="16" t="str">
        <f t="shared" si="3"/>
        <v>FUNDED</v>
      </c>
      <c r="J13" s="17">
        <f t="shared" si="4"/>
        <v>216100</v>
      </c>
      <c r="K13" s="18" t="str">
        <f t="shared" si="2"/>
        <v/>
      </c>
    </row>
    <row r="14">
      <c r="A14" s="21" t="s">
        <v>760</v>
      </c>
      <c r="B14" s="22">
        <v>4.32</v>
      </c>
      <c r="C14" s="23">
        <v>369.0</v>
      </c>
      <c r="D14" s="24">
        <v>5.7105823E7</v>
      </c>
      <c r="E14" s="24">
        <v>1.2858076E7</v>
      </c>
      <c r="F14" s="13">
        <f t="shared" si="1"/>
        <v>44247747</v>
      </c>
      <c r="G14" s="14" t="str">
        <f>IF(E14=0,"YES",IF(D14/E14&gt;=1.15, IF(D14+E14&gt;=one_percentage,"YES","NO"),"NO"))</f>
        <v>YES</v>
      </c>
      <c r="H14" s="25">
        <v>115000.0</v>
      </c>
      <c r="I14" s="16" t="str">
        <f t="shared" si="3"/>
        <v>FUNDED</v>
      </c>
      <c r="J14" s="17">
        <f t="shared" si="4"/>
        <v>101100</v>
      </c>
      <c r="K14" s="18" t="str">
        <f t="shared" si="2"/>
        <v/>
      </c>
    </row>
    <row r="15">
      <c r="A15" s="21" t="s">
        <v>761</v>
      </c>
      <c r="B15" s="22">
        <v>3.96</v>
      </c>
      <c r="C15" s="23">
        <v>208.0</v>
      </c>
      <c r="D15" s="24">
        <v>5.1345222E7</v>
      </c>
      <c r="E15" s="24">
        <v>1.0247192E7</v>
      </c>
      <c r="F15" s="13">
        <f t="shared" si="1"/>
        <v>41098030</v>
      </c>
      <c r="G15" s="14" t="str">
        <f>IF(E15=0,"YES",IF(D15/E15&gt;=1.15, IF(D15+E15&gt;=one_percentage,"YES","NO"),"NO"))</f>
        <v>YES</v>
      </c>
      <c r="H15" s="25">
        <v>63500.0</v>
      </c>
      <c r="I15" s="16" t="str">
        <f t="shared" si="3"/>
        <v>FUNDED</v>
      </c>
      <c r="J15" s="17">
        <f t="shared" si="4"/>
        <v>37600</v>
      </c>
      <c r="K15" s="18" t="str">
        <f t="shared" si="2"/>
        <v/>
      </c>
    </row>
    <row r="16">
      <c r="A16" s="21" t="s">
        <v>762</v>
      </c>
      <c r="B16" s="22">
        <v>4.18</v>
      </c>
      <c r="C16" s="23">
        <v>168.0</v>
      </c>
      <c r="D16" s="24">
        <v>4.6182177E7</v>
      </c>
      <c r="E16" s="24">
        <v>8080153.0</v>
      </c>
      <c r="F16" s="13">
        <f t="shared" si="1"/>
        <v>38102024</v>
      </c>
      <c r="G16" s="14" t="str">
        <f>IF(E16=0,"YES",IF(D16/E16&gt;=1.15, IF(D16+E16&gt;=one_percentage,"YES","NO"),"NO"))</f>
        <v>YES</v>
      </c>
      <c r="H16" s="25">
        <v>40800.0</v>
      </c>
      <c r="I16" s="16" t="str">
        <f t="shared" si="3"/>
        <v>NOT FUNDED</v>
      </c>
      <c r="J16" s="17">
        <f t="shared" si="4"/>
        <v>37600</v>
      </c>
      <c r="K16" s="18" t="str">
        <f t="shared" si="2"/>
        <v>Over Budget</v>
      </c>
    </row>
    <row r="17">
      <c r="A17" s="21" t="s">
        <v>763</v>
      </c>
      <c r="B17" s="22">
        <v>4.33</v>
      </c>
      <c r="C17" s="23">
        <v>230.0</v>
      </c>
      <c r="D17" s="24">
        <v>4.7735108E7</v>
      </c>
      <c r="E17" s="24">
        <v>1.0636172E7</v>
      </c>
      <c r="F17" s="13">
        <f t="shared" si="1"/>
        <v>37098936</v>
      </c>
      <c r="G17" s="14" t="str">
        <f>IF(E17=0,"YES",IF(D17/E17&gt;=1.15, IF(D17+E17&gt;=one_percentage,"YES","NO"),"NO"))</f>
        <v>YES</v>
      </c>
      <c r="H17" s="25">
        <v>80000.0</v>
      </c>
      <c r="I17" s="16" t="str">
        <f t="shared" si="3"/>
        <v>NOT FUNDED</v>
      </c>
      <c r="J17" s="17">
        <f t="shared" si="4"/>
        <v>37600</v>
      </c>
      <c r="K17" s="18" t="str">
        <f t="shared" si="2"/>
        <v>Over Budget</v>
      </c>
    </row>
    <row r="18">
      <c r="A18" s="21" t="s">
        <v>764</v>
      </c>
      <c r="B18" s="22">
        <v>3.75</v>
      </c>
      <c r="C18" s="23">
        <v>188.0</v>
      </c>
      <c r="D18" s="24">
        <v>4.8445925E7</v>
      </c>
      <c r="E18" s="24">
        <v>1.2291303E7</v>
      </c>
      <c r="F18" s="13">
        <f t="shared" si="1"/>
        <v>36154622</v>
      </c>
      <c r="G18" s="14" t="str">
        <f>IF(E18=0,"YES",IF(D18/E18&gt;=1.15, IF(D18+E18&gt;=one_percentage,"YES","NO"),"NO"))</f>
        <v>YES</v>
      </c>
      <c r="H18" s="25">
        <v>28400.0</v>
      </c>
      <c r="I18" s="16" t="str">
        <f t="shared" si="3"/>
        <v>FUNDED</v>
      </c>
      <c r="J18" s="17">
        <f t="shared" si="4"/>
        <v>9200</v>
      </c>
      <c r="K18" s="18" t="str">
        <f t="shared" si="2"/>
        <v/>
      </c>
    </row>
    <row r="19">
      <c r="A19" s="21" t="s">
        <v>765</v>
      </c>
      <c r="B19" s="22">
        <v>4.26</v>
      </c>
      <c r="C19" s="23">
        <v>225.0</v>
      </c>
      <c r="D19" s="24">
        <v>4.4901265E7</v>
      </c>
      <c r="E19" s="24">
        <v>9979635.0</v>
      </c>
      <c r="F19" s="13">
        <f t="shared" si="1"/>
        <v>34921630</v>
      </c>
      <c r="G19" s="14" t="str">
        <f>IF(E19=0,"YES",IF(D19/E19&gt;=1.15, IF(D19+E19&gt;=one_percentage,"YES","NO"),"NO"))</f>
        <v>YES</v>
      </c>
      <c r="H19" s="25">
        <v>19210.0</v>
      </c>
      <c r="I19" s="16" t="str">
        <f t="shared" si="3"/>
        <v>NOT FUNDED</v>
      </c>
      <c r="J19" s="17">
        <f t="shared" si="4"/>
        <v>9200</v>
      </c>
      <c r="K19" s="18" t="str">
        <f t="shared" si="2"/>
        <v>Over Budget</v>
      </c>
    </row>
    <row r="20">
      <c r="A20" s="21" t="s">
        <v>766</v>
      </c>
      <c r="B20" s="22">
        <v>4.43</v>
      </c>
      <c r="C20" s="23">
        <v>270.0</v>
      </c>
      <c r="D20" s="24">
        <v>5.0069857E7</v>
      </c>
      <c r="E20" s="24">
        <v>1.6666335E7</v>
      </c>
      <c r="F20" s="13">
        <f t="shared" si="1"/>
        <v>33403522</v>
      </c>
      <c r="G20" s="14" t="str">
        <f>IF(E20=0,"YES",IF(D20/E20&gt;=1.15, IF(D20+E20&gt;=one_percentage,"YES","NO"),"NO"))</f>
        <v>YES</v>
      </c>
      <c r="H20" s="25">
        <v>2000.0</v>
      </c>
      <c r="I20" s="16" t="str">
        <f t="shared" si="3"/>
        <v>FUNDED</v>
      </c>
      <c r="J20" s="17">
        <f t="shared" si="4"/>
        <v>7200</v>
      </c>
      <c r="K20" s="18" t="str">
        <f t="shared" si="2"/>
        <v/>
      </c>
    </row>
    <row r="21">
      <c r="A21" s="21" t="s">
        <v>767</v>
      </c>
      <c r="B21" s="22">
        <v>4.22</v>
      </c>
      <c r="C21" s="23">
        <v>204.0</v>
      </c>
      <c r="D21" s="24">
        <v>4.2940232E7</v>
      </c>
      <c r="E21" s="24">
        <v>1.248324E7</v>
      </c>
      <c r="F21" s="13">
        <f t="shared" si="1"/>
        <v>30456992</v>
      </c>
      <c r="G21" s="14" t="str">
        <f>IF(E21=0,"YES",IF(D21/E21&gt;=1.15, IF(D21+E21&gt;=one_percentage,"YES","NO"),"NO"))</f>
        <v>YES</v>
      </c>
      <c r="H21" s="25">
        <v>80000.0</v>
      </c>
      <c r="I21" s="16" t="str">
        <f t="shared" si="3"/>
        <v>NOT FUNDED</v>
      </c>
      <c r="J21" s="17">
        <f t="shared" si="4"/>
        <v>7200</v>
      </c>
      <c r="K21" s="18" t="str">
        <f t="shared" si="2"/>
        <v>Over Budget</v>
      </c>
    </row>
    <row r="22">
      <c r="A22" s="21" t="s">
        <v>768</v>
      </c>
      <c r="B22" s="22">
        <v>4.29</v>
      </c>
      <c r="C22" s="23">
        <v>306.0</v>
      </c>
      <c r="D22" s="24">
        <v>4.9170718E7</v>
      </c>
      <c r="E22" s="24">
        <v>2.0197528E7</v>
      </c>
      <c r="F22" s="13">
        <f t="shared" si="1"/>
        <v>28973190</v>
      </c>
      <c r="G22" s="14" t="str">
        <f>IF(E22=0,"YES",IF(D22/E22&gt;=1.15, IF(D22+E22&gt;=one_percentage,"YES","NO"),"NO"))</f>
        <v>YES</v>
      </c>
      <c r="H22" s="25">
        <v>98400.0</v>
      </c>
      <c r="I22" s="16" t="str">
        <f t="shared" si="3"/>
        <v>NOT FUNDED</v>
      </c>
      <c r="J22" s="17">
        <f t="shared" si="4"/>
        <v>7200</v>
      </c>
      <c r="K22" s="18" t="str">
        <f t="shared" si="2"/>
        <v>Over Budget</v>
      </c>
    </row>
    <row r="23">
      <c r="A23" s="21" t="s">
        <v>769</v>
      </c>
      <c r="B23" s="22">
        <v>4.38</v>
      </c>
      <c r="C23" s="23">
        <v>221.0</v>
      </c>
      <c r="D23" s="24">
        <v>3.8616186E7</v>
      </c>
      <c r="E23" s="24">
        <v>1.1989468E7</v>
      </c>
      <c r="F23" s="13">
        <f t="shared" si="1"/>
        <v>26626718</v>
      </c>
      <c r="G23" s="14" t="str">
        <f>IF(E23=0,"YES",IF(D23/E23&gt;=1.15, IF(D23+E23&gt;=one_percentage,"YES","NO"),"NO"))</f>
        <v>YES</v>
      </c>
      <c r="H23" s="25">
        <v>25000.0</v>
      </c>
      <c r="I23" s="16" t="str">
        <f t="shared" si="3"/>
        <v>NOT FUNDED</v>
      </c>
      <c r="J23" s="17">
        <f t="shared" si="4"/>
        <v>7200</v>
      </c>
      <c r="K23" s="18" t="str">
        <f t="shared" si="2"/>
        <v>Over Budget</v>
      </c>
    </row>
    <row r="24">
      <c r="A24" s="21" t="s">
        <v>770</v>
      </c>
      <c r="B24" s="22">
        <v>3.67</v>
      </c>
      <c r="C24" s="23">
        <v>166.0</v>
      </c>
      <c r="D24" s="24">
        <v>3.4936587E7</v>
      </c>
      <c r="E24" s="24">
        <v>1.5131889E7</v>
      </c>
      <c r="F24" s="13">
        <f t="shared" si="1"/>
        <v>19804698</v>
      </c>
      <c r="G24" s="14" t="str">
        <f>IF(E24=0,"YES",IF(D24/E24&gt;=1.15, IF(D24+E24&gt;=one_percentage,"YES","NO"),"NO"))</f>
        <v>YES</v>
      </c>
      <c r="H24" s="25">
        <v>76000.0</v>
      </c>
      <c r="I24" s="16" t="str">
        <f t="shared" si="3"/>
        <v>NOT FUNDED</v>
      </c>
      <c r="J24" s="17">
        <f t="shared" si="4"/>
        <v>7200</v>
      </c>
      <c r="K24" s="18" t="str">
        <f t="shared" si="2"/>
        <v>Over Budget</v>
      </c>
    </row>
    <row r="25">
      <c r="A25" s="21" t="s">
        <v>771</v>
      </c>
      <c r="B25" s="22">
        <v>3.76</v>
      </c>
      <c r="C25" s="23">
        <v>112.0</v>
      </c>
      <c r="D25" s="24">
        <v>2.9398754E7</v>
      </c>
      <c r="E25" s="24">
        <v>1.2531738E7</v>
      </c>
      <c r="F25" s="13">
        <f t="shared" si="1"/>
        <v>16867016</v>
      </c>
      <c r="G25" s="14" t="str">
        <f>IF(E25=0,"YES",IF(D25/E25&gt;=1.15, IF(D25+E25&gt;=one_percentage,"YES","NO"),"NO"))</f>
        <v>YES</v>
      </c>
      <c r="H25" s="25">
        <v>18000.0</v>
      </c>
      <c r="I25" s="16" t="str">
        <f t="shared" si="3"/>
        <v>NOT FUNDED</v>
      </c>
      <c r="J25" s="17">
        <f t="shared" si="4"/>
        <v>7200</v>
      </c>
      <c r="K25" s="18" t="str">
        <f t="shared" si="2"/>
        <v>Over Budget</v>
      </c>
    </row>
    <row r="26">
      <c r="A26" s="21" t="s">
        <v>772</v>
      </c>
      <c r="B26" s="22">
        <v>3.95</v>
      </c>
      <c r="C26" s="23">
        <v>149.0</v>
      </c>
      <c r="D26" s="24">
        <v>3.322977E7</v>
      </c>
      <c r="E26" s="24">
        <v>1.7178248E7</v>
      </c>
      <c r="F26" s="13">
        <f t="shared" si="1"/>
        <v>16051522</v>
      </c>
      <c r="G26" s="14" t="str">
        <f>IF(E26=0,"YES",IF(D26/E26&gt;=1.15, IF(D26+E26&gt;=one_percentage,"YES","NO"),"NO"))</f>
        <v>YES</v>
      </c>
      <c r="H26" s="25">
        <v>60000.0</v>
      </c>
      <c r="I26" s="16" t="str">
        <f t="shared" si="3"/>
        <v>NOT FUNDED</v>
      </c>
      <c r="J26" s="17">
        <f t="shared" si="4"/>
        <v>7200</v>
      </c>
      <c r="K26" s="18" t="str">
        <f t="shared" si="2"/>
        <v>Over Budget</v>
      </c>
    </row>
    <row r="27">
      <c r="A27" s="26" t="s">
        <v>773</v>
      </c>
      <c r="B27" s="22">
        <v>3.11</v>
      </c>
      <c r="C27" s="23">
        <v>115.0</v>
      </c>
      <c r="D27" s="24">
        <v>2.9170695E7</v>
      </c>
      <c r="E27" s="24">
        <v>1.4377573E7</v>
      </c>
      <c r="F27" s="13">
        <f t="shared" si="1"/>
        <v>14793122</v>
      </c>
      <c r="G27" s="14" t="str">
        <f>IF(E27=0,"YES",IF(D27/E27&gt;=1.15, IF(D27+E27&gt;=one_percentage,"YES","NO"),"NO"))</f>
        <v>YES</v>
      </c>
      <c r="H27" s="25">
        <v>26000.0</v>
      </c>
      <c r="I27" s="16" t="str">
        <f t="shared" si="3"/>
        <v>NOT FUNDED</v>
      </c>
      <c r="J27" s="17">
        <f t="shared" si="4"/>
        <v>7200</v>
      </c>
      <c r="K27" s="18" t="str">
        <f t="shared" si="2"/>
        <v>Over Budget</v>
      </c>
    </row>
    <row r="28">
      <c r="A28" s="21" t="s">
        <v>774</v>
      </c>
      <c r="B28" s="22">
        <v>3.96</v>
      </c>
      <c r="C28" s="23">
        <v>139.0</v>
      </c>
      <c r="D28" s="24">
        <v>3.2014524E7</v>
      </c>
      <c r="E28" s="24">
        <v>1.7635561E7</v>
      </c>
      <c r="F28" s="13">
        <f t="shared" si="1"/>
        <v>14378963</v>
      </c>
      <c r="G28" s="14" t="str">
        <f>IF(E28=0,"YES",IF(D28/E28&gt;=1.15, IF(D28+E28&gt;=one_percentage,"YES","NO"),"NO"))</f>
        <v>YES</v>
      </c>
      <c r="H28" s="25">
        <v>60000.0</v>
      </c>
      <c r="I28" s="16" t="str">
        <f t="shared" si="3"/>
        <v>NOT FUNDED</v>
      </c>
      <c r="J28" s="17">
        <f t="shared" si="4"/>
        <v>7200</v>
      </c>
      <c r="K28" s="18" t="str">
        <f t="shared" si="2"/>
        <v>Over Budget</v>
      </c>
    </row>
    <row r="29">
      <c r="A29" s="21" t="s">
        <v>775</v>
      </c>
      <c r="B29" s="22">
        <v>2.67</v>
      </c>
      <c r="C29" s="23">
        <v>118.0</v>
      </c>
      <c r="D29" s="24">
        <v>2.8926553E7</v>
      </c>
      <c r="E29" s="24">
        <v>1.4629175E7</v>
      </c>
      <c r="F29" s="13">
        <f t="shared" si="1"/>
        <v>14297378</v>
      </c>
      <c r="G29" s="14" t="str">
        <f>IF(E29=0,"YES",IF(D29/E29&gt;=1.15, IF(D29+E29&gt;=one_percentage,"YES","NO"),"NO"))</f>
        <v>YES</v>
      </c>
      <c r="H29" s="25">
        <v>20000.0</v>
      </c>
      <c r="I29" s="16" t="str">
        <f t="shared" si="3"/>
        <v>NOT FUNDED</v>
      </c>
      <c r="J29" s="17">
        <f t="shared" si="4"/>
        <v>7200</v>
      </c>
      <c r="K29" s="18" t="str">
        <f t="shared" si="2"/>
        <v>Over Budget</v>
      </c>
    </row>
    <row r="30">
      <c r="A30" s="21" t="s">
        <v>776</v>
      </c>
      <c r="B30" s="22">
        <v>2.73</v>
      </c>
      <c r="C30" s="23">
        <v>117.0</v>
      </c>
      <c r="D30" s="24">
        <v>2.8646174E7</v>
      </c>
      <c r="E30" s="24">
        <v>1.5922824E7</v>
      </c>
      <c r="F30" s="13">
        <f t="shared" si="1"/>
        <v>12723350</v>
      </c>
      <c r="G30" s="14" t="str">
        <f>IF(E30=0,"YES",IF(D30/E30&gt;=1.15, IF(D30+E30&gt;=one_percentage,"YES","NO"),"NO"))</f>
        <v>YES</v>
      </c>
      <c r="H30" s="25">
        <v>25000.0</v>
      </c>
      <c r="I30" s="16" t="str">
        <f t="shared" si="3"/>
        <v>NOT FUNDED</v>
      </c>
      <c r="J30" s="17">
        <f t="shared" si="4"/>
        <v>7200</v>
      </c>
      <c r="K30" s="18" t="str">
        <f t="shared" si="2"/>
        <v>Over Budget</v>
      </c>
    </row>
    <row r="31">
      <c r="A31" s="21" t="s">
        <v>324</v>
      </c>
      <c r="B31" s="22">
        <v>4.46</v>
      </c>
      <c r="C31" s="23">
        <v>179.0</v>
      </c>
      <c r="D31" s="24">
        <v>2.8146656E7</v>
      </c>
      <c r="E31" s="24">
        <v>1.6184016E7</v>
      </c>
      <c r="F31" s="13">
        <f t="shared" si="1"/>
        <v>11962640</v>
      </c>
      <c r="G31" s="14" t="str">
        <f>IF(E31=0,"YES",IF(D31/E31&gt;=1.15, IF(D31+E31&gt;=one_percentage,"YES","NO"),"NO"))</f>
        <v>YES</v>
      </c>
      <c r="H31" s="25">
        <v>76100.0</v>
      </c>
      <c r="I31" s="16" t="str">
        <f t="shared" si="3"/>
        <v>NOT FUNDED</v>
      </c>
      <c r="J31" s="17">
        <f t="shared" si="4"/>
        <v>7200</v>
      </c>
      <c r="K31" s="18" t="str">
        <f t="shared" si="2"/>
        <v>Over Budget</v>
      </c>
    </row>
    <row r="32">
      <c r="A32" s="21" t="s">
        <v>537</v>
      </c>
      <c r="B32" s="22">
        <v>4.41</v>
      </c>
      <c r="C32" s="23">
        <v>194.0</v>
      </c>
      <c r="D32" s="24">
        <v>3.2741105E7</v>
      </c>
      <c r="E32" s="24">
        <v>2.1239177E7</v>
      </c>
      <c r="F32" s="13">
        <f t="shared" si="1"/>
        <v>11501928</v>
      </c>
      <c r="G32" s="14" t="str">
        <f>IF(E32=0,"YES",IF(D32/E32&gt;=1.15, IF(D32+E32&gt;=one_percentage,"YES","NO"),"NO"))</f>
        <v>YES</v>
      </c>
      <c r="H32" s="25">
        <v>45000.0</v>
      </c>
      <c r="I32" s="16" t="str">
        <f t="shared" si="3"/>
        <v>NOT FUNDED</v>
      </c>
      <c r="J32" s="17">
        <f t="shared" si="4"/>
        <v>7200</v>
      </c>
      <c r="K32" s="18" t="str">
        <f t="shared" si="2"/>
        <v>Over Budget</v>
      </c>
    </row>
    <row r="33">
      <c r="A33" s="21" t="s">
        <v>777</v>
      </c>
      <c r="B33" s="22">
        <v>3.22</v>
      </c>
      <c r="C33" s="23">
        <v>133.0</v>
      </c>
      <c r="D33" s="24">
        <v>2.9644586E7</v>
      </c>
      <c r="E33" s="24">
        <v>1.9596753E7</v>
      </c>
      <c r="F33" s="13">
        <f t="shared" si="1"/>
        <v>10047833</v>
      </c>
      <c r="G33" s="14" t="str">
        <f>IF(E33=0,"YES",IF(D33/E33&gt;=1.15, IF(D33+E33&gt;=one_percentage,"YES","NO"),"NO"))</f>
        <v>YES</v>
      </c>
      <c r="H33" s="25">
        <v>199500.0</v>
      </c>
      <c r="I33" s="16" t="str">
        <f t="shared" si="3"/>
        <v>NOT FUNDED</v>
      </c>
      <c r="J33" s="17">
        <f t="shared" si="4"/>
        <v>7200</v>
      </c>
      <c r="K33" s="18" t="str">
        <f t="shared" si="2"/>
        <v>Over Budget</v>
      </c>
    </row>
    <row r="34">
      <c r="A34" s="21" t="s">
        <v>778</v>
      </c>
      <c r="B34" s="22">
        <v>2.5</v>
      </c>
      <c r="C34" s="23">
        <v>117.0</v>
      </c>
      <c r="D34" s="24">
        <v>2.820003E7</v>
      </c>
      <c r="E34" s="24">
        <v>1.8986401E7</v>
      </c>
      <c r="F34" s="13">
        <f t="shared" si="1"/>
        <v>9213629</v>
      </c>
      <c r="G34" s="14" t="str">
        <f>IF(E34=0,"YES",IF(D34/E34&gt;=1.15, IF(D34+E34&gt;=one_percentage,"YES","NO"),"NO"))</f>
        <v>YES</v>
      </c>
      <c r="H34" s="25">
        <v>45000.0</v>
      </c>
      <c r="I34" s="16" t="str">
        <f t="shared" si="3"/>
        <v>NOT FUNDED</v>
      </c>
      <c r="J34" s="17">
        <f t="shared" si="4"/>
        <v>7200</v>
      </c>
      <c r="K34" s="18" t="str">
        <f t="shared" si="2"/>
        <v>Over Budget</v>
      </c>
    </row>
    <row r="35">
      <c r="A35" s="21" t="s">
        <v>779</v>
      </c>
      <c r="B35" s="22">
        <v>4.22</v>
      </c>
      <c r="C35" s="23">
        <v>157.0</v>
      </c>
      <c r="D35" s="24">
        <v>2.7708733E7</v>
      </c>
      <c r="E35" s="24">
        <v>1.8935347E7</v>
      </c>
      <c r="F35" s="13">
        <f t="shared" si="1"/>
        <v>8773386</v>
      </c>
      <c r="G35" s="14" t="str">
        <f>IF(E35=0,"YES",IF(D35/E35&gt;=1.15, IF(D35+E35&gt;=one_percentage,"YES","NO"),"NO"))</f>
        <v>YES</v>
      </c>
      <c r="H35" s="25">
        <v>28700.0</v>
      </c>
      <c r="I35" s="16" t="str">
        <f t="shared" si="3"/>
        <v>NOT FUNDED</v>
      </c>
      <c r="J35" s="17">
        <f t="shared" si="4"/>
        <v>7200</v>
      </c>
      <c r="K35" s="18" t="str">
        <f t="shared" si="2"/>
        <v>Over Budget</v>
      </c>
    </row>
    <row r="36">
      <c r="A36" s="21" t="s">
        <v>780</v>
      </c>
      <c r="B36" s="22">
        <v>4.22</v>
      </c>
      <c r="C36" s="23">
        <v>139.0</v>
      </c>
      <c r="D36" s="24">
        <v>2.8230151E7</v>
      </c>
      <c r="E36" s="24">
        <v>1.9933806E7</v>
      </c>
      <c r="F36" s="13">
        <f t="shared" si="1"/>
        <v>8296345</v>
      </c>
      <c r="G36" s="14" t="str">
        <f>IF(E36=0,"YES",IF(D36/E36&gt;=1.15, IF(D36+E36&gt;=one_percentage,"YES","NO"),"NO"))</f>
        <v>YES</v>
      </c>
      <c r="H36" s="25">
        <v>35000.0</v>
      </c>
      <c r="I36" s="16" t="str">
        <f t="shared" si="3"/>
        <v>NOT FUNDED</v>
      </c>
      <c r="J36" s="17">
        <f t="shared" si="4"/>
        <v>7200</v>
      </c>
      <c r="K36" s="18" t="str">
        <f t="shared" si="2"/>
        <v>Over Budget</v>
      </c>
    </row>
    <row r="37">
      <c r="A37" s="21" t="s">
        <v>781</v>
      </c>
      <c r="B37" s="22">
        <v>3.92</v>
      </c>
      <c r="C37" s="23">
        <v>128.0</v>
      </c>
      <c r="D37" s="24">
        <v>2.7542515E7</v>
      </c>
      <c r="E37" s="24">
        <v>1.9629251E7</v>
      </c>
      <c r="F37" s="13">
        <f t="shared" si="1"/>
        <v>7913264</v>
      </c>
      <c r="G37" s="14" t="str">
        <f>IF(E37=0,"YES",IF(D37/E37&gt;=1.15, IF(D37+E37&gt;=one_percentage,"YES","NO"),"NO"))</f>
        <v>YES</v>
      </c>
      <c r="H37" s="25">
        <v>74500.0</v>
      </c>
      <c r="I37" s="16" t="str">
        <f t="shared" si="3"/>
        <v>NOT FUNDED</v>
      </c>
      <c r="J37" s="17">
        <f t="shared" si="4"/>
        <v>7200</v>
      </c>
      <c r="K37" s="18" t="str">
        <f t="shared" si="2"/>
        <v>Over Budget</v>
      </c>
    </row>
    <row r="38">
      <c r="A38" s="21" t="s">
        <v>782</v>
      </c>
      <c r="B38" s="22">
        <v>2.12</v>
      </c>
      <c r="C38" s="23">
        <v>137.0</v>
      </c>
      <c r="D38" s="24">
        <v>2.8363804E7</v>
      </c>
      <c r="E38" s="24">
        <v>2.0575614E7</v>
      </c>
      <c r="F38" s="13">
        <f t="shared" si="1"/>
        <v>7788190</v>
      </c>
      <c r="G38" s="14" t="str">
        <f>IF(E38=0,"YES",IF(D38/E38&gt;=1.15, IF(D38+E38&gt;=one_percentage,"YES","NO"),"NO"))</f>
        <v>YES</v>
      </c>
      <c r="H38" s="25">
        <v>21000.0</v>
      </c>
      <c r="I38" s="16" t="str">
        <f t="shared" si="3"/>
        <v>NOT FUNDED</v>
      </c>
      <c r="J38" s="17">
        <f t="shared" si="4"/>
        <v>7200</v>
      </c>
      <c r="K38" s="18" t="str">
        <f t="shared" si="2"/>
        <v>Over Budget</v>
      </c>
    </row>
    <row r="39">
      <c r="A39" s="21" t="s">
        <v>783</v>
      </c>
      <c r="B39" s="22">
        <v>2.96</v>
      </c>
      <c r="C39" s="23">
        <v>160.0</v>
      </c>
      <c r="D39" s="24">
        <v>3.145291E7</v>
      </c>
      <c r="E39" s="24">
        <v>2.4456862E7</v>
      </c>
      <c r="F39" s="13">
        <f t="shared" si="1"/>
        <v>6996048</v>
      </c>
      <c r="G39" s="14" t="str">
        <f>IF(E39=0,"YES",IF(D39/E39&gt;=1.15, IF(D39+E39&gt;=one_percentage,"YES","NO"),"NO"))</f>
        <v>YES</v>
      </c>
      <c r="H39" s="25">
        <v>800000.0</v>
      </c>
      <c r="I39" s="16" t="str">
        <f t="shared" si="3"/>
        <v>NOT FUNDED</v>
      </c>
      <c r="J39" s="17">
        <f t="shared" si="4"/>
        <v>7200</v>
      </c>
      <c r="K39" s="18" t="str">
        <f t="shared" si="2"/>
        <v>Over Budget</v>
      </c>
    </row>
    <row r="40">
      <c r="A40" s="21" t="s">
        <v>784</v>
      </c>
      <c r="B40" s="22">
        <v>1.79</v>
      </c>
      <c r="C40" s="23">
        <v>171.0</v>
      </c>
      <c r="D40" s="24">
        <v>3.0967033E7</v>
      </c>
      <c r="E40" s="24">
        <v>2.4683728E7</v>
      </c>
      <c r="F40" s="13">
        <f t="shared" si="1"/>
        <v>6283305</v>
      </c>
      <c r="G40" s="14" t="str">
        <f>IF(E40=0,"YES",IF(D40/E40&gt;=1.15, IF(D40+E40&gt;=one_percentage,"YES","NO"),"NO"))</f>
        <v>YES</v>
      </c>
      <c r="H40" s="25">
        <v>25000.0</v>
      </c>
      <c r="I40" s="16" t="str">
        <f t="shared" si="3"/>
        <v>NOT FUNDED</v>
      </c>
      <c r="J40" s="17">
        <f t="shared" si="4"/>
        <v>7200</v>
      </c>
      <c r="K40" s="18" t="str">
        <f t="shared" si="2"/>
        <v>Over Budget</v>
      </c>
    </row>
    <row r="41">
      <c r="A41" s="21" t="s">
        <v>785</v>
      </c>
      <c r="B41" s="22">
        <v>2.83</v>
      </c>
      <c r="C41" s="23">
        <v>118.0</v>
      </c>
      <c r="D41" s="24">
        <v>2.4452044E7</v>
      </c>
      <c r="E41" s="24">
        <v>2.0735112E7</v>
      </c>
      <c r="F41" s="13">
        <f t="shared" si="1"/>
        <v>3716932</v>
      </c>
      <c r="G41" s="14" t="str">
        <f>IF(E41=0,"YES",IF(D41/E41&gt;=1.15, IF(D41+E41&gt;=one_percentage,"YES","NO"),"NO"))</f>
        <v>YES</v>
      </c>
      <c r="H41" s="25">
        <v>42000.0</v>
      </c>
      <c r="I41" s="16" t="str">
        <f t="shared" si="3"/>
        <v>NOT FUNDED</v>
      </c>
      <c r="J41" s="17">
        <f t="shared" si="4"/>
        <v>7200</v>
      </c>
      <c r="K41" s="18" t="str">
        <f t="shared" si="2"/>
        <v>Over Budget</v>
      </c>
    </row>
    <row r="42">
      <c r="A42" s="21" t="s">
        <v>786</v>
      </c>
      <c r="B42" s="22">
        <v>3.22</v>
      </c>
      <c r="C42" s="23">
        <v>120.0</v>
      </c>
      <c r="D42" s="24">
        <v>2.3280845E7</v>
      </c>
      <c r="E42" s="24">
        <v>2.3630995E7</v>
      </c>
      <c r="F42" s="13">
        <f t="shared" si="1"/>
        <v>-350150</v>
      </c>
      <c r="G42" s="14" t="str">
        <f>IF(E42=0,"YES",IF(D42/E42&gt;=1.15, IF(D42+E42&gt;=one_percentage,"YES","NO"),"NO"))</f>
        <v>NO</v>
      </c>
      <c r="H42" s="25">
        <v>40000.0</v>
      </c>
      <c r="I42" s="16" t="str">
        <f t="shared" si="3"/>
        <v>NOT FUNDED</v>
      </c>
      <c r="J42" s="17">
        <f t="shared" si="4"/>
        <v>7200</v>
      </c>
      <c r="K42" s="18" t="str">
        <f t="shared" si="2"/>
        <v>Approval Threshold</v>
      </c>
    </row>
    <row r="43">
      <c r="A43" s="21" t="s">
        <v>787</v>
      </c>
      <c r="B43" s="22">
        <v>3.83</v>
      </c>
      <c r="C43" s="23">
        <v>118.0</v>
      </c>
      <c r="D43" s="24">
        <v>2.4330629E7</v>
      </c>
      <c r="E43" s="24">
        <v>2.5086331E7</v>
      </c>
      <c r="F43" s="13">
        <f t="shared" si="1"/>
        <v>-755702</v>
      </c>
      <c r="G43" s="14" t="str">
        <f>IF(E43=0,"YES",IF(D43/E43&gt;=1.15, IF(D43+E43&gt;=one_percentage,"YES","NO"),"NO"))</f>
        <v>NO</v>
      </c>
      <c r="H43" s="25">
        <v>34000.0</v>
      </c>
      <c r="I43" s="16" t="str">
        <f t="shared" si="3"/>
        <v>NOT FUNDED</v>
      </c>
      <c r="J43" s="17">
        <f t="shared" si="4"/>
        <v>7200</v>
      </c>
      <c r="K43" s="18" t="str">
        <f t="shared" si="2"/>
        <v>Approval Threshold</v>
      </c>
    </row>
    <row r="44">
      <c r="A44" s="21" t="s">
        <v>788</v>
      </c>
      <c r="B44" s="22">
        <v>2.71</v>
      </c>
      <c r="C44" s="23">
        <v>165.0</v>
      </c>
      <c r="D44" s="24">
        <v>2.7269824E7</v>
      </c>
      <c r="E44" s="24">
        <v>3.0176222E7</v>
      </c>
      <c r="F44" s="13">
        <f t="shared" si="1"/>
        <v>-2906398</v>
      </c>
      <c r="G44" s="14" t="str">
        <f>IF(E44=0,"YES",IF(D44/E44&gt;=1.15, IF(D44+E44&gt;=one_percentage,"YES","NO"),"NO"))</f>
        <v>NO</v>
      </c>
      <c r="H44" s="25">
        <v>200000.0</v>
      </c>
      <c r="I44" s="16" t="str">
        <f t="shared" si="3"/>
        <v>NOT FUNDED</v>
      </c>
      <c r="J44" s="17">
        <f t="shared" si="4"/>
        <v>7200</v>
      </c>
      <c r="K44" s="18" t="str">
        <f t="shared" si="2"/>
        <v>Approval Threshold</v>
      </c>
    </row>
    <row r="45">
      <c r="A45" s="21" t="s">
        <v>789</v>
      </c>
      <c r="B45" s="22">
        <v>3.83</v>
      </c>
      <c r="C45" s="23">
        <v>227.0</v>
      </c>
      <c r="D45" s="24">
        <v>3.1504048E7</v>
      </c>
      <c r="E45" s="24">
        <v>3.6222394E7</v>
      </c>
      <c r="F45" s="13">
        <f t="shared" si="1"/>
        <v>-4718346</v>
      </c>
      <c r="G45" s="14" t="str">
        <f>IF(E45=0,"YES",IF(D45/E45&gt;=1.15, IF(D45+E45&gt;=one_percentage,"YES","NO"),"NO"))</f>
        <v>NO</v>
      </c>
      <c r="H45" s="25">
        <v>300000.0</v>
      </c>
      <c r="I45" s="16" t="str">
        <f t="shared" si="3"/>
        <v>NOT FUNDED</v>
      </c>
      <c r="J45" s="17">
        <f t="shared" si="4"/>
        <v>7200</v>
      </c>
      <c r="K45" s="18" t="str">
        <f t="shared" si="2"/>
        <v>Approval Threshold</v>
      </c>
    </row>
  </sheetData>
  <autoFilter ref="$A$1:$H$45">
    <sortState ref="A1:H45">
      <sortCondition descending="1" ref="F1:F45"/>
      <sortCondition ref="A1:A45"/>
    </sortState>
  </autoFilter>
  <conditionalFormatting sqref="I2:I45">
    <cfRule type="cellIs" dxfId="0" priority="1" operator="equal">
      <formula>"FUNDED"</formula>
    </cfRule>
  </conditionalFormatting>
  <conditionalFormatting sqref="I2:I45">
    <cfRule type="cellIs" dxfId="1" priority="2" operator="equal">
      <formula>"NOT FUNDED"</formula>
    </cfRule>
  </conditionalFormatting>
  <conditionalFormatting sqref="K2:K45">
    <cfRule type="cellIs" dxfId="0" priority="3" operator="greaterThan">
      <formula>999</formula>
    </cfRule>
  </conditionalFormatting>
  <conditionalFormatting sqref="K2:K45">
    <cfRule type="cellIs" dxfId="0" priority="4" operator="greaterThan">
      <formula>999</formula>
    </cfRule>
  </conditionalFormatting>
  <conditionalFormatting sqref="K2:K45">
    <cfRule type="containsText" dxfId="1" priority="5" operator="containsText" text="NOT FUNDED">
      <formula>NOT(ISERROR(SEARCH(("NOT FUNDED"),(K2))))</formula>
    </cfRule>
  </conditionalFormatting>
  <conditionalFormatting sqref="K2:K45">
    <cfRule type="cellIs" dxfId="2" priority="6" operator="equal">
      <formula>"Over Budget"</formula>
    </cfRule>
  </conditionalFormatting>
  <conditionalFormatting sqref="K2:K45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</hyperlinks>
  <drawing r:id="rId45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790</v>
      </c>
      <c r="B2" s="22">
        <v>4.91</v>
      </c>
      <c r="C2" s="23">
        <v>420.0</v>
      </c>
      <c r="D2" s="24">
        <v>1.22007252E8</v>
      </c>
      <c r="E2" s="24">
        <v>1790855.0</v>
      </c>
      <c r="F2" s="13">
        <f t="shared" ref="F2:F41" si="1">D2-E2</f>
        <v>120216397</v>
      </c>
      <c r="G2" s="14" t="str">
        <f>IF(E2=0,"YES",IF(D2/E2&gt;=1.15, IF(D2+E2&gt;=one_percentage,"YES","NO"),"NO"))</f>
        <v>YES</v>
      </c>
      <c r="H2" s="25">
        <v>15000.0</v>
      </c>
      <c r="I2" s="16" t="str">
        <f>If(new_member&gt;=H2,IF(G2="Yes","FUNDED","NOT FUNDED"),"NOT FUNDED")</f>
        <v>FUNDED</v>
      </c>
      <c r="J2" s="17">
        <f>If(new_member&gt;=H2,new_member-H2,new_member)</f>
        <v>185000</v>
      </c>
      <c r="K2" s="18" t="str">
        <f t="shared" ref="K2:K41" si="2">If(G2="YES",IF(I2="FUNDED","","Over Budget"),"Approval Threshold")</f>
        <v/>
      </c>
    </row>
    <row r="3">
      <c r="A3" s="21" t="s">
        <v>791</v>
      </c>
      <c r="B3" s="22">
        <v>4.76</v>
      </c>
      <c r="C3" s="23">
        <v>292.0</v>
      </c>
      <c r="D3" s="24">
        <v>7.740085E7</v>
      </c>
      <c r="E3" s="24">
        <v>1800945.0</v>
      </c>
      <c r="F3" s="13">
        <f t="shared" si="1"/>
        <v>75599905</v>
      </c>
      <c r="G3" s="14" t="str">
        <f>IF(E3=0,"YES",IF(D3/E3&gt;=1.15, IF(D3+E3&gt;=one_percentage,"YES","NO"),"NO"))</f>
        <v>YES</v>
      </c>
      <c r="H3" s="25">
        <v>15000.0</v>
      </c>
      <c r="I3" s="16" t="str">
        <f t="shared" ref="I3:I41" si="3">If(J2&gt;=H3,IF(G3="Yes","FUNDED","NOT FUNDED"),"NOT FUNDED")</f>
        <v>FUNDED</v>
      </c>
      <c r="J3" s="17">
        <f t="shared" ref="J3:J41" si="4">If(I3="FUNDED",IF(J2&gt;=H3,(J2-H3),J2),J2)</f>
        <v>170000</v>
      </c>
      <c r="K3" s="18" t="str">
        <f t="shared" si="2"/>
        <v/>
      </c>
    </row>
    <row r="4">
      <c r="A4" s="21" t="s">
        <v>792</v>
      </c>
      <c r="B4" s="22">
        <v>4.6</v>
      </c>
      <c r="C4" s="23">
        <v>206.0</v>
      </c>
      <c r="D4" s="24">
        <v>6.7470377E7</v>
      </c>
      <c r="E4" s="24">
        <v>3407835.0</v>
      </c>
      <c r="F4" s="13">
        <f t="shared" si="1"/>
        <v>64062542</v>
      </c>
      <c r="G4" s="14" t="str">
        <f>IF(E4=0,"YES",IF(D4/E4&gt;=1.15, IF(D4+E4&gt;=one_percentage,"YES","NO"),"NO"))</f>
        <v>YES</v>
      </c>
      <c r="H4" s="25">
        <v>27260.0</v>
      </c>
      <c r="I4" s="16" t="str">
        <f t="shared" si="3"/>
        <v>FUNDED</v>
      </c>
      <c r="J4" s="17">
        <f t="shared" si="4"/>
        <v>142740</v>
      </c>
      <c r="K4" s="18" t="str">
        <f t="shared" si="2"/>
        <v/>
      </c>
    </row>
    <row r="5">
      <c r="A5" s="21" t="s">
        <v>793</v>
      </c>
      <c r="B5" s="22">
        <v>4.67</v>
      </c>
      <c r="C5" s="23">
        <v>250.0</v>
      </c>
      <c r="D5" s="24">
        <v>5.9430986E7</v>
      </c>
      <c r="E5" s="24">
        <v>1338823.0</v>
      </c>
      <c r="F5" s="13">
        <f t="shared" si="1"/>
        <v>58092163</v>
      </c>
      <c r="G5" s="14" t="str">
        <f>IF(E5=0,"YES",IF(D5/E5&gt;=1.15, IF(D5+E5&gt;=one_percentage,"YES","NO"),"NO"))</f>
        <v>YES</v>
      </c>
      <c r="H5" s="25">
        <v>8200.0</v>
      </c>
      <c r="I5" s="16" t="str">
        <f t="shared" si="3"/>
        <v>FUNDED</v>
      </c>
      <c r="J5" s="17">
        <f t="shared" si="4"/>
        <v>134540</v>
      </c>
      <c r="K5" s="18" t="str">
        <f t="shared" si="2"/>
        <v/>
      </c>
    </row>
    <row r="6">
      <c r="A6" s="21" t="s">
        <v>794</v>
      </c>
      <c r="B6" s="22">
        <v>4.42</v>
      </c>
      <c r="C6" s="23">
        <v>168.0</v>
      </c>
      <c r="D6" s="24">
        <v>5.3345366E7</v>
      </c>
      <c r="E6" s="24">
        <v>1287936.0</v>
      </c>
      <c r="F6" s="13">
        <f t="shared" si="1"/>
        <v>52057430</v>
      </c>
      <c r="G6" s="14" t="str">
        <f>IF(E6=0,"YES",IF(D6/E6&gt;=1.15, IF(D6+E6&gt;=one_percentage,"YES","NO"),"NO"))</f>
        <v>YES</v>
      </c>
      <c r="H6" s="25">
        <v>9832.0</v>
      </c>
      <c r="I6" s="16" t="str">
        <f t="shared" si="3"/>
        <v>FUNDED</v>
      </c>
      <c r="J6" s="17">
        <f t="shared" si="4"/>
        <v>124708</v>
      </c>
      <c r="K6" s="18" t="str">
        <f t="shared" si="2"/>
        <v/>
      </c>
    </row>
    <row r="7">
      <c r="A7" s="21" t="s">
        <v>795</v>
      </c>
      <c r="B7" s="22">
        <v>4.52</v>
      </c>
      <c r="C7" s="23">
        <v>226.0</v>
      </c>
      <c r="D7" s="24">
        <v>5.8694267E7</v>
      </c>
      <c r="E7" s="24">
        <v>7031636.0</v>
      </c>
      <c r="F7" s="13">
        <f t="shared" si="1"/>
        <v>51662631</v>
      </c>
      <c r="G7" s="14" t="str">
        <f>IF(E7=0,"YES",IF(D7/E7&gt;=1.15, IF(D7+E7&gt;=one_percentage,"YES","NO"),"NO"))</f>
        <v>YES</v>
      </c>
      <c r="H7" s="25">
        <v>17800.0</v>
      </c>
      <c r="I7" s="16" t="str">
        <f t="shared" si="3"/>
        <v>FUNDED</v>
      </c>
      <c r="J7" s="17">
        <f t="shared" si="4"/>
        <v>106908</v>
      </c>
      <c r="K7" s="18" t="str">
        <f t="shared" si="2"/>
        <v/>
      </c>
    </row>
    <row r="8">
      <c r="A8" s="21" t="s">
        <v>796</v>
      </c>
      <c r="B8" s="22">
        <v>4.54</v>
      </c>
      <c r="C8" s="23">
        <v>192.0</v>
      </c>
      <c r="D8" s="24">
        <v>5.155617E7</v>
      </c>
      <c r="E8" s="24">
        <v>3927301.0</v>
      </c>
      <c r="F8" s="13">
        <f t="shared" si="1"/>
        <v>47628869</v>
      </c>
      <c r="G8" s="14" t="str">
        <f>IF(E8=0,"YES",IF(D8/E8&gt;=1.15, IF(D8+E8&gt;=one_percentage,"YES","NO"),"NO"))</f>
        <v>YES</v>
      </c>
      <c r="H8" s="25">
        <v>22500.0</v>
      </c>
      <c r="I8" s="16" t="str">
        <f t="shared" si="3"/>
        <v>FUNDED</v>
      </c>
      <c r="J8" s="17">
        <f t="shared" si="4"/>
        <v>84408</v>
      </c>
      <c r="K8" s="18" t="str">
        <f t="shared" si="2"/>
        <v/>
      </c>
    </row>
    <row r="9">
      <c r="A9" s="21" t="s">
        <v>797</v>
      </c>
      <c r="B9" s="22">
        <v>4.29</v>
      </c>
      <c r="C9" s="23">
        <v>119.0</v>
      </c>
      <c r="D9" s="24">
        <v>4.5959196E7</v>
      </c>
      <c r="E9" s="24">
        <v>1472798.0</v>
      </c>
      <c r="F9" s="13">
        <f t="shared" si="1"/>
        <v>44486398</v>
      </c>
      <c r="G9" s="14" t="str">
        <f>IF(E9=0,"YES",IF(D9/E9&gt;=1.15, IF(D9+E9&gt;=one_percentage,"YES","NO"),"NO"))</f>
        <v>YES</v>
      </c>
      <c r="H9" s="25">
        <v>980.0</v>
      </c>
      <c r="I9" s="16" t="str">
        <f t="shared" si="3"/>
        <v>FUNDED</v>
      </c>
      <c r="J9" s="17">
        <f t="shared" si="4"/>
        <v>83428</v>
      </c>
      <c r="K9" s="18" t="str">
        <f t="shared" si="2"/>
        <v/>
      </c>
    </row>
    <row r="10">
      <c r="A10" s="21" t="s">
        <v>798</v>
      </c>
      <c r="B10" s="22">
        <v>4.6</v>
      </c>
      <c r="C10" s="23">
        <v>214.0</v>
      </c>
      <c r="D10" s="24">
        <v>4.2762279E7</v>
      </c>
      <c r="E10" s="24">
        <v>3427531.0</v>
      </c>
      <c r="F10" s="13">
        <f t="shared" si="1"/>
        <v>39334748</v>
      </c>
      <c r="G10" s="14" t="str">
        <f>IF(E10=0,"YES",IF(D10/E10&gt;=1.15, IF(D10+E10&gt;=one_percentage,"YES","NO"),"NO"))</f>
        <v>YES</v>
      </c>
      <c r="H10" s="25">
        <v>10000.0</v>
      </c>
      <c r="I10" s="16" t="str">
        <f t="shared" si="3"/>
        <v>FUNDED</v>
      </c>
      <c r="J10" s="17">
        <f t="shared" si="4"/>
        <v>73428</v>
      </c>
      <c r="K10" s="18" t="str">
        <f t="shared" si="2"/>
        <v/>
      </c>
    </row>
    <row r="11">
      <c r="A11" s="21" t="s">
        <v>799</v>
      </c>
      <c r="B11" s="22">
        <v>4.47</v>
      </c>
      <c r="C11" s="23">
        <v>128.0</v>
      </c>
      <c r="D11" s="24">
        <v>4.0895457E7</v>
      </c>
      <c r="E11" s="24">
        <v>2785719.0</v>
      </c>
      <c r="F11" s="13">
        <f t="shared" si="1"/>
        <v>38109738</v>
      </c>
      <c r="G11" s="14" t="str">
        <f>IF(E11=0,"YES",IF(D11/E11&gt;=1.15, IF(D11+E11&gt;=one_percentage,"YES","NO"),"NO"))</f>
        <v>YES</v>
      </c>
      <c r="H11" s="25">
        <v>11400.0</v>
      </c>
      <c r="I11" s="16" t="str">
        <f t="shared" si="3"/>
        <v>FUNDED</v>
      </c>
      <c r="J11" s="17">
        <f t="shared" si="4"/>
        <v>62028</v>
      </c>
      <c r="K11" s="18" t="str">
        <f t="shared" si="2"/>
        <v/>
      </c>
    </row>
    <row r="12">
      <c r="A12" s="21" t="s">
        <v>800</v>
      </c>
      <c r="B12" s="22">
        <v>4.4</v>
      </c>
      <c r="C12" s="23">
        <v>122.0</v>
      </c>
      <c r="D12" s="24">
        <v>4.3048377E7</v>
      </c>
      <c r="E12" s="24">
        <v>6352800.0</v>
      </c>
      <c r="F12" s="13">
        <f t="shared" si="1"/>
        <v>36695577</v>
      </c>
      <c r="G12" s="14" t="str">
        <f>IF(E12=0,"YES",IF(D12/E12&gt;=1.15, IF(D12+E12&gt;=one_percentage,"YES","NO"),"NO"))</f>
        <v>YES</v>
      </c>
      <c r="H12" s="25">
        <v>9400.0</v>
      </c>
      <c r="I12" s="16" t="str">
        <f t="shared" si="3"/>
        <v>FUNDED</v>
      </c>
      <c r="J12" s="17">
        <f t="shared" si="4"/>
        <v>52628</v>
      </c>
      <c r="K12" s="18" t="str">
        <f t="shared" si="2"/>
        <v/>
      </c>
    </row>
    <row r="13">
      <c r="A13" s="21" t="s">
        <v>801</v>
      </c>
      <c r="B13" s="22">
        <v>4.26</v>
      </c>
      <c r="C13" s="23">
        <v>125.0</v>
      </c>
      <c r="D13" s="24">
        <v>3.3694761E7</v>
      </c>
      <c r="E13" s="24">
        <v>3687701.0</v>
      </c>
      <c r="F13" s="13">
        <f t="shared" si="1"/>
        <v>30007060</v>
      </c>
      <c r="G13" s="14" t="str">
        <f>IF(E13=0,"YES",IF(D13/E13&gt;=1.15, IF(D13+E13&gt;=one_percentage,"YES","NO"),"NO"))</f>
        <v>YES</v>
      </c>
      <c r="H13" s="25">
        <v>4000.0</v>
      </c>
      <c r="I13" s="16" t="str">
        <f t="shared" si="3"/>
        <v>FUNDED</v>
      </c>
      <c r="J13" s="17">
        <f t="shared" si="4"/>
        <v>48628</v>
      </c>
      <c r="K13" s="18" t="str">
        <f t="shared" si="2"/>
        <v/>
      </c>
    </row>
    <row r="14">
      <c r="A14" s="21" t="s">
        <v>802</v>
      </c>
      <c r="B14" s="22">
        <v>4.37</v>
      </c>
      <c r="C14" s="23">
        <v>156.0</v>
      </c>
      <c r="D14" s="24">
        <v>3.691377E7</v>
      </c>
      <c r="E14" s="24">
        <v>7293962.0</v>
      </c>
      <c r="F14" s="13">
        <f t="shared" si="1"/>
        <v>29619808</v>
      </c>
      <c r="G14" s="14" t="str">
        <f>IF(E14=0,"YES",IF(D14/E14&gt;=1.15, IF(D14+E14&gt;=one_percentage,"YES","NO"),"NO"))</f>
        <v>YES</v>
      </c>
      <c r="H14" s="25">
        <v>15700.0</v>
      </c>
      <c r="I14" s="16" t="str">
        <f t="shared" si="3"/>
        <v>FUNDED</v>
      </c>
      <c r="J14" s="17">
        <f t="shared" si="4"/>
        <v>32928</v>
      </c>
      <c r="K14" s="18" t="str">
        <f t="shared" si="2"/>
        <v/>
      </c>
    </row>
    <row r="15">
      <c r="A15" s="21" t="s">
        <v>803</v>
      </c>
      <c r="B15" s="22">
        <v>4.12</v>
      </c>
      <c r="C15" s="23">
        <v>109.0</v>
      </c>
      <c r="D15" s="24">
        <v>3.3545316E7</v>
      </c>
      <c r="E15" s="24">
        <v>7572377.0</v>
      </c>
      <c r="F15" s="13">
        <f t="shared" si="1"/>
        <v>25972939</v>
      </c>
      <c r="G15" s="14" t="str">
        <f>IF(E15=0,"YES",IF(D15/E15&gt;=1.15, IF(D15+E15&gt;=one_percentage,"YES","NO"),"NO"))</f>
        <v>YES</v>
      </c>
      <c r="H15" s="25">
        <v>10800.0</v>
      </c>
      <c r="I15" s="16" t="str">
        <f t="shared" si="3"/>
        <v>FUNDED</v>
      </c>
      <c r="J15" s="17">
        <f t="shared" si="4"/>
        <v>22128</v>
      </c>
      <c r="K15" s="18" t="str">
        <f t="shared" si="2"/>
        <v/>
      </c>
    </row>
    <row r="16">
      <c r="A16" s="21" t="s">
        <v>804</v>
      </c>
      <c r="B16" s="22">
        <v>3.9</v>
      </c>
      <c r="C16" s="23">
        <v>100.0</v>
      </c>
      <c r="D16" s="24">
        <v>3.0991183E7</v>
      </c>
      <c r="E16" s="24">
        <v>5055652.0</v>
      </c>
      <c r="F16" s="13">
        <f t="shared" si="1"/>
        <v>25935531</v>
      </c>
      <c r="G16" s="14" t="str">
        <f>IF(E16=0,"YES",IF(D16/E16&gt;=1.15, IF(D16+E16&gt;=one_percentage,"YES","NO"),"NO"))</f>
        <v>NO</v>
      </c>
      <c r="H16" s="25">
        <v>9500.0</v>
      </c>
      <c r="I16" s="16" t="str">
        <f t="shared" si="3"/>
        <v>NOT FUNDED</v>
      </c>
      <c r="J16" s="17">
        <f t="shared" si="4"/>
        <v>22128</v>
      </c>
      <c r="K16" s="18" t="str">
        <f t="shared" si="2"/>
        <v>Approval Threshold</v>
      </c>
    </row>
    <row r="17">
      <c r="A17" s="21" t="s">
        <v>805</v>
      </c>
      <c r="B17" s="22">
        <v>4.5</v>
      </c>
      <c r="C17" s="23">
        <v>151.0</v>
      </c>
      <c r="D17" s="24">
        <v>3.1836393E7</v>
      </c>
      <c r="E17" s="24">
        <v>6287733.0</v>
      </c>
      <c r="F17" s="13">
        <f t="shared" si="1"/>
        <v>25548660</v>
      </c>
      <c r="G17" s="14" t="str">
        <f>IF(E17=0,"YES",IF(D17/E17&gt;=1.15, IF(D17+E17&gt;=one_percentage,"YES","NO"),"NO"))</f>
        <v>YES</v>
      </c>
      <c r="H17" s="25">
        <v>29000.0</v>
      </c>
      <c r="I17" s="16" t="str">
        <f t="shared" si="3"/>
        <v>NOT FUNDED</v>
      </c>
      <c r="J17" s="17">
        <f t="shared" si="4"/>
        <v>22128</v>
      </c>
      <c r="K17" s="18" t="str">
        <f t="shared" si="2"/>
        <v>Over Budget</v>
      </c>
    </row>
    <row r="18">
      <c r="A18" s="21" t="s">
        <v>806</v>
      </c>
      <c r="B18" s="22">
        <v>4.14</v>
      </c>
      <c r="C18" s="23">
        <v>174.0</v>
      </c>
      <c r="D18" s="24">
        <v>3.3993935E7</v>
      </c>
      <c r="E18" s="24">
        <v>1.3773085E7</v>
      </c>
      <c r="F18" s="13">
        <f t="shared" si="1"/>
        <v>20220850</v>
      </c>
      <c r="G18" s="14" t="str">
        <f>IF(E18=0,"YES",IF(D18/E18&gt;=1.15, IF(D18+E18&gt;=one_percentage,"YES","NO"),"NO"))</f>
        <v>YES</v>
      </c>
      <c r="H18" s="25">
        <v>5000.0</v>
      </c>
      <c r="I18" s="16" t="str">
        <f t="shared" si="3"/>
        <v>FUNDED</v>
      </c>
      <c r="J18" s="17">
        <f t="shared" si="4"/>
        <v>17128</v>
      </c>
      <c r="K18" s="18" t="str">
        <f t="shared" si="2"/>
        <v/>
      </c>
    </row>
    <row r="19">
      <c r="A19" s="21" t="s">
        <v>807</v>
      </c>
      <c r="B19" s="22">
        <v>4.02</v>
      </c>
      <c r="C19" s="23">
        <v>101.0</v>
      </c>
      <c r="D19" s="24">
        <v>2.2653688E7</v>
      </c>
      <c r="E19" s="24">
        <v>1.2242533E7</v>
      </c>
      <c r="F19" s="13">
        <f t="shared" si="1"/>
        <v>10411155</v>
      </c>
      <c r="G19" s="14" t="str">
        <f>IF(E19=0,"YES",IF(D19/E19&gt;=1.15, IF(D19+E19&gt;=one_percentage,"YES","NO"),"NO"))</f>
        <v>NO</v>
      </c>
      <c r="H19" s="25">
        <v>5184.0</v>
      </c>
      <c r="I19" s="16" t="str">
        <f t="shared" si="3"/>
        <v>NOT FUNDED</v>
      </c>
      <c r="J19" s="17">
        <f t="shared" si="4"/>
        <v>17128</v>
      </c>
      <c r="K19" s="18" t="str">
        <f t="shared" si="2"/>
        <v>Approval Threshold</v>
      </c>
    </row>
    <row r="20">
      <c r="A20" s="21" t="s">
        <v>808</v>
      </c>
      <c r="B20" s="22">
        <v>3.95</v>
      </c>
      <c r="C20" s="23">
        <v>97.0</v>
      </c>
      <c r="D20" s="24">
        <v>2.5722096E7</v>
      </c>
      <c r="E20" s="24">
        <v>1.5733199E7</v>
      </c>
      <c r="F20" s="13">
        <f t="shared" si="1"/>
        <v>9988897</v>
      </c>
      <c r="G20" s="14" t="str">
        <f>IF(E20=0,"YES",IF(D20/E20&gt;=1.15, IF(D20+E20&gt;=one_percentage,"YES","NO"),"NO"))</f>
        <v>YES</v>
      </c>
      <c r="H20" s="25">
        <v>28800.0</v>
      </c>
      <c r="I20" s="16" t="str">
        <f t="shared" si="3"/>
        <v>NOT FUNDED</v>
      </c>
      <c r="J20" s="17">
        <f t="shared" si="4"/>
        <v>17128</v>
      </c>
      <c r="K20" s="18" t="str">
        <f t="shared" si="2"/>
        <v>Over Budget</v>
      </c>
    </row>
    <row r="21">
      <c r="A21" s="21" t="s">
        <v>809</v>
      </c>
      <c r="B21" s="22">
        <v>4.3</v>
      </c>
      <c r="C21" s="23">
        <v>117.0</v>
      </c>
      <c r="D21" s="24">
        <v>2.6823277E7</v>
      </c>
      <c r="E21" s="24">
        <v>1.975684E7</v>
      </c>
      <c r="F21" s="13">
        <f t="shared" si="1"/>
        <v>7066437</v>
      </c>
      <c r="G21" s="14" t="str">
        <f>IF(E21=0,"YES",IF(D21/E21&gt;=1.15, IF(D21+E21&gt;=one_percentage,"YES","NO"),"NO"))</f>
        <v>YES</v>
      </c>
      <c r="H21" s="25">
        <v>6000.0</v>
      </c>
      <c r="I21" s="16" t="str">
        <f t="shared" si="3"/>
        <v>FUNDED</v>
      </c>
      <c r="J21" s="17">
        <f t="shared" si="4"/>
        <v>11128</v>
      </c>
      <c r="K21" s="18" t="str">
        <f t="shared" si="2"/>
        <v/>
      </c>
    </row>
    <row r="22">
      <c r="A22" s="21" t="s">
        <v>810</v>
      </c>
      <c r="B22" s="22">
        <v>3.67</v>
      </c>
      <c r="C22" s="23">
        <v>78.0</v>
      </c>
      <c r="D22" s="24">
        <v>1.8570752E7</v>
      </c>
      <c r="E22" s="24">
        <v>1.1698278E7</v>
      </c>
      <c r="F22" s="13">
        <f t="shared" si="1"/>
        <v>6872474</v>
      </c>
      <c r="G22" s="14" t="str">
        <f>IF(E22=0,"YES",IF(D22/E22&gt;=1.15, IF(D22+E22&gt;=one_percentage,"YES","NO"),"NO"))</f>
        <v>NO</v>
      </c>
      <c r="H22" s="25">
        <v>30000.0</v>
      </c>
      <c r="I22" s="16" t="str">
        <f t="shared" si="3"/>
        <v>NOT FUNDED</v>
      </c>
      <c r="J22" s="17">
        <f t="shared" si="4"/>
        <v>11128</v>
      </c>
      <c r="K22" s="18" t="str">
        <f t="shared" si="2"/>
        <v>Approval Threshold</v>
      </c>
    </row>
    <row r="23">
      <c r="A23" s="26" t="s">
        <v>811</v>
      </c>
      <c r="B23" s="22">
        <v>3.58</v>
      </c>
      <c r="C23" s="23">
        <v>87.0</v>
      </c>
      <c r="D23" s="24">
        <v>1.8648998E7</v>
      </c>
      <c r="E23" s="24">
        <v>1.1884486E7</v>
      </c>
      <c r="F23" s="13">
        <f t="shared" si="1"/>
        <v>6764512</v>
      </c>
      <c r="G23" s="14" t="str">
        <f>IF(E23=0,"YES",IF(D23/E23&gt;=1.15, IF(D23+E23&gt;=one_percentage,"YES","NO"),"NO"))</f>
        <v>NO</v>
      </c>
      <c r="H23" s="25">
        <v>10000.0</v>
      </c>
      <c r="I23" s="16" t="str">
        <f t="shared" si="3"/>
        <v>NOT FUNDED</v>
      </c>
      <c r="J23" s="17">
        <f t="shared" si="4"/>
        <v>11128</v>
      </c>
      <c r="K23" s="18" t="str">
        <f t="shared" si="2"/>
        <v>Approval Threshold</v>
      </c>
    </row>
    <row r="24">
      <c r="A24" s="21" t="s">
        <v>812</v>
      </c>
      <c r="B24" s="22">
        <v>3.19</v>
      </c>
      <c r="C24" s="23">
        <v>79.0</v>
      </c>
      <c r="D24" s="24">
        <v>1.8784776E7</v>
      </c>
      <c r="E24" s="24">
        <v>1.2387529E7</v>
      </c>
      <c r="F24" s="13">
        <f t="shared" si="1"/>
        <v>6397247</v>
      </c>
      <c r="G24" s="14" t="str">
        <f>IF(E24=0,"YES",IF(D24/E24&gt;=1.15, IF(D24+E24&gt;=one_percentage,"YES","NO"),"NO"))</f>
        <v>NO</v>
      </c>
      <c r="H24" s="25">
        <v>5000.0</v>
      </c>
      <c r="I24" s="16" t="str">
        <f t="shared" si="3"/>
        <v>NOT FUNDED</v>
      </c>
      <c r="J24" s="17">
        <f t="shared" si="4"/>
        <v>11128</v>
      </c>
      <c r="K24" s="18" t="str">
        <f t="shared" si="2"/>
        <v>Approval Threshold</v>
      </c>
    </row>
    <row r="25">
      <c r="A25" s="21" t="s">
        <v>813</v>
      </c>
      <c r="B25" s="22">
        <v>3.44</v>
      </c>
      <c r="C25" s="23">
        <v>74.0</v>
      </c>
      <c r="D25" s="24">
        <v>1.5664482E7</v>
      </c>
      <c r="E25" s="24">
        <v>1.1575413E7</v>
      </c>
      <c r="F25" s="13">
        <f t="shared" si="1"/>
        <v>4089069</v>
      </c>
      <c r="G25" s="14" t="str">
        <f>IF(E25=0,"YES",IF(D25/E25&gt;=1.15, IF(D25+E25&gt;=one_percentage,"YES","NO"),"NO"))</f>
        <v>NO</v>
      </c>
      <c r="H25" s="25">
        <v>10000.0</v>
      </c>
      <c r="I25" s="16" t="str">
        <f t="shared" si="3"/>
        <v>NOT FUNDED</v>
      </c>
      <c r="J25" s="17">
        <f t="shared" si="4"/>
        <v>11128</v>
      </c>
      <c r="K25" s="18" t="str">
        <f t="shared" si="2"/>
        <v>Approval Threshold</v>
      </c>
    </row>
    <row r="26">
      <c r="A26" s="21" t="s">
        <v>814</v>
      </c>
      <c r="B26" s="22">
        <v>3.81</v>
      </c>
      <c r="C26" s="23">
        <v>88.0</v>
      </c>
      <c r="D26" s="24">
        <v>1.8090503E7</v>
      </c>
      <c r="E26" s="24">
        <v>1.4166608E7</v>
      </c>
      <c r="F26" s="13">
        <f t="shared" si="1"/>
        <v>3923895</v>
      </c>
      <c r="G26" s="14" t="str">
        <f>IF(E26=0,"YES",IF(D26/E26&gt;=1.15, IF(D26+E26&gt;=one_percentage,"YES","NO"),"NO"))</f>
        <v>NO</v>
      </c>
      <c r="H26" s="25">
        <v>8500.0</v>
      </c>
      <c r="I26" s="16" t="str">
        <f t="shared" si="3"/>
        <v>NOT FUNDED</v>
      </c>
      <c r="J26" s="17">
        <f t="shared" si="4"/>
        <v>11128</v>
      </c>
      <c r="K26" s="18" t="str">
        <f t="shared" si="2"/>
        <v>Approval Threshold</v>
      </c>
    </row>
    <row r="27">
      <c r="A27" s="21" t="s">
        <v>815</v>
      </c>
      <c r="B27" s="22">
        <v>3.1</v>
      </c>
      <c r="C27" s="23">
        <v>74.0</v>
      </c>
      <c r="D27" s="24">
        <v>1.6359681E7</v>
      </c>
      <c r="E27" s="24">
        <v>1.3596932E7</v>
      </c>
      <c r="F27" s="13">
        <f t="shared" si="1"/>
        <v>2762749</v>
      </c>
      <c r="G27" s="14" t="str">
        <f>IF(E27=0,"YES",IF(D27/E27&gt;=1.15, IF(D27+E27&gt;=one_percentage,"YES","NO"),"NO"))</f>
        <v>NO</v>
      </c>
      <c r="H27" s="25">
        <v>6300.0</v>
      </c>
      <c r="I27" s="16" t="str">
        <f t="shared" si="3"/>
        <v>NOT FUNDED</v>
      </c>
      <c r="J27" s="17">
        <f t="shared" si="4"/>
        <v>11128</v>
      </c>
      <c r="K27" s="18" t="str">
        <f t="shared" si="2"/>
        <v>Approval Threshold</v>
      </c>
    </row>
    <row r="28">
      <c r="A28" s="21" t="s">
        <v>816</v>
      </c>
      <c r="B28" s="22">
        <v>4.24</v>
      </c>
      <c r="C28" s="23">
        <v>113.0</v>
      </c>
      <c r="D28" s="24">
        <v>1.8062828E7</v>
      </c>
      <c r="E28" s="24">
        <v>1.5516407E7</v>
      </c>
      <c r="F28" s="13">
        <f t="shared" si="1"/>
        <v>2546421</v>
      </c>
      <c r="G28" s="14" t="str">
        <f>IF(E28=0,"YES",IF(D28/E28&gt;=1.15, IF(D28+E28&gt;=one_percentage,"YES","NO"),"NO"))</f>
        <v>NO</v>
      </c>
      <c r="H28" s="25">
        <v>30000.0</v>
      </c>
      <c r="I28" s="16" t="str">
        <f t="shared" si="3"/>
        <v>NOT FUNDED</v>
      </c>
      <c r="J28" s="17">
        <f t="shared" si="4"/>
        <v>11128</v>
      </c>
      <c r="K28" s="18" t="str">
        <f t="shared" si="2"/>
        <v>Approval Threshold</v>
      </c>
    </row>
    <row r="29">
      <c r="A29" s="27" t="s">
        <v>817</v>
      </c>
      <c r="B29" s="22">
        <v>2.67</v>
      </c>
      <c r="C29" s="23">
        <v>73.0</v>
      </c>
      <c r="D29" s="24">
        <v>1.4936948E7</v>
      </c>
      <c r="E29" s="24">
        <v>1.2418979E7</v>
      </c>
      <c r="F29" s="13">
        <f t="shared" si="1"/>
        <v>2517969</v>
      </c>
      <c r="G29" s="14" t="str">
        <f>IF(E29=0,"YES",IF(D29/E29&gt;=1.15, IF(D29+E29&gt;=one_percentage,"YES","NO"),"NO"))</f>
        <v>NO</v>
      </c>
      <c r="H29" s="25">
        <v>7200.0</v>
      </c>
      <c r="I29" s="16" t="str">
        <f t="shared" si="3"/>
        <v>NOT FUNDED</v>
      </c>
      <c r="J29" s="17">
        <f t="shared" si="4"/>
        <v>11128</v>
      </c>
      <c r="K29" s="18" t="str">
        <f t="shared" si="2"/>
        <v>Approval Threshold</v>
      </c>
    </row>
    <row r="30">
      <c r="A30" s="21" t="s">
        <v>818</v>
      </c>
      <c r="B30" s="22">
        <v>3.29</v>
      </c>
      <c r="C30" s="23">
        <v>79.0</v>
      </c>
      <c r="D30" s="24">
        <v>1.503854E7</v>
      </c>
      <c r="E30" s="24">
        <v>1.2822867E7</v>
      </c>
      <c r="F30" s="13">
        <f t="shared" si="1"/>
        <v>2215673</v>
      </c>
      <c r="G30" s="14" t="str">
        <f>IF(E30=0,"YES",IF(D30/E30&gt;=1.15, IF(D30+E30&gt;=one_percentage,"YES","NO"),"NO"))</f>
        <v>NO</v>
      </c>
      <c r="H30" s="25">
        <v>2500.0</v>
      </c>
      <c r="I30" s="16" t="str">
        <f t="shared" si="3"/>
        <v>NOT FUNDED</v>
      </c>
      <c r="J30" s="17">
        <f t="shared" si="4"/>
        <v>11128</v>
      </c>
      <c r="K30" s="18" t="str">
        <f t="shared" si="2"/>
        <v>Approval Threshold</v>
      </c>
    </row>
    <row r="31">
      <c r="A31" s="21" t="s">
        <v>819</v>
      </c>
      <c r="B31" s="22">
        <v>2.57</v>
      </c>
      <c r="C31" s="23">
        <v>74.0</v>
      </c>
      <c r="D31" s="24">
        <v>1.4812716E7</v>
      </c>
      <c r="E31" s="24">
        <v>1.2761926E7</v>
      </c>
      <c r="F31" s="13">
        <f t="shared" si="1"/>
        <v>2050790</v>
      </c>
      <c r="G31" s="14" t="str">
        <f>IF(E31=0,"YES",IF(D31/E31&gt;=1.15, IF(D31+E31&gt;=one_percentage,"YES","NO"),"NO"))</f>
        <v>NO</v>
      </c>
      <c r="H31" s="25">
        <v>10000.0</v>
      </c>
      <c r="I31" s="16" t="str">
        <f t="shared" si="3"/>
        <v>NOT FUNDED</v>
      </c>
      <c r="J31" s="17">
        <f t="shared" si="4"/>
        <v>11128</v>
      </c>
      <c r="K31" s="18" t="str">
        <f t="shared" si="2"/>
        <v>Approval Threshold</v>
      </c>
    </row>
    <row r="32">
      <c r="A32" s="21" t="s">
        <v>820</v>
      </c>
      <c r="B32" s="22">
        <v>2.74</v>
      </c>
      <c r="C32" s="23">
        <v>76.0</v>
      </c>
      <c r="D32" s="24">
        <v>1.4595506E7</v>
      </c>
      <c r="E32" s="24">
        <v>1.2648054E7</v>
      </c>
      <c r="F32" s="13">
        <f t="shared" si="1"/>
        <v>1947452</v>
      </c>
      <c r="G32" s="14" t="str">
        <f>IF(E32=0,"YES",IF(D32/E32&gt;=1.15, IF(D32+E32&gt;=one_percentage,"YES","NO"),"NO"))</f>
        <v>NO</v>
      </c>
      <c r="H32" s="25">
        <v>15000.0</v>
      </c>
      <c r="I32" s="16" t="str">
        <f t="shared" si="3"/>
        <v>NOT FUNDED</v>
      </c>
      <c r="J32" s="17">
        <f t="shared" si="4"/>
        <v>11128</v>
      </c>
      <c r="K32" s="18" t="str">
        <f t="shared" si="2"/>
        <v>Approval Threshold</v>
      </c>
    </row>
    <row r="33">
      <c r="A33" s="21" t="s">
        <v>821</v>
      </c>
      <c r="B33" s="22">
        <v>1.44</v>
      </c>
      <c r="C33" s="23">
        <v>113.0</v>
      </c>
      <c r="D33" s="24">
        <v>2.3425393E7</v>
      </c>
      <c r="E33" s="24">
        <v>2.1906632E7</v>
      </c>
      <c r="F33" s="13">
        <f t="shared" si="1"/>
        <v>1518761</v>
      </c>
      <c r="G33" s="14" t="str">
        <f>IF(E33=0,"YES",IF(D33/E33&gt;=1.15, IF(D33+E33&gt;=one_percentage,"YES","NO"),"NO"))</f>
        <v>NO</v>
      </c>
      <c r="H33" s="25">
        <v>100000.0</v>
      </c>
      <c r="I33" s="16" t="str">
        <f t="shared" si="3"/>
        <v>NOT FUNDED</v>
      </c>
      <c r="J33" s="17">
        <f t="shared" si="4"/>
        <v>11128</v>
      </c>
      <c r="K33" s="18" t="str">
        <f t="shared" si="2"/>
        <v>Approval Threshold</v>
      </c>
    </row>
    <row r="34">
      <c r="A34" s="21" t="s">
        <v>822</v>
      </c>
      <c r="B34" s="22">
        <v>2.54</v>
      </c>
      <c r="C34" s="23">
        <v>75.0</v>
      </c>
      <c r="D34" s="24">
        <v>1.4067115E7</v>
      </c>
      <c r="E34" s="24">
        <v>1.3500056E7</v>
      </c>
      <c r="F34" s="13">
        <f t="shared" si="1"/>
        <v>567059</v>
      </c>
      <c r="G34" s="14" t="str">
        <f>IF(E34=0,"YES",IF(D34/E34&gt;=1.15, IF(D34+E34&gt;=one_percentage,"YES","NO"),"NO"))</f>
        <v>NO</v>
      </c>
      <c r="H34" s="25">
        <v>17000.0</v>
      </c>
      <c r="I34" s="16" t="str">
        <f t="shared" si="3"/>
        <v>NOT FUNDED</v>
      </c>
      <c r="J34" s="17">
        <f t="shared" si="4"/>
        <v>11128</v>
      </c>
      <c r="K34" s="18" t="str">
        <f t="shared" si="2"/>
        <v>Approval Threshold</v>
      </c>
    </row>
    <row r="35">
      <c r="A35" s="21" t="s">
        <v>823</v>
      </c>
      <c r="B35" s="22">
        <v>2.89</v>
      </c>
      <c r="C35" s="23">
        <v>75.0</v>
      </c>
      <c r="D35" s="24">
        <v>1.6358672E7</v>
      </c>
      <c r="E35" s="24">
        <v>1.6044127E7</v>
      </c>
      <c r="F35" s="13">
        <f t="shared" si="1"/>
        <v>314545</v>
      </c>
      <c r="G35" s="14" t="str">
        <f>IF(E35=0,"YES",IF(D35/E35&gt;=1.15, IF(D35+E35&gt;=one_percentage,"YES","NO"),"NO"))</f>
        <v>NO</v>
      </c>
      <c r="H35" s="25">
        <v>28000.0</v>
      </c>
      <c r="I35" s="16" t="str">
        <f t="shared" si="3"/>
        <v>NOT FUNDED</v>
      </c>
      <c r="J35" s="17">
        <f t="shared" si="4"/>
        <v>11128</v>
      </c>
      <c r="K35" s="18" t="str">
        <f t="shared" si="2"/>
        <v>Approval Threshold</v>
      </c>
    </row>
    <row r="36">
      <c r="A36" s="21" t="s">
        <v>824</v>
      </c>
      <c r="B36" s="22">
        <v>2.9</v>
      </c>
      <c r="C36" s="23">
        <v>73.0</v>
      </c>
      <c r="D36" s="24">
        <v>1.4219906E7</v>
      </c>
      <c r="E36" s="24">
        <v>1.599023E7</v>
      </c>
      <c r="F36" s="13">
        <f t="shared" si="1"/>
        <v>-1770324</v>
      </c>
      <c r="G36" s="14" t="str">
        <f>IF(E36=0,"YES",IF(D36/E36&gt;=1.15, IF(D36+E36&gt;=one_percentage,"YES","NO"),"NO"))</f>
        <v>NO</v>
      </c>
      <c r="H36" s="25">
        <v>10000.0</v>
      </c>
      <c r="I36" s="16" t="str">
        <f t="shared" si="3"/>
        <v>NOT FUNDED</v>
      </c>
      <c r="J36" s="17">
        <f t="shared" si="4"/>
        <v>11128</v>
      </c>
      <c r="K36" s="18" t="str">
        <f t="shared" si="2"/>
        <v>Approval Threshold</v>
      </c>
    </row>
    <row r="37">
      <c r="A37" s="21" t="s">
        <v>825</v>
      </c>
      <c r="B37" s="22">
        <v>2.14</v>
      </c>
      <c r="C37" s="23">
        <v>75.0</v>
      </c>
      <c r="D37" s="24">
        <v>1.391849E7</v>
      </c>
      <c r="E37" s="24">
        <v>1.5815406E7</v>
      </c>
      <c r="F37" s="13">
        <f t="shared" si="1"/>
        <v>-1896916</v>
      </c>
      <c r="G37" s="14" t="str">
        <f>IF(E37=0,"YES",IF(D37/E37&gt;=1.15, IF(D37+E37&gt;=one_percentage,"YES","NO"),"NO"))</f>
        <v>NO</v>
      </c>
      <c r="H37" s="25">
        <v>9999.0</v>
      </c>
      <c r="I37" s="16" t="str">
        <f t="shared" si="3"/>
        <v>NOT FUNDED</v>
      </c>
      <c r="J37" s="17">
        <f t="shared" si="4"/>
        <v>11128</v>
      </c>
      <c r="K37" s="18" t="str">
        <f t="shared" si="2"/>
        <v>Approval Threshold</v>
      </c>
    </row>
    <row r="38">
      <c r="A38" s="21" t="s">
        <v>826</v>
      </c>
      <c r="B38" s="22">
        <v>3.75</v>
      </c>
      <c r="C38" s="23">
        <v>90.0</v>
      </c>
      <c r="D38" s="24">
        <v>1.7373262E7</v>
      </c>
      <c r="E38" s="24">
        <v>1.9287926E7</v>
      </c>
      <c r="F38" s="13">
        <f t="shared" si="1"/>
        <v>-1914664</v>
      </c>
      <c r="G38" s="14" t="str">
        <f>IF(E38=0,"YES",IF(D38/E38&gt;=1.15, IF(D38+E38&gt;=one_percentage,"YES","NO"),"NO"))</f>
        <v>NO</v>
      </c>
      <c r="H38" s="25">
        <v>10240.0</v>
      </c>
      <c r="I38" s="16" t="str">
        <f t="shared" si="3"/>
        <v>NOT FUNDED</v>
      </c>
      <c r="J38" s="17">
        <f t="shared" si="4"/>
        <v>11128</v>
      </c>
      <c r="K38" s="18" t="str">
        <f t="shared" si="2"/>
        <v>Approval Threshold</v>
      </c>
    </row>
    <row r="39">
      <c r="A39" s="21" t="s">
        <v>827</v>
      </c>
      <c r="B39" s="22">
        <v>2.28</v>
      </c>
      <c r="C39" s="23">
        <v>79.0</v>
      </c>
      <c r="D39" s="24">
        <v>1.3836291E7</v>
      </c>
      <c r="E39" s="24">
        <v>1.7526023E7</v>
      </c>
      <c r="F39" s="13">
        <f t="shared" si="1"/>
        <v>-3689732</v>
      </c>
      <c r="G39" s="14" t="str">
        <f>IF(E39=0,"YES",IF(D39/E39&gt;=1.15, IF(D39+E39&gt;=one_percentage,"YES","NO"),"NO"))</f>
        <v>NO</v>
      </c>
      <c r="H39" s="25">
        <v>10000.0</v>
      </c>
      <c r="I39" s="16" t="str">
        <f t="shared" si="3"/>
        <v>NOT FUNDED</v>
      </c>
      <c r="J39" s="17">
        <f t="shared" si="4"/>
        <v>11128</v>
      </c>
      <c r="K39" s="18" t="str">
        <f t="shared" si="2"/>
        <v>Approval Threshold</v>
      </c>
    </row>
    <row r="40">
      <c r="A40" s="21" t="s">
        <v>828</v>
      </c>
      <c r="B40" s="22">
        <v>2.0</v>
      </c>
      <c r="C40" s="23">
        <v>98.0</v>
      </c>
      <c r="D40" s="24">
        <v>1.6095579E7</v>
      </c>
      <c r="E40" s="24">
        <v>2.0123292E7</v>
      </c>
      <c r="F40" s="13">
        <f t="shared" si="1"/>
        <v>-4027713</v>
      </c>
      <c r="G40" s="14" t="str">
        <f>IF(E40=0,"YES",IF(D40/E40&gt;=1.15, IF(D40+E40&gt;=one_percentage,"YES","NO"),"NO"))</f>
        <v>NO</v>
      </c>
      <c r="H40" s="25">
        <v>50000.0</v>
      </c>
      <c r="I40" s="16" t="str">
        <f t="shared" si="3"/>
        <v>NOT FUNDED</v>
      </c>
      <c r="J40" s="17">
        <f t="shared" si="4"/>
        <v>11128</v>
      </c>
      <c r="K40" s="18" t="str">
        <f t="shared" si="2"/>
        <v>Approval Threshold</v>
      </c>
    </row>
    <row r="41">
      <c r="A41" s="21" t="s">
        <v>829</v>
      </c>
      <c r="B41" s="22">
        <v>4.33</v>
      </c>
      <c r="C41" s="23">
        <v>115.0</v>
      </c>
      <c r="D41" s="24">
        <v>1.7809201E7</v>
      </c>
      <c r="E41" s="24">
        <v>2.1908542E7</v>
      </c>
      <c r="F41" s="13">
        <f t="shared" si="1"/>
        <v>-4099341</v>
      </c>
      <c r="G41" s="14" t="str">
        <f>IF(E41=0,"YES",IF(D41/E41&gt;=1.15, IF(D41+E41&gt;=one_percentage,"YES","NO"),"NO"))</f>
        <v>NO</v>
      </c>
      <c r="H41" s="25">
        <v>18000.0</v>
      </c>
      <c r="I41" s="16" t="str">
        <f t="shared" si="3"/>
        <v>NOT FUNDED</v>
      </c>
      <c r="J41" s="17">
        <f t="shared" si="4"/>
        <v>11128</v>
      </c>
      <c r="K41" s="18" t="str">
        <f t="shared" si="2"/>
        <v>Approval Threshold</v>
      </c>
    </row>
  </sheetData>
  <autoFilter ref="$A$1:$H$41">
    <sortState ref="A1:H41">
      <sortCondition descending="1" ref="F1:F41"/>
      <sortCondition ref="A1:A41"/>
    </sortState>
  </autoFilter>
  <conditionalFormatting sqref="I2:I41">
    <cfRule type="cellIs" dxfId="0" priority="1" operator="equal">
      <formula>"FUNDED"</formula>
    </cfRule>
  </conditionalFormatting>
  <conditionalFormatting sqref="I2:I41">
    <cfRule type="cellIs" dxfId="1" priority="2" operator="equal">
      <formula>"NOT FUNDED"</formula>
    </cfRule>
  </conditionalFormatting>
  <conditionalFormatting sqref="K2:K41">
    <cfRule type="cellIs" dxfId="0" priority="3" operator="greaterThan">
      <formula>999</formula>
    </cfRule>
  </conditionalFormatting>
  <conditionalFormatting sqref="K2:K41">
    <cfRule type="cellIs" dxfId="0" priority="4" operator="greaterThan">
      <formula>999</formula>
    </cfRule>
  </conditionalFormatting>
  <conditionalFormatting sqref="K2:K41">
    <cfRule type="containsText" dxfId="1" priority="5" operator="containsText" text="NOT FUNDED">
      <formula>NOT(ISERROR(SEARCH(("NOT FUNDED"),(K2))))</formula>
    </cfRule>
  </conditionalFormatting>
  <conditionalFormatting sqref="K2:K41">
    <cfRule type="cellIs" dxfId="2" priority="6" operator="equal">
      <formula>"Over Budget"</formula>
    </cfRule>
  </conditionalFormatting>
  <conditionalFormatting sqref="K2:K41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</hyperlinks>
  <drawing r:id="rId4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830</v>
      </c>
      <c r="B2" s="22">
        <v>5.0</v>
      </c>
      <c r="C2" s="23">
        <v>1639.0</v>
      </c>
      <c r="D2" s="24">
        <v>3.48111439E8</v>
      </c>
      <c r="E2" s="24">
        <v>3140287.0</v>
      </c>
      <c r="F2" s="13">
        <f t="shared" ref="F2:F87" si="1">D2-E2</f>
        <v>344971152</v>
      </c>
      <c r="G2" s="14" t="str">
        <f>IF(E2=0,"YES",IF(D2/E2&gt;=1.15, IF(D2+E2&gt;=one_percentage,"YES","NO"),"NO"))</f>
        <v>YES</v>
      </c>
      <c r="H2" s="25">
        <v>75000.0</v>
      </c>
      <c r="I2" s="16" t="str">
        <f>If(opensource_dev&gt;=H2,IF(G2="Yes","FUNDED","NOT FUNDED"),"NOT FUNDED")</f>
        <v>FUNDED</v>
      </c>
      <c r="J2" s="17">
        <f>If(opensource_dev&gt;=H2,opensource_dev-H2,opensource_dev)</f>
        <v>1125000</v>
      </c>
      <c r="K2" s="18" t="str">
        <f t="shared" ref="K2:K87" si="2">If(G2="YES",IF(I2="FUNDED","","Over Budget"),"Approval Threshold")</f>
        <v/>
      </c>
    </row>
    <row r="3">
      <c r="A3" s="21" t="s">
        <v>831</v>
      </c>
      <c r="B3" s="22">
        <v>5.0</v>
      </c>
      <c r="C3" s="23">
        <v>949.0</v>
      </c>
      <c r="D3" s="24">
        <v>2.07722907E8</v>
      </c>
      <c r="E3" s="24">
        <v>4831816.0</v>
      </c>
      <c r="F3" s="13">
        <f t="shared" si="1"/>
        <v>202891091</v>
      </c>
      <c r="G3" s="14" t="str">
        <f>IF(E3=0,"YES",IF(D3/E3&gt;=1.15, IF(D3+E3&gt;=one_percentage,"YES","NO"),"NO"))</f>
        <v>YES</v>
      </c>
      <c r="H3" s="25">
        <v>8000.0</v>
      </c>
      <c r="I3" s="16" t="str">
        <f t="shared" ref="I3:I87" si="3">If(J2&gt;=H3,IF(G3="Yes","FUNDED","NOT FUNDED"),"NOT FUNDED")</f>
        <v>FUNDED</v>
      </c>
      <c r="J3" s="17">
        <f t="shared" ref="J3:J87" si="4">If(I3="FUNDED",IF(J2&gt;=H3,(J2-H3),J2),J2)</f>
        <v>1117000</v>
      </c>
      <c r="K3" s="18" t="str">
        <f t="shared" si="2"/>
        <v/>
      </c>
    </row>
    <row r="4">
      <c r="A4" s="21" t="s">
        <v>832</v>
      </c>
      <c r="B4" s="22">
        <v>4.0</v>
      </c>
      <c r="C4" s="23">
        <v>347.0</v>
      </c>
      <c r="D4" s="24">
        <v>2.02455403E8</v>
      </c>
      <c r="E4" s="24">
        <v>1.2739108E7</v>
      </c>
      <c r="F4" s="13">
        <f t="shared" si="1"/>
        <v>189716295</v>
      </c>
      <c r="G4" s="14" t="str">
        <f>IF(E4=0,"YES",IF(D4/E4&gt;=1.15, IF(D4+E4&gt;=one_percentage,"YES","NO"),"NO"))</f>
        <v>YES</v>
      </c>
      <c r="H4" s="25">
        <v>30000.0</v>
      </c>
      <c r="I4" s="16" t="str">
        <f t="shared" si="3"/>
        <v>FUNDED</v>
      </c>
      <c r="J4" s="17">
        <f t="shared" si="4"/>
        <v>1087000</v>
      </c>
      <c r="K4" s="18" t="str">
        <f t="shared" si="2"/>
        <v/>
      </c>
    </row>
    <row r="5">
      <c r="A5" s="21" t="s">
        <v>833</v>
      </c>
      <c r="B5" s="22">
        <v>5.0</v>
      </c>
      <c r="C5" s="23">
        <v>862.0</v>
      </c>
      <c r="D5" s="24">
        <v>1.89848634E8</v>
      </c>
      <c r="E5" s="24">
        <v>1.1855475E7</v>
      </c>
      <c r="F5" s="13">
        <f t="shared" si="1"/>
        <v>177993159</v>
      </c>
      <c r="G5" s="14" t="str">
        <f>IF(E5=0,"YES",IF(D5/E5&gt;=1.15, IF(D5+E5&gt;=one_percentage,"YES","NO"),"NO"))</f>
        <v>YES</v>
      </c>
      <c r="H5" s="25">
        <v>112200.0</v>
      </c>
      <c r="I5" s="16" t="str">
        <f t="shared" si="3"/>
        <v>FUNDED</v>
      </c>
      <c r="J5" s="17">
        <f t="shared" si="4"/>
        <v>974800</v>
      </c>
      <c r="K5" s="18" t="str">
        <f t="shared" si="2"/>
        <v/>
      </c>
    </row>
    <row r="6">
      <c r="A6" s="21" t="s">
        <v>834</v>
      </c>
      <c r="B6" s="22">
        <v>4.0</v>
      </c>
      <c r="C6" s="23">
        <v>387.0</v>
      </c>
      <c r="D6" s="24">
        <v>1.79320478E8</v>
      </c>
      <c r="E6" s="24">
        <v>8096018.0</v>
      </c>
      <c r="F6" s="13">
        <f t="shared" si="1"/>
        <v>171224460</v>
      </c>
      <c r="G6" s="14" t="str">
        <f>IF(E6=0,"YES",IF(D6/E6&gt;=1.15, IF(D6+E6&gt;=one_percentage,"YES","NO"),"NO"))</f>
        <v>YES</v>
      </c>
      <c r="H6" s="25">
        <v>15000.0</v>
      </c>
      <c r="I6" s="16" t="str">
        <f t="shared" si="3"/>
        <v>FUNDED</v>
      </c>
      <c r="J6" s="17">
        <f t="shared" si="4"/>
        <v>959800</v>
      </c>
      <c r="K6" s="18" t="str">
        <f t="shared" si="2"/>
        <v/>
      </c>
    </row>
    <row r="7">
      <c r="A7" s="21" t="s">
        <v>835</v>
      </c>
      <c r="B7" s="22">
        <v>3.8</v>
      </c>
      <c r="C7" s="23">
        <v>325.0</v>
      </c>
      <c r="D7" s="24">
        <v>1.66991932E8</v>
      </c>
      <c r="E7" s="24">
        <v>1.2550622E7</v>
      </c>
      <c r="F7" s="13">
        <f t="shared" si="1"/>
        <v>154441310</v>
      </c>
      <c r="G7" s="14" t="str">
        <f>IF(E7=0,"YES",IF(D7/E7&gt;=1.15, IF(D7+E7&gt;=one_percentage,"YES","NO"),"NO"))</f>
        <v>YES</v>
      </c>
      <c r="H7" s="25">
        <v>35000.0</v>
      </c>
      <c r="I7" s="16" t="str">
        <f t="shared" si="3"/>
        <v>FUNDED</v>
      </c>
      <c r="J7" s="17">
        <f t="shared" si="4"/>
        <v>924800</v>
      </c>
      <c r="K7" s="18" t="str">
        <f t="shared" si="2"/>
        <v/>
      </c>
    </row>
    <row r="8">
      <c r="A8" s="21" t="s">
        <v>836</v>
      </c>
      <c r="B8" s="22">
        <v>4.4</v>
      </c>
      <c r="C8" s="23">
        <v>357.0</v>
      </c>
      <c r="D8" s="24">
        <v>1.35013217E8</v>
      </c>
      <c r="E8" s="24">
        <v>2137219.0</v>
      </c>
      <c r="F8" s="13">
        <f t="shared" si="1"/>
        <v>132875998</v>
      </c>
      <c r="G8" s="14" t="str">
        <f>IF(E8=0,"YES",IF(D8/E8&gt;=1.15, IF(D8+E8&gt;=one_percentage,"YES","NO"),"NO"))</f>
        <v>YES</v>
      </c>
      <c r="H8" s="25">
        <v>75000.0</v>
      </c>
      <c r="I8" s="16" t="str">
        <f t="shared" si="3"/>
        <v>FUNDED</v>
      </c>
      <c r="J8" s="17">
        <f t="shared" si="4"/>
        <v>849800</v>
      </c>
      <c r="K8" s="18" t="str">
        <f t="shared" si="2"/>
        <v/>
      </c>
    </row>
    <row r="9">
      <c r="A9" s="21" t="s">
        <v>837</v>
      </c>
      <c r="B9" s="22">
        <v>3.58</v>
      </c>
      <c r="C9" s="23">
        <v>245.0</v>
      </c>
      <c r="D9" s="24">
        <v>1.36117857E8</v>
      </c>
      <c r="E9" s="24">
        <v>1.3520701E7</v>
      </c>
      <c r="F9" s="13">
        <f t="shared" si="1"/>
        <v>122597156</v>
      </c>
      <c r="G9" s="14" t="str">
        <f>IF(E9=0,"YES",IF(D9/E9&gt;=1.15, IF(D9+E9&gt;=one_percentage,"YES","NO"),"NO"))</f>
        <v>YES</v>
      </c>
      <c r="H9" s="25">
        <v>30000.0</v>
      </c>
      <c r="I9" s="16" t="str">
        <f t="shared" si="3"/>
        <v>FUNDED</v>
      </c>
      <c r="J9" s="17">
        <f t="shared" si="4"/>
        <v>819800</v>
      </c>
      <c r="K9" s="18" t="str">
        <f t="shared" si="2"/>
        <v/>
      </c>
    </row>
    <row r="10">
      <c r="A10" s="21" t="s">
        <v>838</v>
      </c>
      <c r="B10" s="22">
        <v>4.81</v>
      </c>
      <c r="C10" s="23">
        <v>753.0</v>
      </c>
      <c r="D10" s="24">
        <v>1.32530298E8</v>
      </c>
      <c r="E10" s="24">
        <v>1.1065727E7</v>
      </c>
      <c r="F10" s="13">
        <f t="shared" si="1"/>
        <v>121464571</v>
      </c>
      <c r="G10" s="14" t="str">
        <f>IF(E10=0,"YES",IF(D10/E10&gt;=1.15, IF(D10+E10&gt;=one_percentage,"YES","NO"),"NO"))</f>
        <v>YES</v>
      </c>
      <c r="H10" s="25">
        <v>35200.0</v>
      </c>
      <c r="I10" s="16" t="str">
        <f t="shared" si="3"/>
        <v>FUNDED</v>
      </c>
      <c r="J10" s="17">
        <f t="shared" si="4"/>
        <v>784600</v>
      </c>
      <c r="K10" s="18" t="str">
        <f t="shared" si="2"/>
        <v/>
      </c>
    </row>
    <row r="11">
      <c r="A11" s="21" t="s">
        <v>839</v>
      </c>
      <c r="B11" s="22">
        <v>4.46</v>
      </c>
      <c r="C11" s="23">
        <v>390.0</v>
      </c>
      <c r="D11" s="24">
        <v>1.20881105E8</v>
      </c>
      <c r="E11" s="24">
        <v>4396242.0</v>
      </c>
      <c r="F11" s="13">
        <f t="shared" si="1"/>
        <v>116484863</v>
      </c>
      <c r="G11" s="14" t="str">
        <f>IF(E11=0,"YES",IF(D11/E11&gt;=1.15, IF(D11+E11&gt;=one_percentage,"YES","NO"),"NO"))</f>
        <v>YES</v>
      </c>
      <c r="H11" s="25">
        <v>72000.0</v>
      </c>
      <c r="I11" s="16" t="str">
        <f t="shared" si="3"/>
        <v>FUNDED</v>
      </c>
      <c r="J11" s="17">
        <f t="shared" si="4"/>
        <v>712600</v>
      </c>
      <c r="K11" s="18" t="str">
        <f t="shared" si="2"/>
        <v/>
      </c>
    </row>
    <row r="12">
      <c r="A12" s="21" t="s">
        <v>840</v>
      </c>
      <c r="B12" s="22">
        <v>4.94</v>
      </c>
      <c r="C12" s="23">
        <v>794.0</v>
      </c>
      <c r="D12" s="24">
        <v>1.26358333E8</v>
      </c>
      <c r="E12" s="24">
        <v>1.981207E7</v>
      </c>
      <c r="F12" s="13">
        <f t="shared" si="1"/>
        <v>106546263</v>
      </c>
      <c r="G12" s="14" t="str">
        <f>IF(E12=0,"YES",IF(D12/E12&gt;=1.15, IF(D12+E12&gt;=one_percentage,"YES","NO"),"NO"))</f>
        <v>YES</v>
      </c>
      <c r="H12" s="25">
        <v>37500.0</v>
      </c>
      <c r="I12" s="16" t="str">
        <f t="shared" si="3"/>
        <v>FUNDED</v>
      </c>
      <c r="J12" s="17">
        <f t="shared" si="4"/>
        <v>675100</v>
      </c>
      <c r="K12" s="18" t="str">
        <f t="shared" si="2"/>
        <v/>
      </c>
    </row>
    <row r="13">
      <c r="A13" s="21" t="s">
        <v>841</v>
      </c>
      <c r="B13" s="22">
        <v>4.87</v>
      </c>
      <c r="C13" s="23">
        <v>433.0</v>
      </c>
      <c r="D13" s="24">
        <v>1.03021959E8</v>
      </c>
      <c r="E13" s="24">
        <v>8129812.0</v>
      </c>
      <c r="F13" s="13">
        <f t="shared" si="1"/>
        <v>94892147</v>
      </c>
      <c r="G13" s="14" t="str">
        <f>IF(E13=0,"YES",IF(D13/E13&gt;=1.15, IF(D13+E13&gt;=one_percentage,"YES","NO"),"NO"))</f>
        <v>YES</v>
      </c>
      <c r="H13" s="25">
        <v>49032.0</v>
      </c>
      <c r="I13" s="16" t="str">
        <f t="shared" si="3"/>
        <v>FUNDED</v>
      </c>
      <c r="J13" s="17">
        <f t="shared" si="4"/>
        <v>626068</v>
      </c>
      <c r="K13" s="18" t="str">
        <f t="shared" si="2"/>
        <v/>
      </c>
    </row>
    <row r="14">
      <c r="A14" s="21" t="s">
        <v>842</v>
      </c>
      <c r="B14" s="22">
        <v>4.83</v>
      </c>
      <c r="C14" s="23">
        <v>503.0</v>
      </c>
      <c r="D14" s="24">
        <v>1.01881298E8</v>
      </c>
      <c r="E14" s="24">
        <v>8297241.0</v>
      </c>
      <c r="F14" s="13">
        <f t="shared" si="1"/>
        <v>93584057</v>
      </c>
      <c r="G14" s="14" t="str">
        <f>IF(E14=0,"YES",IF(D14/E14&gt;=1.15, IF(D14+E14&gt;=one_percentage,"YES","NO"),"NO"))</f>
        <v>YES</v>
      </c>
      <c r="H14" s="25">
        <v>15000.0</v>
      </c>
      <c r="I14" s="16" t="str">
        <f t="shared" si="3"/>
        <v>FUNDED</v>
      </c>
      <c r="J14" s="17">
        <f t="shared" si="4"/>
        <v>611068</v>
      </c>
      <c r="K14" s="18" t="str">
        <f t="shared" si="2"/>
        <v/>
      </c>
    </row>
    <row r="15">
      <c r="A15" s="21" t="s">
        <v>843</v>
      </c>
      <c r="B15" s="22">
        <v>4.94</v>
      </c>
      <c r="C15" s="23">
        <v>495.0</v>
      </c>
      <c r="D15" s="24">
        <v>9.6758958E7</v>
      </c>
      <c r="E15" s="24">
        <v>4912720.0</v>
      </c>
      <c r="F15" s="13">
        <f t="shared" si="1"/>
        <v>91846238</v>
      </c>
      <c r="G15" s="14" t="str">
        <f>IF(E15=0,"YES",IF(D15/E15&gt;=1.15, IF(D15+E15&gt;=one_percentage,"YES","NO"),"NO"))</f>
        <v>YES</v>
      </c>
      <c r="H15" s="25">
        <v>18000.0</v>
      </c>
      <c r="I15" s="16" t="str">
        <f t="shared" si="3"/>
        <v>FUNDED</v>
      </c>
      <c r="J15" s="17">
        <f t="shared" si="4"/>
        <v>593068</v>
      </c>
      <c r="K15" s="18" t="str">
        <f t="shared" si="2"/>
        <v/>
      </c>
    </row>
    <row r="16">
      <c r="A16" s="21" t="s">
        <v>844</v>
      </c>
      <c r="B16" s="22">
        <v>4.78</v>
      </c>
      <c r="C16" s="23">
        <v>525.0</v>
      </c>
      <c r="D16" s="24">
        <v>9.1569203E7</v>
      </c>
      <c r="E16" s="24">
        <v>1497391.0</v>
      </c>
      <c r="F16" s="13">
        <f t="shared" si="1"/>
        <v>90071812</v>
      </c>
      <c r="G16" s="14" t="str">
        <f>IF(E16=0,"YES",IF(D16/E16&gt;=1.15, IF(D16+E16&gt;=one_percentage,"YES","NO"),"NO"))</f>
        <v>YES</v>
      </c>
      <c r="H16" s="25">
        <v>30000.0</v>
      </c>
      <c r="I16" s="16" t="str">
        <f t="shared" si="3"/>
        <v>FUNDED</v>
      </c>
      <c r="J16" s="17">
        <f t="shared" si="4"/>
        <v>563068</v>
      </c>
      <c r="K16" s="18" t="str">
        <f t="shared" si="2"/>
        <v/>
      </c>
    </row>
    <row r="17">
      <c r="A17" s="21" t="s">
        <v>845</v>
      </c>
      <c r="B17" s="22">
        <v>4.83</v>
      </c>
      <c r="C17" s="23">
        <v>487.0</v>
      </c>
      <c r="D17" s="24">
        <v>9.6989567E7</v>
      </c>
      <c r="E17" s="24">
        <v>1.1142525E7</v>
      </c>
      <c r="F17" s="13">
        <f t="shared" si="1"/>
        <v>85847042</v>
      </c>
      <c r="G17" s="14" t="str">
        <f>IF(E17=0,"YES",IF(D17/E17&gt;=1.15, IF(D17+E17&gt;=one_percentage,"YES","NO"),"NO"))</f>
        <v>YES</v>
      </c>
      <c r="H17" s="25">
        <v>9750.0</v>
      </c>
      <c r="I17" s="16" t="str">
        <f t="shared" si="3"/>
        <v>FUNDED</v>
      </c>
      <c r="J17" s="17">
        <f t="shared" si="4"/>
        <v>553318</v>
      </c>
      <c r="K17" s="18" t="str">
        <f t="shared" si="2"/>
        <v/>
      </c>
    </row>
    <row r="18">
      <c r="A18" s="21" t="s">
        <v>846</v>
      </c>
      <c r="B18" s="22">
        <v>4.9</v>
      </c>
      <c r="C18" s="23">
        <v>583.0</v>
      </c>
      <c r="D18" s="24">
        <v>1.01307525E8</v>
      </c>
      <c r="E18" s="24">
        <v>1.6078657E7</v>
      </c>
      <c r="F18" s="13">
        <f t="shared" si="1"/>
        <v>85228868</v>
      </c>
      <c r="G18" s="14" t="str">
        <f>IF(E18=0,"YES",IF(D18/E18&gt;=1.15, IF(D18+E18&gt;=one_percentage,"YES","NO"),"NO"))</f>
        <v>YES</v>
      </c>
      <c r="H18" s="25">
        <v>41000.0</v>
      </c>
      <c r="I18" s="16" t="str">
        <f t="shared" si="3"/>
        <v>FUNDED</v>
      </c>
      <c r="J18" s="17">
        <f t="shared" si="4"/>
        <v>512318</v>
      </c>
      <c r="K18" s="18" t="str">
        <f t="shared" si="2"/>
        <v/>
      </c>
    </row>
    <row r="19">
      <c r="A19" s="21" t="s">
        <v>847</v>
      </c>
      <c r="B19" s="22">
        <v>4.83</v>
      </c>
      <c r="C19" s="23">
        <v>487.0</v>
      </c>
      <c r="D19" s="24">
        <v>8.7740235E7</v>
      </c>
      <c r="E19" s="24">
        <v>1.0582657E7</v>
      </c>
      <c r="F19" s="13">
        <f t="shared" si="1"/>
        <v>77157578</v>
      </c>
      <c r="G19" s="14" t="str">
        <f>IF(E19=0,"YES",IF(D19/E19&gt;=1.15, IF(D19+E19&gt;=one_percentage,"YES","NO"),"NO"))</f>
        <v>YES</v>
      </c>
      <c r="H19" s="25">
        <v>7500.0</v>
      </c>
      <c r="I19" s="16" t="str">
        <f t="shared" si="3"/>
        <v>FUNDED</v>
      </c>
      <c r="J19" s="17">
        <f t="shared" si="4"/>
        <v>504818</v>
      </c>
      <c r="K19" s="18" t="str">
        <f t="shared" si="2"/>
        <v/>
      </c>
    </row>
    <row r="20">
      <c r="A20" s="21" t="s">
        <v>848</v>
      </c>
      <c r="B20" s="22">
        <v>4.89</v>
      </c>
      <c r="C20" s="23">
        <v>461.0</v>
      </c>
      <c r="D20" s="24">
        <v>8.3438378E7</v>
      </c>
      <c r="E20" s="24">
        <v>7769198.0</v>
      </c>
      <c r="F20" s="13">
        <f t="shared" si="1"/>
        <v>75669180</v>
      </c>
      <c r="G20" s="14" t="str">
        <f>IF(E20=0,"YES",IF(D20/E20&gt;=1.15, IF(D20+E20&gt;=one_percentage,"YES","NO"),"NO"))</f>
        <v>YES</v>
      </c>
      <c r="H20" s="25">
        <v>24000.0</v>
      </c>
      <c r="I20" s="16" t="str">
        <f t="shared" si="3"/>
        <v>FUNDED</v>
      </c>
      <c r="J20" s="17">
        <f t="shared" si="4"/>
        <v>480818</v>
      </c>
      <c r="K20" s="18" t="str">
        <f t="shared" si="2"/>
        <v/>
      </c>
    </row>
    <row r="21">
      <c r="A21" s="21" t="s">
        <v>849</v>
      </c>
      <c r="B21" s="22">
        <v>4.83</v>
      </c>
      <c r="C21" s="23">
        <v>489.0</v>
      </c>
      <c r="D21" s="24">
        <v>8.8003708E7</v>
      </c>
      <c r="E21" s="24">
        <v>1.4436802E7</v>
      </c>
      <c r="F21" s="13">
        <f t="shared" si="1"/>
        <v>73566906</v>
      </c>
      <c r="G21" s="14" t="str">
        <f>IF(E21=0,"YES",IF(D21/E21&gt;=1.15, IF(D21+E21&gt;=one_percentage,"YES","NO"),"NO"))</f>
        <v>YES</v>
      </c>
      <c r="H21" s="25">
        <v>49098.0</v>
      </c>
      <c r="I21" s="16" t="str">
        <f t="shared" si="3"/>
        <v>FUNDED</v>
      </c>
      <c r="J21" s="17">
        <f t="shared" si="4"/>
        <v>431720</v>
      </c>
      <c r="K21" s="18" t="str">
        <f t="shared" si="2"/>
        <v/>
      </c>
    </row>
    <row r="22">
      <c r="A22" s="21" t="s">
        <v>850</v>
      </c>
      <c r="B22" s="22">
        <v>5.0</v>
      </c>
      <c r="C22" s="23">
        <v>592.0</v>
      </c>
      <c r="D22" s="24">
        <v>9.7787226E7</v>
      </c>
      <c r="E22" s="24">
        <v>2.5489093E7</v>
      </c>
      <c r="F22" s="13">
        <f t="shared" si="1"/>
        <v>72298133</v>
      </c>
      <c r="G22" s="14" t="str">
        <f>IF(E22=0,"YES",IF(D22/E22&gt;=1.15, IF(D22+E22&gt;=one_percentage,"YES","NO"),"NO"))</f>
        <v>YES</v>
      </c>
      <c r="H22" s="25">
        <v>25000.0</v>
      </c>
      <c r="I22" s="16" t="str">
        <f t="shared" si="3"/>
        <v>FUNDED</v>
      </c>
      <c r="J22" s="17">
        <f t="shared" si="4"/>
        <v>406720</v>
      </c>
      <c r="K22" s="18" t="str">
        <f t="shared" si="2"/>
        <v/>
      </c>
    </row>
    <row r="23">
      <c r="A23" s="21" t="s">
        <v>851</v>
      </c>
      <c r="B23" s="22">
        <v>4.53</v>
      </c>
      <c r="C23" s="23">
        <v>272.0</v>
      </c>
      <c r="D23" s="24">
        <v>7.3656962E7</v>
      </c>
      <c r="E23" s="24">
        <v>2876175.0</v>
      </c>
      <c r="F23" s="13">
        <f t="shared" si="1"/>
        <v>70780787</v>
      </c>
      <c r="G23" s="14" t="str">
        <f>IF(E23=0,"YES",IF(D23/E23&gt;=1.15, IF(D23+E23&gt;=one_percentage,"YES","NO"),"NO"))</f>
        <v>YES</v>
      </c>
      <c r="H23" s="25">
        <v>3700.0</v>
      </c>
      <c r="I23" s="16" t="str">
        <f t="shared" si="3"/>
        <v>FUNDED</v>
      </c>
      <c r="J23" s="17">
        <f t="shared" si="4"/>
        <v>403020</v>
      </c>
      <c r="K23" s="18" t="str">
        <f t="shared" si="2"/>
        <v/>
      </c>
    </row>
    <row r="24">
      <c r="A24" s="21" t="s">
        <v>852</v>
      </c>
      <c r="B24" s="22">
        <v>4.81</v>
      </c>
      <c r="C24" s="23">
        <v>608.0</v>
      </c>
      <c r="D24" s="24">
        <v>8.3480956E7</v>
      </c>
      <c r="E24" s="24">
        <v>1.2919036E7</v>
      </c>
      <c r="F24" s="13">
        <f t="shared" si="1"/>
        <v>70561920</v>
      </c>
      <c r="G24" s="14" t="str">
        <f>IF(E24=0,"YES",IF(D24/E24&gt;=1.15, IF(D24+E24&gt;=one_percentage,"YES","NO"),"NO"))</f>
        <v>YES</v>
      </c>
      <c r="H24" s="25">
        <v>112000.0</v>
      </c>
      <c r="I24" s="16" t="str">
        <f t="shared" si="3"/>
        <v>FUNDED</v>
      </c>
      <c r="J24" s="17">
        <f t="shared" si="4"/>
        <v>291020</v>
      </c>
      <c r="K24" s="18" t="str">
        <f t="shared" si="2"/>
        <v/>
      </c>
    </row>
    <row r="25">
      <c r="A25" s="21" t="s">
        <v>853</v>
      </c>
      <c r="B25" s="22">
        <v>4.83</v>
      </c>
      <c r="C25" s="23">
        <v>320.0</v>
      </c>
      <c r="D25" s="24">
        <v>7.5452309E7</v>
      </c>
      <c r="E25" s="24">
        <v>5713896.0</v>
      </c>
      <c r="F25" s="13">
        <f t="shared" si="1"/>
        <v>69738413</v>
      </c>
      <c r="G25" s="14" t="str">
        <f>IF(E25=0,"YES",IF(D25/E25&gt;=1.15, IF(D25+E25&gt;=one_percentage,"YES","NO"),"NO"))</f>
        <v>YES</v>
      </c>
      <c r="H25" s="25">
        <v>39150.0</v>
      </c>
      <c r="I25" s="16" t="str">
        <f t="shared" si="3"/>
        <v>FUNDED</v>
      </c>
      <c r="J25" s="17">
        <f t="shared" si="4"/>
        <v>251870</v>
      </c>
      <c r="K25" s="18" t="str">
        <f t="shared" si="2"/>
        <v/>
      </c>
    </row>
    <row r="26">
      <c r="A26" s="21" t="s">
        <v>854</v>
      </c>
      <c r="B26" s="22">
        <v>4.33</v>
      </c>
      <c r="C26" s="23">
        <v>261.0</v>
      </c>
      <c r="D26" s="24">
        <v>6.3351733E7</v>
      </c>
      <c r="E26" s="24">
        <v>5737181.0</v>
      </c>
      <c r="F26" s="13">
        <f t="shared" si="1"/>
        <v>57614552</v>
      </c>
      <c r="G26" s="14" t="str">
        <f>IF(E26=0,"YES",IF(D26/E26&gt;=1.15, IF(D26+E26&gt;=one_percentage,"YES","NO"),"NO"))</f>
        <v>YES</v>
      </c>
      <c r="H26" s="25">
        <v>24600.0</v>
      </c>
      <c r="I26" s="16" t="str">
        <f t="shared" si="3"/>
        <v>FUNDED</v>
      </c>
      <c r="J26" s="17">
        <f t="shared" si="4"/>
        <v>227270</v>
      </c>
      <c r="K26" s="18" t="str">
        <f t="shared" si="2"/>
        <v/>
      </c>
    </row>
    <row r="27">
      <c r="A27" s="21" t="s">
        <v>855</v>
      </c>
      <c r="B27" s="22">
        <v>4.28</v>
      </c>
      <c r="C27" s="23">
        <v>279.0</v>
      </c>
      <c r="D27" s="24">
        <v>6.1534768E7</v>
      </c>
      <c r="E27" s="24">
        <v>4193406.0</v>
      </c>
      <c r="F27" s="13">
        <f t="shared" si="1"/>
        <v>57341362</v>
      </c>
      <c r="G27" s="14" t="str">
        <f>IF(E27=0,"YES",IF(D27/E27&gt;=1.15, IF(D27+E27&gt;=one_percentage,"YES","NO"),"NO"))</f>
        <v>YES</v>
      </c>
      <c r="H27" s="25">
        <v>10000.0</v>
      </c>
      <c r="I27" s="16" t="str">
        <f t="shared" si="3"/>
        <v>FUNDED</v>
      </c>
      <c r="J27" s="17">
        <f t="shared" si="4"/>
        <v>217270</v>
      </c>
      <c r="K27" s="18" t="str">
        <f t="shared" si="2"/>
        <v/>
      </c>
    </row>
    <row r="28">
      <c r="A28" s="21" t="s">
        <v>856</v>
      </c>
      <c r="B28" s="22">
        <v>4.83</v>
      </c>
      <c r="C28" s="23">
        <v>372.0</v>
      </c>
      <c r="D28" s="24">
        <v>7.5390875E7</v>
      </c>
      <c r="E28" s="24">
        <v>1.9461425E7</v>
      </c>
      <c r="F28" s="13">
        <f t="shared" si="1"/>
        <v>55929450</v>
      </c>
      <c r="G28" s="14" t="str">
        <f>IF(E28=0,"YES",IF(D28/E28&gt;=1.15, IF(D28+E28&gt;=one_percentage,"YES","NO"),"NO"))</f>
        <v>YES</v>
      </c>
      <c r="H28" s="25">
        <v>36000.0</v>
      </c>
      <c r="I28" s="16" t="str">
        <f t="shared" si="3"/>
        <v>FUNDED</v>
      </c>
      <c r="J28" s="17">
        <f t="shared" si="4"/>
        <v>181270</v>
      </c>
      <c r="K28" s="18" t="str">
        <f t="shared" si="2"/>
        <v/>
      </c>
    </row>
    <row r="29">
      <c r="A29" s="21" t="s">
        <v>857</v>
      </c>
      <c r="B29" s="22">
        <v>4.5</v>
      </c>
      <c r="C29" s="23">
        <v>270.0</v>
      </c>
      <c r="D29" s="24">
        <v>6.4016642E7</v>
      </c>
      <c r="E29" s="24">
        <v>8316924.0</v>
      </c>
      <c r="F29" s="13">
        <f t="shared" si="1"/>
        <v>55699718</v>
      </c>
      <c r="G29" s="14" t="str">
        <f>IF(E29=0,"YES",IF(D29/E29&gt;=1.15, IF(D29+E29&gt;=one_percentage,"YES","NO"),"NO"))</f>
        <v>YES</v>
      </c>
      <c r="H29" s="25">
        <v>69420.0</v>
      </c>
      <c r="I29" s="16" t="str">
        <f t="shared" si="3"/>
        <v>FUNDED</v>
      </c>
      <c r="J29" s="17">
        <f t="shared" si="4"/>
        <v>111850</v>
      </c>
      <c r="K29" s="18" t="str">
        <f t="shared" si="2"/>
        <v/>
      </c>
    </row>
    <row r="30">
      <c r="A30" s="21" t="s">
        <v>858</v>
      </c>
      <c r="B30" s="22">
        <v>4.6</v>
      </c>
      <c r="C30" s="23">
        <v>226.0</v>
      </c>
      <c r="D30" s="24">
        <v>5.8921915E7</v>
      </c>
      <c r="E30" s="24">
        <v>6157029.0</v>
      </c>
      <c r="F30" s="13">
        <f t="shared" si="1"/>
        <v>52764886</v>
      </c>
      <c r="G30" s="14" t="str">
        <f>IF(E30=0,"YES",IF(D30/E30&gt;=1.15, IF(D30+E30&gt;=one_percentage,"YES","NO"),"NO"))</f>
        <v>YES</v>
      </c>
      <c r="H30" s="25">
        <v>9000.0</v>
      </c>
      <c r="I30" s="16" t="str">
        <f t="shared" si="3"/>
        <v>FUNDED</v>
      </c>
      <c r="J30" s="17">
        <f t="shared" si="4"/>
        <v>102850</v>
      </c>
      <c r="K30" s="18" t="str">
        <f t="shared" si="2"/>
        <v/>
      </c>
    </row>
    <row r="31">
      <c r="A31" s="21" t="s">
        <v>859</v>
      </c>
      <c r="B31" s="22">
        <v>4.0</v>
      </c>
      <c r="C31" s="23">
        <v>198.0</v>
      </c>
      <c r="D31" s="24">
        <v>5.7756261E7</v>
      </c>
      <c r="E31" s="24">
        <v>6704175.0</v>
      </c>
      <c r="F31" s="13">
        <f t="shared" si="1"/>
        <v>51052086</v>
      </c>
      <c r="G31" s="14" t="str">
        <f>IF(E31=0,"YES",IF(D31/E31&gt;=1.15, IF(D31+E31&gt;=one_percentage,"YES","NO"),"NO"))</f>
        <v>YES</v>
      </c>
      <c r="H31" s="25">
        <v>10000.0</v>
      </c>
      <c r="I31" s="16" t="str">
        <f t="shared" si="3"/>
        <v>FUNDED</v>
      </c>
      <c r="J31" s="17">
        <f t="shared" si="4"/>
        <v>92850</v>
      </c>
      <c r="K31" s="18" t="str">
        <f t="shared" si="2"/>
        <v/>
      </c>
    </row>
    <row r="32">
      <c r="A32" s="26" t="s">
        <v>860</v>
      </c>
      <c r="B32" s="22">
        <v>4.72</v>
      </c>
      <c r="C32" s="23">
        <v>325.0</v>
      </c>
      <c r="D32" s="24">
        <v>6.0872934E7</v>
      </c>
      <c r="E32" s="24">
        <v>1.0848306E7</v>
      </c>
      <c r="F32" s="13">
        <f t="shared" si="1"/>
        <v>50024628</v>
      </c>
      <c r="G32" s="14" t="str">
        <f>IF(E32=0,"YES",IF(D32/E32&gt;=1.15, IF(D32+E32&gt;=one_percentage,"YES","NO"),"NO"))</f>
        <v>YES</v>
      </c>
      <c r="H32" s="25">
        <v>18000.0</v>
      </c>
      <c r="I32" s="16" t="str">
        <f t="shared" si="3"/>
        <v>FUNDED</v>
      </c>
      <c r="J32" s="17">
        <f t="shared" si="4"/>
        <v>74850</v>
      </c>
      <c r="K32" s="18" t="str">
        <f t="shared" si="2"/>
        <v/>
      </c>
    </row>
    <row r="33">
      <c r="A33" s="21" t="s">
        <v>861</v>
      </c>
      <c r="B33" s="22">
        <v>4.17</v>
      </c>
      <c r="C33" s="23">
        <v>228.0</v>
      </c>
      <c r="D33" s="24">
        <v>6.2337341E7</v>
      </c>
      <c r="E33" s="24">
        <v>1.4725535E7</v>
      </c>
      <c r="F33" s="13">
        <f t="shared" si="1"/>
        <v>47611806</v>
      </c>
      <c r="G33" s="14" t="str">
        <f>IF(E33=0,"YES",IF(D33/E33&gt;=1.15, IF(D33+E33&gt;=one_percentage,"YES","NO"),"NO"))</f>
        <v>YES</v>
      </c>
      <c r="H33" s="25">
        <v>10000.0</v>
      </c>
      <c r="I33" s="16" t="str">
        <f t="shared" si="3"/>
        <v>FUNDED</v>
      </c>
      <c r="J33" s="17">
        <f t="shared" si="4"/>
        <v>64850</v>
      </c>
      <c r="K33" s="18" t="str">
        <f t="shared" si="2"/>
        <v/>
      </c>
    </row>
    <row r="34">
      <c r="A34" s="21" t="s">
        <v>862</v>
      </c>
      <c r="B34" s="22">
        <v>4.11</v>
      </c>
      <c r="C34" s="23">
        <v>209.0</v>
      </c>
      <c r="D34" s="24">
        <v>5.4857547E7</v>
      </c>
      <c r="E34" s="24">
        <v>8611400.0</v>
      </c>
      <c r="F34" s="13">
        <f t="shared" si="1"/>
        <v>46246147</v>
      </c>
      <c r="G34" s="14" t="str">
        <f>IF(E34=0,"YES",IF(D34/E34&gt;=1.15, IF(D34+E34&gt;=one_percentage,"YES","NO"),"NO"))</f>
        <v>YES</v>
      </c>
      <c r="H34" s="25">
        <v>29000.0</v>
      </c>
      <c r="I34" s="16" t="str">
        <f t="shared" si="3"/>
        <v>FUNDED</v>
      </c>
      <c r="J34" s="17">
        <f t="shared" si="4"/>
        <v>35850</v>
      </c>
      <c r="K34" s="18" t="str">
        <f t="shared" si="2"/>
        <v/>
      </c>
    </row>
    <row r="35">
      <c r="A35" s="21" t="s">
        <v>863</v>
      </c>
      <c r="B35" s="22">
        <v>4.5</v>
      </c>
      <c r="C35" s="23">
        <v>216.0</v>
      </c>
      <c r="D35" s="24">
        <v>4.7166683E7</v>
      </c>
      <c r="E35" s="24">
        <v>4361274.0</v>
      </c>
      <c r="F35" s="13">
        <f t="shared" si="1"/>
        <v>42805409</v>
      </c>
      <c r="G35" s="14" t="str">
        <f>IF(E35=0,"YES",IF(D35/E35&gt;=1.15, IF(D35+E35&gt;=one_percentage,"YES","NO"),"NO"))</f>
        <v>YES</v>
      </c>
      <c r="H35" s="25">
        <v>2800.0</v>
      </c>
      <c r="I35" s="16" t="str">
        <f t="shared" si="3"/>
        <v>FUNDED</v>
      </c>
      <c r="J35" s="17">
        <f t="shared" si="4"/>
        <v>33050</v>
      </c>
      <c r="K35" s="18" t="str">
        <f t="shared" si="2"/>
        <v/>
      </c>
    </row>
    <row r="36">
      <c r="A36" s="21" t="s">
        <v>864</v>
      </c>
      <c r="B36" s="22">
        <v>4.02</v>
      </c>
      <c r="C36" s="23">
        <v>245.0</v>
      </c>
      <c r="D36" s="24">
        <v>5.7014227E7</v>
      </c>
      <c r="E36" s="24">
        <v>1.4731958E7</v>
      </c>
      <c r="F36" s="13">
        <f t="shared" si="1"/>
        <v>42282269</v>
      </c>
      <c r="G36" s="14" t="str">
        <f>IF(E36=0,"YES",IF(D36/E36&gt;=1.15, IF(D36+E36&gt;=one_percentage,"YES","NO"),"NO"))</f>
        <v>YES</v>
      </c>
      <c r="H36" s="25">
        <v>56000.0</v>
      </c>
      <c r="I36" s="16" t="str">
        <f t="shared" si="3"/>
        <v>NOT FUNDED</v>
      </c>
      <c r="J36" s="17">
        <f t="shared" si="4"/>
        <v>33050</v>
      </c>
      <c r="K36" s="18" t="str">
        <f t="shared" si="2"/>
        <v>Over Budget</v>
      </c>
    </row>
    <row r="37">
      <c r="A37" s="21" t="s">
        <v>865</v>
      </c>
      <c r="B37" s="22">
        <v>4.78</v>
      </c>
      <c r="C37" s="23">
        <v>341.0</v>
      </c>
      <c r="D37" s="24">
        <v>5.9701866E7</v>
      </c>
      <c r="E37" s="24">
        <v>1.8773843E7</v>
      </c>
      <c r="F37" s="13">
        <f t="shared" si="1"/>
        <v>40928023</v>
      </c>
      <c r="G37" s="14" t="str">
        <f>IF(E37=0,"YES",IF(D37/E37&gt;=1.15, IF(D37+E37&gt;=one_percentage,"YES","NO"),"NO"))</f>
        <v>YES</v>
      </c>
      <c r="H37" s="25">
        <v>12000.0</v>
      </c>
      <c r="I37" s="16" t="str">
        <f t="shared" si="3"/>
        <v>FUNDED</v>
      </c>
      <c r="J37" s="17">
        <f t="shared" si="4"/>
        <v>21050</v>
      </c>
      <c r="K37" s="18" t="str">
        <f t="shared" si="2"/>
        <v/>
      </c>
    </row>
    <row r="38">
      <c r="A38" s="21" t="s">
        <v>866</v>
      </c>
      <c r="B38" s="22">
        <v>4.0</v>
      </c>
      <c r="C38" s="23">
        <v>174.0</v>
      </c>
      <c r="D38" s="24">
        <v>5.0309053E7</v>
      </c>
      <c r="E38" s="24">
        <v>1.0382786E7</v>
      </c>
      <c r="F38" s="13">
        <f t="shared" si="1"/>
        <v>39926267</v>
      </c>
      <c r="G38" s="14" t="str">
        <f>IF(E38=0,"YES",IF(D38/E38&gt;=1.15, IF(D38+E38&gt;=one_percentage,"YES","NO"),"NO"))</f>
        <v>YES</v>
      </c>
      <c r="H38" s="25">
        <v>23000.0</v>
      </c>
      <c r="I38" s="16" t="str">
        <f t="shared" si="3"/>
        <v>NOT FUNDED</v>
      </c>
      <c r="J38" s="17">
        <f t="shared" si="4"/>
        <v>21050</v>
      </c>
      <c r="K38" s="18" t="str">
        <f t="shared" si="2"/>
        <v>Over Budget</v>
      </c>
    </row>
    <row r="39">
      <c r="A39" s="21" t="s">
        <v>867</v>
      </c>
      <c r="B39" s="22">
        <v>4.53</v>
      </c>
      <c r="C39" s="23">
        <v>231.0</v>
      </c>
      <c r="D39" s="24">
        <v>4.8839555E7</v>
      </c>
      <c r="E39" s="24">
        <v>1.2752292E7</v>
      </c>
      <c r="F39" s="13">
        <f t="shared" si="1"/>
        <v>36087263</v>
      </c>
      <c r="G39" s="14" t="str">
        <f>IF(E39=0,"YES",IF(D39/E39&gt;=1.15, IF(D39+E39&gt;=one_percentage,"YES","NO"),"NO"))</f>
        <v>YES</v>
      </c>
      <c r="H39" s="25">
        <v>8500.0</v>
      </c>
      <c r="I39" s="16" t="str">
        <f t="shared" si="3"/>
        <v>FUNDED</v>
      </c>
      <c r="J39" s="17">
        <f t="shared" si="4"/>
        <v>12550</v>
      </c>
      <c r="K39" s="18" t="str">
        <f t="shared" si="2"/>
        <v/>
      </c>
    </row>
    <row r="40">
      <c r="A40" s="21" t="s">
        <v>868</v>
      </c>
      <c r="B40" s="22">
        <v>4.13</v>
      </c>
      <c r="C40" s="23">
        <v>230.0</v>
      </c>
      <c r="D40" s="24">
        <v>4.9761773E7</v>
      </c>
      <c r="E40" s="24">
        <v>1.3986751E7</v>
      </c>
      <c r="F40" s="13">
        <f t="shared" si="1"/>
        <v>35775022</v>
      </c>
      <c r="G40" s="14" t="str">
        <f>IF(E40=0,"YES",IF(D40/E40&gt;=1.15, IF(D40+E40&gt;=one_percentage,"YES","NO"),"NO"))</f>
        <v>YES</v>
      </c>
      <c r="H40" s="25">
        <v>12980.0</v>
      </c>
      <c r="I40" s="16" t="str">
        <f t="shared" si="3"/>
        <v>NOT FUNDED</v>
      </c>
      <c r="J40" s="17">
        <f t="shared" si="4"/>
        <v>12550</v>
      </c>
      <c r="K40" s="18" t="str">
        <f t="shared" si="2"/>
        <v>Over Budget</v>
      </c>
    </row>
    <row r="41">
      <c r="A41" s="21" t="s">
        <v>869</v>
      </c>
      <c r="B41" s="22">
        <v>4.33</v>
      </c>
      <c r="C41" s="23">
        <v>228.0</v>
      </c>
      <c r="D41" s="24">
        <v>4.5873346E7</v>
      </c>
      <c r="E41" s="24">
        <v>1.0484215E7</v>
      </c>
      <c r="F41" s="13">
        <f t="shared" si="1"/>
        <v>35389131</v>
      </c>
      <c r="G41" s="14" t="str">
        <f>IF(E41=0,"YES",IF(D41/E41&gt;=1.15, IF(D41+E41&gt;=one_percentage,"YES","NO"),"NO"))</f>
        <v>YES</v>
      </c>
      <c r="H41" s="25">
        <v>50000.0</v>
      </c>
      <c r="I41" s="16" t="str">
        <f t="shared" si="3"/>
        <v>NOT FUNDED</v>
      </c>
      <c r="J41" s="17">
        <f t="shared" si="4"/>
        <v>12550</v>
      </c>
      <c r="K41" s="18" t="str">
        <f t="shared" si="2"/>
        <v>Over Budget</v>
      </c>
    </row>
    <row r="42">
      <c r="A42" s="21" t="s">
        <v>870</v>
      </c>
      <c r="B42" s="22">
        <v>4.17</v>
      </c>
      <c r="C42" s="23">
        <v>186.0</v>
      </c>
      <c r="D42" s="24">
        <v>4.0113762E7</v>
      </c>
      <c r="E42" s="24">
        <v>4745574.0</v>
      </c>
      <c r="F42" s="13">
        <f t="shared" si="1"/>
        <v>35368188</v>
      </c>
      <c r="G42" s="14" t="str">
        <f>IF(E42=0,"YES",IF(D42/E42&gt;=1.15, IF(D42+E42&gt;=one_percentage,"YES","NO"),"NO"))</f>
        <v>YES</v>
      </c>
      <c r="H42" s="25">
        <v>65900.0</v>
      </c>
      <c r="I42" s="16" t="str">
        <f t="shared" si="3"/>
        <v>NOT FUNDED</v>
      </c>
      <c r="J42" s="17">
        <f t="shared" si="4"/>
        <v>12550</v>
      </c>
      <c r="K42" s="18" t="str">
        <f t="shared" si="2"/>
        <v>Over Budget</v>
      </c>
    </row>
    <row r="43">
      <c r="A43" s="21" t="s">
        <v>871</v>
      </c>
      <c r="B43" s="22">
        <v>3.76</v>
      </c>
      <c r="C43" s="23">
        <v>155.0</v>
      </c>
      <c r="D43" s="24">
        <v>4.5125351E7</v>
      </c>
      <c r="E43" s="24">
        <v>1.0094042E7</v>
      </c>
      <c r="F43" s="13">
        <f t="shared" si="1"/>
        <v>35031309</v>
      </c>
      <c r="G43" s="14" t="str">
        <f>IF(E43=0,"YES",IF(D43/E43&gt;=1.15, IF(D43+E43&gt;=one_percentage,"YES","NO"),"NO"))</f>
        <v>YES</v>
      </c>
      <c r="H43" s="25">
        <v>3850.0</v>
      </c>
      <c r="I43" s="16" t="str">
        <f t="shared" si="3"/>
        <v>FUNDED</v>
      </c>
      <c r="J43" s="17">
        <f t="shared" si="4"/>
        <v>8700</v>
      </c>
      <c r="K43" s="18" t="str">
        <f t="shared" si="2"/>
        <v/>
      </c>
    </row>
    <row r="44">
      <c r="A44" s="27" t="s">
        <v>872</v>
      </c>
      <c r="B44" s="22">
        <v>4.72</v>
      </c>
      <c r="C44" s="23">
        <v>268.0</v>
      </c>
      <c r="D44" s="24">
        <v>5.4008494E7</v>
      </c>
      <c r="E44" s="24">
        <v>1.937172E7</v>
      </c>
      <c r="F44" s="13">
        <f t="shared" si="1"/>
        <v>34636774</v>
      </c>
      <c r="G44" s="14" t="str">
        <f>IF(E44=0,"YES",IF(D44/E44&gt;=1.15, IF(D44+E44&gt;=one_percentage,"YES","NO"),"NO"))</f>
        <v>YES</v>
      </c>
      <c r="H44" s="25">
        <v>33400.0</v>
      </c>
      <c r="I44" s="16" t="str">
        <f t="shared" si="3"/>
        <v>NOT FUNDED</v>
      </c>
      <c r="J44" s="17">
        <f t="shared" si="4"/>
        <v>8700</v>
      </c>
      <c r="K44" s="18" t="str">
        <f t="shared" si="2"/>
        <v>Over Budget</v>
      </c>
    </row>
    <row r="45">
      <c r="A45" s="21" t="s">
        <v>873</v>
      </c>
      <c r="B45" s="22">
        <v>4.5</v>
      </c>
      <c r="C45" s="23">
        <v>240.0</v>
      </c>
      <c r="D45" s="24">
        <v>4.6502298E7</v>
      </c>
      <c r="E45" s="24">
        <v>1.522164E7</v>
      </c>
      <c r="F45" s="13">
        <f t="shared" si="1"/>
        <v>31280658</v>
      </c>
      <c r="G45" s="14" t="str">
        <f>IF(E45=0,"YES",IF(D45/E45&gt;=1.15, IF(D45+E45&gt;=one_percentage,"YES","NO"),"NO"))</f>
        <v>YES</v>
      </c>
      <c r="H45" s="25">
        <v>70000.0</v>
      </c>
      <c r="I45" s="16" t="str">
        <f t="shared" si="3"/>
        <v>NOT FUNDED</v>
      </c>
      <c r="J45" s="17">
        <f t="shared" si="4"/>
        <v>8700</v>
      </c>
      <c r="K45" s="18" t="str">
        <f t="shared" si="2"/>
        <v>Over Budget</v>
      </c>
    </row>
    <row r="46">
      <c r="A46" s="21" t="s">
        <v>874</v>
      </c>
      <c r="B46" s="22">
        <v>4.2</v>
      </c>
      <c r="C46" s="23">
        <v>191.0</v>
      </c>
      <c r="D46" s="24">
        <v>3.9558076E7</v>
      </c>
      <c r="E46" s="24">
        <v>8587271.0</v>
      </c>
      <c r="F46" s="13">
        <f t="shared" si="1"/>
        <v>30970805</v>
      </c>
      <c r="G46" s="14" t="str">
        <f>IF(E46=0,"YES",IF(D46/E46&gt;=1.15, IF(D46+E46&gt;=one_percentage,"YES","NO"),"NO"))</f>
        <v>YES</v>
      </c>
      <c r="H46" s="25">
        <v>26000.0</v>
      </c>
      <c r="I46" s="16" t="str">
        <f t="shared" si="3"/>
        <v>NOT FUNDED</v>
      </c>
      <c r="J46" s="17">
        <f t="shared" si="4"/>
        <v>8700</v>
      </c>
      <c r="K46" s="18" t="str">
        <f t="shared" si="2"/>
        <v>Over Budget</v>
      </c>
    </row>
    <row r="47">
      <c r="A47" s="27" t="s">
        <v>875</v>
      </c>
      <c r="B47" s="22">
        <v>4.78</v>
      </c>
      <c r="C47" s="23">
        <v>323.0</v>
      </c>
      <c r="D47" s="24">
        <v>5.6904237E7</v>
      </c>
      <c r="E47" s="24">
        <v>2.7546722E7</v>
      </c>
      <c r="F47" s="13">
        <f t="shared" si="1"/>
        <v>29357515</v>
      </c>
      <c r="G47" s="14" t="str">
        <f>IF(E47=0,"YES",IF(D47/E47&gt;=1.15, IF(D47+E47&gt;=one_percentage,"YES","NO"),"NO"))</f>
        <v>YES</v>
      </c>
      <c r="H47" s="25">
        <v>96200.0</v>
      </c>
      <c r="I47" s="16" t="str">
        <f t="shared" si="3"/>
        <v>NOT FUNDED</v>
      </c>
      <c r="J47" s="17">
        <f t="shared" si="4"/>
        <v>8700</v>
      </c>
      <c r="K47" s="18" t="str">
        <f t="shared" si="2"/>
        <v>Over Budget</v>
      </c>
    </row>
    <row r="48">
      <c r="A48" s="21" t="s">
        <v>876</v>
      </c>
      <c r="B48" s="22">
        <v>4.67</v>
      </c>
      <c r="C48" s="23">
        <v>273.0</v>
      </c>
      <c r="D48" s="24">
        <v>4.7960914E7</v>
      </c>
      <c r="E48" s="24">
        <v>1.8677245E7</v>
      </c>
      <c r="F48" s="13">
        <f t="shared" si="1"/>
        <v>29283669</v>
      </c>
      <c r="G48" s="14" t="str">
        <f>IF(E48=0,"YES",IF(D48/E48&gt;=1.15, IF(D48+E48&gt;=one_percentage,"YES","NO"),"NO"))</f>
        <v>YES</v>
      </c>
      <c r="H48" s="25">
        <v>57000.0</v>
      </c>
      <c r="I48" s="16" t="str">
        <f t="shared" si="3"/>
        <v>NOT FUNDED</v>
      </c>
      <c r="J48" s="17">
        <f t="shared" si="4"/>
        <v>8700</v>
      </c>
      <c r="K48" s="18" t="str">
        <f t="shared" si="2"/>
        <v>Over Budget</v>
      </c>
    </row>
    <row r="49">
      <c r="A49" s="21" t="s">
        <v>877</v>
      </c>
      <c r="B49" s="22">
        <v>4.28</v>
      </c>
      <c r="C49" s="23">
        <v>192.0</v>
      </c>
      <c r="D49" s="24">
        <v>4.0000672E7</v>
      </c>
      <c r="E49" s="24">
        <v>1.1408793E7</v>
      </c>
      <c r="F49" s="13">
        <f t="shared" si="1"/>
        <v>28591879</v>
      </c>
      <c r="G49" s="14" t="str">
        <f>IF(E49=0,"YES",IF(D49/E49&gt;=1.15, IF(D49+E49&gt;=one_percentage,"YES","NO"),"NO"))</f>
        <v>YES</v>
      </c>
      <c r="H49" s="25">
        <v>18200.0</v>
      </c>
      <c r="I49" s="16" t="str">
        <f t="shared" si="3"/>
        <v>NOT FUNDED</v>
      </c>
      <c r="J49" s="17">
        <f t="shared" si="4"/>
        <v>8700</v>
      </c>
      <c r="K49" s="18" t="str">
        <f t="shared" si="2"/>
        <v>Over Budget</v>
      </c>
    </row>
    <row r="50">
      <c r="A50" s="21" t="s">
        <v>878</v>
      </c>
      <c r="B50" s="22">
        <v>4.25</v>
      </c>
      <c r="C50" s="23">
        <v>171.0</v>
      </c>
      <c r="D50" s="24">
        <v>3.5316187E7</v>
      </c>
      <c r="E50" s="24">
        <v>1.0346403E7</v>
      </c>
      <c r="F50" s="13">
        <f t="shared" si="1"/>
        <v>24969784</v>
      </c>
      <c r="G50" s="14" t="str">
        <f>IF(E50=0,"YES",IF(D50/E50&gt;=1.15, IF(D50+E50&gt;=one_percentage,"YES","NO"),"NO"))</f>
        <v>YES</v>
      </c>
      <c r="H50" s="25">
        <v>49500.0</v>
      </c>
      <c r="I50" s="16" t="str">
        <f t="shared" si="3"/>
        <v>NOT FUNDED</v>
      </c>
      <c r="J50" s="17">
        <f t="shared" si="4"/>
        <v>8700</v>
      </c>
      <c r="K50" s="18" t="str">
        <f t="shared" si="2"/>
        <v>Over Budget</v>
      </c>
    </row>
    <row r="51">
      <c r="A51" s="21" t="s">
        <v>879</v>
      </c>
      <c r="B51" s="22">
        <v>4.56</v>
      </c>
      <c r="C51" s="23">
        <v>237.0</v>
      </c>
      <c r="D51" s="24">
        <v>4.5278606E7</v>
      </c>
      <c r="E51" s="24">
        <v>2.0512701E7</v>
      </c>
      <c r="F51" s="13">
        <f t="shared" si="1"/>
        <v>24765905</v>
      </c>
      <c r="G51" s="14" t="str">
        <f>IF(E51=0,"YES",IF(D51/E51&gt;=1.15, IF(D51+E51&gt;=one_percentage,"YES","NO"),"NO"))</f>
        <v>YES</v>
      </c>
      <c r="H51" s="25">
        <v>45000.0</v>
      </c>
      <c r="I51" s="16" t="str">
        <f t="shared" si="3"/>
        <v>NOT FUNDED</v>
      </c>
      <c r="J51" s="17">
        <f t="shared" si="4"/>
        <v>8700</v>
      </c>
      <c r="K51" s="18" t="str">
        <f t="shared" si="2"/>
        <v>Over Budget</v>
      </c>
    </row>
    <row r="52">
      <c r="A52" s="21" t="s">
        <v>880</v>
      </c>
      <c r="B52" s="22">
        <v>4.13</v>
      </c>
      <c r="C52" s="23">
        <v>159.0</v>
      </c>
      <c r="D52" s="24">
        <v>3.959097E7</v>
      </c>
      <c r="E52" s="24">
        <v>1.548247E7</v>
      </c>
      <c r="F52" s="13">
        <f t="shared" si="1"/>
        <v>24108500</v>
      </c>
      <c r="G52" s="14" t="str">
        <f>IF(E52=0,"YES",IF(D52/E52&gt;=1.15, IF(D52+E52&gt;=one_percentage,"YES","NO"),"NO"))</f>
        <v>YES</v>
      </c>
      <c r="H52" s="25">
        <v>80000.0</v>
      </c>
      <c r="I52" s="16" t="str">
        <f t="shared" si="3"/>
        <v>NOT FUNDED</v>
      </c>
      <c r="J52" s="17">
        <f t="shared" si="4"/>
        <v>8700</v>
      </c>
      <c r="K52" s="18" t="str">
        <f t="shared" si="2"/>
        <v>Over Budget</v>
      </c>
    </row>
    <row r="53">
      <c r="A53" s="21" t="s">
        <v>881</v>
      </c>
      <c r="B53" s="22">
        <v>4.56</v>
      </c>
      <c r="C53" s="23">
        <v>288.0</v>
      </c>
      <c r="D53" s="24">
        <v>4.6546778E7</v>
      </c>
      <c r="E53" s="24">
        <v>2.2523179E7</v>
      </c>
      <c r="F53" s="13">
        <f t="shared" si="1"/>
        <v>24023599</v>
      </c>
      <c r="G53" s="14" t="str">
        <f>IF(E53=0,"YES",IF(D53/E53&gt;=1.15, IF(D53+E53&gt;=one_percentage,"YES","NO"),"NO"))</f>
        <v>YES</v>
      </c>
      <c r="H53" s="25">
        <v>85000.0</v>
      </c>
      <c r="I53" s="16" t="str">
        <f t="shared" si="3"/>
        <v>NOT FUNDED</v>
      </c>
      <c r="J53" s="17">
        <f t="shared" si="4"/>
        <v>8700</v>
      </c>
      <c r="K53" s="18" t="str">
        <f t="shared" si="2"/>
        <v>Over Budget</v>
      </c>
    </row>
    <row r="54">
      <c r="A54" s="21" t="s">
        <v>882</v>
      </c>
      <c r="B54" s="22">
        <v>3.6</v>
      </c>
      <c r="C54" s="23">
        <v>148.0</v>
      </c>
      <c r="D54" s="24">
        <v>3.7263203E7</v>
      </c>
      <c r="E54" s="24">
        <v>1.5349283E7</v>
      </c>
      <c r="F54" s="13">
        <f t="shared" si="1"/>
        <v>21913920</v>
      </c>
      <c r="G54" s="14" t="str">
        <f>IF(E54=0,"YES",IF(D54/E54&gt;=1.15, IF(D54+E54&gt;=one_percentage,"YES","NO"),"NO"))</f>
        <v>YES</v>
      </c>
      <c r="H54" s="25">
        <v>34400.0</v>
      </c>
      <c r="I54" s="16" t="str">
        <f t="shared" si="3"/>
        <v>NOT FUNDED</v>
      </c>
      <c r="J54" s="17">
        <f t="shared" si="4"/>
        <v>8700</v>
      </c>
      <c r="K54" s="18" t="str">
        <f t="shared" si="2"/>
        <v>Over Budget</v>
      </c>
    </row>
    <row r="55">
      <c r="A55" s="21" t="s">
        <v>883</v>
      </c>
      <c r="B55" s="22">
        <v>3.06</v>
      </c>
      <c r="C55" s="23">
        <v>134.0</v>
      </c>
      <c r="D55" s="24">
        <v>3.425895E7</v>
      </c>
      <c r="E55" s="24">
        <v>1.2967616E7</v>
      </c>
      <c r="F55" s="13">
        <f t="shared" si="1"/>
        <v>21291334</v>
      </c>
      <c r="G55" s="14" t="str">
        <f>IF(E55=0,"YES",IF(D55/E55&gt;=1.15, IF(D55+E55&gt;=one_percentage,"YES","NO"),"NO"))</f>
        <v>YES</v>
      </c>
      <c r="H55" s="25">
        <v>18000.0</v>
      </c>
      <c r="I55" s="16" t="str">
        <f t="shared" si="3"/>
        <v>NOT FUNDED</v>
      </c>
      <c r="J55" s="17">
        <f t="shared" si="4"/>
        <v>8700</v>
      </c>
      <c r="K55" s="18" t="str">
        <f t="shared" si="2"/>
        <v>Over Budget</v>
      </c>
    </row>
    <row r="56">
      <c r="A56" s="21" t="s">
        <v>884</v>
      </c>
      <c r="B56" s="22">
        <v>4.22</v>
      </c>
      <c r="C56" s="23">
        <v>159.0</v>
      </c>
      <c r="D56" s="24">
        <v>3.5494517E7</v>
      </c>
      <c r="E56" s="24">
        <v>1.4848765E7</v>
      </c>
      <c r="F56" s="13">
        <f t="shared" si="1"/>
        <v>20645752</v>
      </c>
      <c r="G56" s="14" t="str">
        <f>IF(E56=0,"YES",IF(D56/E56&gt;=1.15, IF(D56+E56&gt;=one_percentage,"YES","NO"),"NO"))</f>
        <v>YES</v>
      </c>
      <c r="H56" s="25">
        <v>64000.0</v>
      </c>
      <c r="I56" s="16" t="str">
        <f t="shared" si="3"/>
        <v>NOT FUNDED</v>
      </c>
      <c r="J56" s="17">
        <f t="shared" si="4"/>
        <v>8700</v>
      </c>
      <c r="K56" s="18" t="str">
        <f t="shared" si="2"/>
        <v>Over Budget</v>
      </c>
    </row>
    <row r="57">
      <c r="A57" s="21" t="s">
        <v>885</v>
      </c>
      <c r="B57" s="22">
        <v>3.28</v>
      </c>
      <c r="C57" s="23">
        <v>145.0</v>
      </c>
      <c r="D57" s="24">
        <v>3.446344E7</v>
      </c>
      <c r="E57" s="24">
        <v>1.4788024E7</v>
      </c>
      <c r="F57" s="13">
        <f t="shared" si="1"/>
        <v>19675416</v>
      </c>
      <c r="G57" s="14" t="str">
        <f>IF(E57=0,"YES",IF(D57/E57&gt;=1.15, IF(D57+E57&gt;=one_percentage,"YES","NO"),"NO"))</f>
        <v>YES</v>
      </c>
      <c r="H57" s="25">
        <v>10000.0</v>
      </c>
      <c r="I57" s="16" t="str">
        <f t="shared" si="3"/>
        <v>NOT FUNDED</v>
      </c>
      <c r="J57" s="17">
        <f t="shared" si="4"/>
        <v>8700</v>
      </c>
      <c r="K57" s="18" t="str">
        <f t="shared" si="2"/>
        <v>Over Budget</v>
      </c>
    </row>
    <row r="58">
      <c r="A58" s="21" t="s">
        <v>886</v>
      </c>
      <c r="B58" s="22">
        <v>4.44</v>
      </c>
      <c r="C58" s="23">
        <v>223.0</v>
      </c>
      <c r="D58" s="24">
        <v>4.010267E7</v>
      </c>
      <c r="E58" s="24">
        <v>2.1757216E7</v>
      </c>
      <c r="F58" s="13">
        <f t="shared" si="1"/>
        <v>18345454</v>
      </c>
      <c r="G58" s="14" t="str">
        <f>IF(E58=0,"YES",IF(D58/E58&gt;=1.15, IF(D58+E58&gt;=one_percentage,"YES","NO"),"NO"))</f>
        <v>YES</v>
      </c>
      <c r="H58" s="25">
        <v>50000.0</v>
      </c>
      <c r="I58" s="16" t="str">
        <f t="shared" si="3"/>
        <v>NOT FUNDED</v>
      </c>
      <c r="J58" s="17">
        <f t="shared" si="4"/>
        <v>8700</v>
      </c>
      <c r="K58" s="18" t="str">
        <f t="shared" si="2"/>
        <v>Over Budget</v>
      </c>
    </row>
    <row r="59">
      <c r="A59" s="21" t="s">
        <v>887</v>
      </c>
      <c r="B59" s="22">
        <v>4.75</v>
      </c>
      <c r="C59" s="23">
        <v>258.0</v>
      </c>
      <c r="D59" s="24">
        <v>4.1654392E7</v>
      </c>
      <c r="E59" s="24">
        <v>2.3635668E7</v>
      </c>
      <c r="F59" s="13">
        <f t="shared" si="1"/>
        <v>18018724</v>
      </c>
      <c r="G59" s="14" t="str">
        <f>IF(E59=0,"YES",IF(D59/E59&gt;=1.15, IF(D59+E59&gt;=one_percentage,"YES","NO"),"NO"))</f>
        <v>YES</v>
      </c>
      <c r="H59" s="25">
        <v>21000.0</v>
      </c>
      <c r="I59" s="16" t="str">
        <f t="shared" si="3"/>
        <v>NOT FUNDED</v>
      </c>
      <c r="J59" s="17">
        <f t="shared" si="4"/>
        <v>8700</v>
      </c>
      <c r="K59" s="18" t="str">
        <f t="shared" si="2"/>
        <v>Over Budget</v>
      </c>
    </row>
    <row r="60">
      <c r="A60" s="21" t="s">
        <v>888</v>
      </c>
      <c r="B60" s="22">
        <v>3.22</v>
      </c>
      <c r="C60" s="23">
        <v>137.0</v>
      </c>
      <c r="D60" s="24">
        <v>3.416424E7</v>
      </c>
      <c r="E60" s="24">
        <v>1.7017117E7</v>
      </c>
      <c r="F60" s="13">
        <f t="shared" si="1"/>
        <v>17147123</v>
      </c>
      <c r="G60" s="14" t="str">
        <f>IF(E60=0,"YES",IF(D60/E60&gt;=1.15, IF(D60+E60&gt;=one_percentage,"YES","NO"),"NO"))</f>
        <v>YES</v>
      </c>
      <c r="H60" s="25">
        <v>70000.0</v>
      </c>
      <c r="I60" s="16" t="str">
        <f t="shared" si="3"/>
        <v>NOT FUNDED</v>
      </c>
      <c r="J60" s="17">
        <f t="shared" si="4"/>
        <v>8700</v>
      </c>
      <c r="K60" s="18" t="str">
        <f t="shared" si="2"/>
        <v>Over Budget</v>
      </c>
    </row>
    <row r="61">
      <c r="A61" s="21" t="s">
        <v>889</v>
      </c>
      <c r="B61" s="22">
        <v>4.27</v>
      </c>
      <c r="C61" s="23">
        <v>160.0</v>
      </c>
      <c r="D61" s="24">
        <v>2.8040724E7</v>
      </c>
      <c r="E61" s="24">
        <v>1.2800032E7</v>
      </c>
      <c r="F61" s="13">
        <f t="shared" si="1"/>
        <v>15240692</v>
      </c>
      <c r="G61" s="14" t="str">
        <f>IF(E61=0,"YES",IF(D61/E61&gt;=1.15, IF(D61+E61&gt;=one_percentage,"YES","NO"),"NO"))</f>
        <v>YES</v>
      </c>
      <c r="H61" s="25">
        <v>8000.0</v>
      </c>
      <c r="I61" s="16" t="str">
        <f t="shared" si="3"/>
        <v>FUNDED</v>
      </c>
      <c r="J61" s="17">
        <f t="shared" si="4"/>
        <v>700</v>
      </c>
      <c r="K61" s="18" t="str">
        <f t="shared" si="2"/>
        <v/>
      </c>
    </row>
    <row r="62">
      <c r="A62" s="21" t="s">
        <v>890</v>
      </c>
      <c r="B62" s="22">
        <v>4.25</v>
      </c>
      <c r="C62" s="23">
        <v>204.0</v>
      </c>
      <c r="D62" s="24">
        <v>3.3601624E7</v>
      </c>
      <c r="E62" s="24">
        <v>1.9382903E7</v>
      </c>
      <c r="F62" s="13">
        <f t="shared" si="1"/>
        <v>14218721</v>
      </c>
      <c r="G62" s="14" t="str">
        <f>IF(E62=0,"YES",IF(D62/E62&gt;=1.15, IF(D62+E62&gt;=one_percentage,"YES","NO"),"NO"))</f>
        <v>YES</v>
      </c>
      <c r="H62" s="25">
        <v>27000.0</v>
      </c>
      <c r="I62" s="16" t="str">
        <f t="shared" si="3"/>
        <v>NOT FUNDED</v>
      </c>
      <c r="J62" s="17">
        <f t="shared" si="4"/>
        <v>700</v>
      </c>
      <c r="K62" s="18" t="str">
        <f t="shared" si="2"/>
        <v>Over Budget</v>
      </c>
    </row>
    <row r="63">
      <c r="A63" s="21" t="s">
        <v>891</v>
      </c>
      <c r="B63" s="22">
        <v>4.0</v>
      </c>
      <c r="C63" s="23">
        <v>139.0</v>
      </c>
      <c r="D63" s="24">
        <v>3.2495628E7</v>
      </c>
      <c r="E63" s="24">
        <v>1.8378634E7</v>
      </c>
      <c r="F63" s="13">
        <f t="shared" si="1"/>
        <v>14116994</v>
      </c>
      <c r="G63" s="14" t="str">
        <f>IF(E63=0,"YES",IF(D63/E63&gt;=1.15, IF(D63+E63&gt;=one_percentage,"YES","NO"),"NO"))</f>
        <v>YES</v>
      </c>
      <c r="H63" s="25">
        <v>18000.0</v>
      </c>
      <c r="I63" s="16" t="str">
        <f t="shared" si="3"/>
        <v>NOT FUNDED</v>
      </c>
      <c r="J63" s="17">
        <f t="shared" si="4"/>
        <v>700</v>
      </c>
      <c r="K63" s="18" t="str">
        <f t="shared" si="2"/>
        <v>Over Budget</v>
      </c>
    </row>
    <row r="64">
      <c r="A64" s="21" t="s">
        <v>892</v>
      </c>
      <c r="B64" s="22">
        <v>4.5</v>
      </c>
      <c r="C64" s="23">
        <v>271.0</v>
      </c>
      <c r="D64" s="24">
        <v>4.0040758E7</v>
      </c>
      <c r="E64" s="24">
        <v>2.6385576E7</v>
      </c>
      <c r="F64" s="13">
        <f t="shared" si="1"/>
        <v>13655182</v>
      </c>
      <c r="G64" s="14" t="str">
        <f>IF(E64=0,"YES",IF(D64/E64&gt;=1.15, IF(D64+E64&gt;=one_percentage,"YES","NO"),"NO"))</f>
        <v>YES</v>
      </c>
      <c r="H64" s="25">
        <v>107200.0</v>
      </c>
      <c r="I64" s="16" t="str">
        <f t="shared" si="3"/>
        <v>NOT FUNDED</v>
      </c>
      <c r="J64" s="17">
        <f t="shared" si="4"/>
        <v>700</v>
      </c>
      <c r="K64" s="18" t="str">
        <f t="shared" si="2"/>
        <v>Over Budget</v>
      </c>
    </row>
    <row r="65">
      <c r="A65" s="21" t="s">
        <v>893</v>
      </c>
      <c r="B65" s="22">
        <v>2.67</v>
      </c>
      <c r="C65" s="23">
        <v>149.0</v>
      </c>
      <c r="D65" s="24">
        <v>3.0731509E7</v>
      </c>
      <c r="E65" s="24">
        <v>1.7419425E7</v>
      </c>
      <c r="F65" s="13">
        <f t="shared" si="1"/>
        <v>13312084</v>
      </c>
      <c r="G65" s="14" t="str">
        <f>IF(E65=0,"YES",IF(D65/E65&gt;=1.15, IF(D65+E65&gt;=one_percentage,"YES","NO"),"NO"))</f>
        <v>YES</v>
      </c>
      <c r="H65" s="25">
        <v>38000.0</v>
      </c>
      <c r="I65" s="16" t="str">
        <f t="shared" si="3"/>
        <v>NOT FUNDED</v>
      </c>
      <c r="J65" s="17">
        <f t="shared" si="4"/>
        <v>700</v>
      </c>
      <c r="K65" s="18" t="str">
        <f t="shared" si="2"/>
        <v>Over Budget</v>
      </c>
    </row>
    <row r="66">
      <c r="A66" s="21" t="s">
        <v>894</v>
      </c>
      <c r="B66" s="22">
        <v>4.08</v>
      </c>
      <c r="C66" s="23">
        <v>150.0</v>
      </c>
      <c r="D66" s="24">
        <v>3.1992945E7</v>
      </c>
      <c r="E66" s="24">
        <v>1.870874E7</v>
      </c>
      <c r="F66" s="13">
        <f t="shared" si="1"/>
        <v>13284205</v>
      </c>
      <c r="G66" s="14" t="str">
        <f>IF(E66=0,"YES",IF(D66/E66&gt;=1.15, IF(D66+E66&gt;=one_percentage,"YES","NO"),"NO"))</f>
        <v>YES</v>
      </c>
      <c r="H66" s="25">
        <v>39200.0</v>
      </c>
      <c r="I66" s="16" t="str">
        <f t="shared" si="3"/>
        <v>NOT FUNDED</v>
      </c>
      <c r="J66" s="17">
        <f t="shared" si="4"/>
        <v>700</v>
      </c>
      <c r="K66" s="18" t="str">
        <f t="shared" si="2"/>
        <v>Over Budget</v>
      </c>
    </row>
    <row r="67">
      <c r="A67" s="21" t="s">
        <v>895</v>
      </c>
      <c r="B67" s="22">
        <v>4.67</v>
      </c>
      <c r="C67" s="23">
        <v>208.0</v>
      </c>
      <c r="D67" s="24">
        <v>3.4989545E7</v>
      </c>
      <c r="E67" s="24">
        <v>2.2042036E7</v>
      </c>
      <c r="F67" s="13">
        <f t="shared" si="1"/>
        <v>12947509</v>
      </c>
      <c r="G67" s="14" t="str">
        <f>IF(E67=0,"YES",IF(D67/E67&gt;=1.15, IF(D67+E67&gt;=one_percentage,"YES","NO"),"NO"))</f>
        <v>YES</v>
      </c>
      <c r="H67" s="25">
        <v>60000.0</v>
      </c>
      <c r="I67" s="16" t="str">
        <f t="shared" si="3"/>
        <v>NOT FUNDED</v>
      </c>
      <c r="J67" s="17">
        <f t="shared" si="4"/>
        <v>700</v>
      </c>
      <c r="K67" s="18" t="str">
        <f t="shared" si="2"/>
        <v>Over Budget</v>
      </c>
    </row>
    <row r="68">
      <c r="A68" s="21" t="s">
        <v>896</v>
      </c>
      <c r="B68" s="22">
        <v>3.11</v>
      </c>
      <c r="C68" s="23">
        <v>116.0</v>
      </c>
      <c r="D68" s="24">
        <v>2.8733268E7</v>
      </c>
      <c r="E68" s="24">
        <v>1.6475885E7</v>
      </c>
      <c r="F68" s="13">
        <f t="shared" si="1"/>
        <v>12257383</v>
      </c>
      <c r="G68" s="14" t="str">
        <f>IF(E68=0,"YES",IF(D68/E68&gt;=1.15, IF(D68+E68&gt;=one_percentage,"YES","NO"),"NO"))</f>
        <v>YES</v>
      </c>
      <c r="H68" s="25">
        <v>23000.0</v>
      </c>
      <c r="I68" s="16" t="str">
        <f t="shared" si="3"/>
        <v>NOT FUNDED</v>
      </c>
      <c r="J68" s="17">
        <f t="shared" si="4"/>
        <v>700</v>
      </c>
      <c r="K68" s="18" t="str">
        <f t="shared" si="2"/>
        <v>Over Budget</v>
      </c>
    </row>
    <row r="69">
      <c r="A69" s="21" t="s">
        <v>897</v>
      </c>
      <c r="B69" s="22">
        <v>4.48</v>
      </c>
      <c r="C69" s="23">
        <v>240.0</v>
      </c>
      <c r="D69" s="24">
        <v>3.7098961E7</v>
      </c>
      <c r="E69" s="24">
        <v>2.5374577E7</v>
      </c>
      <c r="F69" s="13">
        <f t="shared" si="1"/>
        <v>11724384</v>
      </c>
      <c r="G69" s="14" t="str">
        <f>IF(E69=0,"YES",IF(D69/E69&gt;=1.15, IF(D69+E69&gt;=one_percentage,"YES","NO"),"NO"))</f>
        <v>YES</v>
      </c>
      <c r="H69" s="25">
        <v>74500.0</v>
      </c>
      <c r="I69" s="16" t="str">
        <f t="shared" si="3"/>
        <v>NOT FUNDED</v>
      </c>
      <c r="J69" s="17">
        <f t="shared" si="4"/>
        <v>700</v>
      </c>
      <c r="K69" s="18" t="str">
        <f t="shared" si="2"/>
        <v>Over Budget</v>
      </c>
    </row>
    <row r="70">
      <c r="A70" s="21" t="s">
        <v>898</v>
      </c>
      <c r="B70" s="22">
        <v>3.33</v>
      </c>
      <c r="C70" s="23">
        <v>148.0</v>
      </c>
      <c r="D70" s="24">
        <v>3.2573744E7</v>
      </c>
      <c r="E70" s="24">
        <v>2.1074074E7</v>
      </c>
      <c r="F70" s="13">
        <f t="shared" si="1"/>
        <v>11499670</v>
      </c>
      <c r="G70" s="14" t="str">
        <f>IF(E70=0,"YES",IF(D70/E70&gt;=1.15, IF(D70+E70&gt;=one_percentage,"YES","NO"),"NO"))</f>
        <v>YES</v>
      </c>
      <c r="H70" s="25">
        <v>53000.0</v>
      </c>
      <c r="I70" s="16" t="str">
        <f t="shared" si="3"/>
        <v>NOT FUNDED</v>
      </c>
      <c r="J70" s="17">
        <f t="shared" si="4"/>
        <v>700</v>
      </c>
      <c r="K70" s="18" t="str">
        <f t="shared" si="2"/>
        <v>Over Budget</v>
      </c>
    </row>
    <row r="71">
      <c r="A71" s="21" t="s">
        <v>899</v>
      </c>
      <c r="B71" s="22">
        <v>3.58</v>
      </c>
      <c r="C71" s="23">
        <v>132.0</v>
      </c>
      <c r="D71" s="24">
        <v>2.8681976E7</v>
      </c>
      <c r="E71" s="24">
        <v>1.7213316E7</v>
      </c>
      <c r="F71" s="13">
        <f t="shared" si="1"/>
        <v>11468660</v>
      </c>
      <c r="G71" s="14" t="str">
        <f>IF(E71=0,"YES",IF(D71/E71&gt;=1.15, IF(D71+E71&gt;=one_percentage,"YES","NO"),"NO"))</f>
        <v>YES</v>
      </c>
      <c r="H71" s="25">
        <v>14620.0</v>
      </c>
      <c r="I71" s="16" t="str">
        <f t="shared" si="3"/>
        <v>NOT FUNDED</v>
      </c>
      <c r="J71" s="17">
        <f t="shared" si="4"/>
        <v>700</v>
      </c>
      <c r="K71" s="18" t="str">
        <f t="shared" si="2"/>
        <v>Over Budget</v>
      </c>
    </row>
    <row r="72">
      <c r="A72" s="21" t="s">
        <v>900</v>
      </c>
      <c r="B72" s="22">
        <v>3.33</v>
      </c>
      <c r="C72" s="23">
        <v>162.0</v>
      </c>
      <c r="D72" s="24">
        <v>3.3680876E7</v>
      </c>
      <c r="E72" s="24">
        <v>2.3628748E7</v>
      </c>
      <c r="F72" s="13">
        <f t="shared" si="1"/>
        <v>10052128</v>
      </c>
      <c r="G72" s="14" t="str">
        <f>IF(E72=0,"YES",IF(D72/E72&gt;=1.15, IF(D72+E72&gt;=one_percentage,"YES","NO"),"NO"))</f>
        <v>YES</v>
      </c>
      <c r="H72" s="25">
        <v>105000.0</v>
      </c>
      <c r="I72" s="16" t="str">
        <f t="shared" si="3"/>
        <v>NOT FUNDED</v>
      </c>
      <c r="J72" s="17">
        <f t="shared" si="4"/>
        <v>700</v>
      </c>
      <c r="K72" s="18" t="str">
        <f t="shared" si="2"/>
        <v>Over Budget</v>
      </c>
    </row>
    <row r="73">
      <c r="A73" s="21" t="s">
        <v>901</v>
      </c>
      <c r="B73" s="22">
        <v>3.13</v>
      </c>
      <c r="C73" s="23">
        <v>126.0</v>
      </c>
      <c r="D73" s="24">
        <v>2.8204558E7</v>
      </c>
      <c r="E73" s="24">
        <v>1.8179678E7</v>
      </c>
      <c r="F73" s="13">
        <f t="shared" si="1"/>
        <v>10024880</v>
      </c>
      <c r="G73" s="14" t="str">
        <f>IF(E73=0,"YES",IF(D73/E73&gt;=1.15, IF(D73+E73&gt;=one_percentage,"YES","NO"),"NO"))</f>
        <v>YES</v>
      </c>
      <c r="H73" s="25">
        <v>26000.0</v>
      </c>
      <c r="I73" s="16" t="str">
        <f t="shared" si="3"/>
        <v>NOT FUNDED</v>
      </c>
      <c r="J73" s="17">
        <f t="shared" si="4"/>
        <v>700</v>
      </c>
      <c r="K73" s="18" t="str">
        <f t="shared" si="2"/>
        <v>Over Budget</v>
      </c>
    </row>
    <row r="74">
      <c r="A74" s="21" t="s">
        <v>902</v>
      </c>
      <c r="B74" s="22">
        <v>2.94</v>
      </c>
      <c r="C74" s="23">
        <v>149.0</v>
      </c>
      <c r="D74" s="24">
        <v>2.9832281E7</v>
      </c>
      <c r="E74" s="24">
        <v>2.0538912E7</v>
      </c>
      <c r="F74" s="13">
        <f t="shared" si="1"/>
        <v>9293369</v>
      </c>
      <c r="G74" s="14" t="str">
        <f>IF(E74=0,"YES",IF(D74/E74&gt;=1.15, IF(D74+E74&gt;=one_percentage,"YES","NO"),"NO"))</f>
        <v>YES</v>
      </c>
      <c r="H74" s="25">
        <v>10000.0</v>
      </c>
      <c r="I74" s="16" t="str">
        <f t="shared" si="3"/>
        <v>NOT FUNDED</v>
      </c>
      <c r="J74" s="17">
        <f t="shared" si="4"/>
        <v>700</v>
      </c>
      <c r="K74" s="18" t="str">
        <f t="shared" si="2"/>
        <v>Over Budget</v>
      </c>
    </row>
    <row r="75">
      <c r="A75" s="21" t="s">
        <v>903</v>
      </c>
      <c r="B75" s="22">
        <v>2.78</v>
      </c>
      <c r="C75" s="23">
        <v>143.0</v>
      </c>
      <c r="D75" s="24">
        <v>2.8492588E7</v>
      </c>
      <c r="E75" s="24">
        <v>1.9358072E7</v>
      </c>
      <c r="F75" s="13">
        <f t="shared" si="1"/>
        <v>9134516</v>
      </c>
      <c r="G75" s="14" t="str">
        <f>IF(E75=0,"YES",IF(D75/E75&gt;=1.15, IF(D75+E75&gt;=one_percentage,"YES","NO"),"NO"))</f>
        <v>YES</v>
      </c>
      <c r="H75" s="25">
        <v>35000.0</v>
      </c>
      <c r="I75" s="16" t="str">
        <f t="shared" si="3"/>
        <v>NOT FUNDED</v>
      </c>
      <c r="J75" s="17">
        <f t="shared" si="4"/>
        <v>700</v>
      </c>
      <c r="K75" s="18" t="str">
        <f t="shared" si="2"/>
        <v>Over Budget</v>
      </c>
    </row>
    <row r="76">
      <c r="A76" s="21" t="s">
        <v>904</v>
      </c>
      <c r="B76" s="22">
        <v>3.33</v>
      </c>
      <c r="C76" s="23">
        <v>143.0</v>
      </c>
      <c r="D76" s="24">
        <v>2.889024E7</v>
      </c>
      <c r="E76" s="24">
        <v>2.0227144E7</v>
      </c>
      <c r="F76" s="13">
        <f t="shared" si="1"/>
        <v>8663096</v>
      </c>
      <c r="G76" s="14" t="str">
        <f>IF(E76=0,"YES",IF(D76/E76&gt;=1.15, IF(D76+E76&gt;=one_percentage,"YES","NO"),"NO"))</f>
        <v>YES</v>
      </c>
      <c r="H76" s="25">
        <v>56277.0</v>
      </c>
      <c r="I76" s="16" t="str">
        <f t="shared" si="3"/>
        <v>NOT FUNDED</v>
      </c>
      <c r="J76" s="17">
        <f t="shared" si="4"/>
        <v>700</v>
      </c>
      <c r="K76" s="18" t="str">
        <f t="shared" si="2"/>
        <v>Over Budget</v>
      </c>
    </row>
    <row r="77">
      <c r="A77" s="21" t="s">
        <v>905</v>
      </c>
      <c r="B77" s="22">
        <v>3.93</v>
      </c>
      <c r="C77" s="23">
        <v>152.0</v>
      </c>
      <c r="D77" s="24">
        <v>3.2866521E7</v>
      </c>
      <c r="E77" s="24">
        <v>2.5577023E7</v>
      </c>
      <c r="F77" s="13">
        <f t="shared" si="1"/>
        <v>7289498</v>
      </c>
      <c r="G77" s="14" t="str">
        <f>IF(E77=0,"YES",IF(D77/E77&gt;=1.15, IF(D77+E77&gt;=one_percentage,"YES","NO"),"NO"))</f>
        <v>YES</v>
      </c>
      <c r="H77" s="25">
        <v>500.0</v>
      </c>
      <c r="I77" s="16" t="str">
        <f t="shared" si="3"/>
        <v>FUNDED</v>
      </c>
      <c r="J77" s="17">
        <f t="shared" si="4"/>
        <v>200</v>
      </c>
      <c r="K77" s="18" t="str">
        <f t="shared" si="2"/>
        <v/>
      </c>
    </row>
    <row r="78">
      <c r="A78" s="21" t="s">
        <v>906</v>
      </c>
      <c r="B78" s="22">
        <v>3.08</v>
      </c>
      <c r="C78" s="23">
        <v>143.0</v>
      </c>
      <c r="D78" s="24">
        <v>2.6662421E7</v>
      </c>
      <c r="E78" s="24">
        <v>2.0592794E7</v>
      </c>
      <c r="F78" s="13">
        <f t="shared" si="1"/>
        <v>6069627</v>
      </c>
      <c r="G78" s="14" t="str">
        <f>IF(E78=0,"YES",IF(D78/E78&gt;=1.15, IF(D78+E78&gt;=one_percentage,"YES","NO"),"NO"))</f>
        <v>YES</v>
      </c>
      <c r="H78" s="25">
        <v>30000.0</v>
      </c>
      <c r="I78" s="16" t="str">
        <f t="shared" si="3"/>
        <v>NOT FUNDED</v>
      </c>
      <c r="J78" s="17">
        <f t="shared" si="4"/>
        <v>200</v>
      </c>
      <c r="K78" s="18" t="str">
        <f t="shared" si="2"/>
        <v>Over Budget</v>
      </c>
    </row>
    <row r="79">
      <c r="A79" s="21" t="s">
        <v>907</v>
      </c>
      <c r="B79" s="22">
        <v>4.0</v>
      </c>
      <c r="C79" s="23">
        <v>215.0</v>
      </c>
      <c r="D79" s="24">
        <v>3.6805605E7</v>
      </c>
      <c r="E79" s="24">
        <v>3.3828355E7</v>
      </c>
      <c r="F79" s="13">
        <f t="shared" si="1"/>
        <v>2977250</v>
      </c>
      <c r="G79" s="14" t="str">
        <f>IF(E79=0,"YES",IF(D79/E79&gt;=1.15, IF(D79+E79&gt;=one_percentage,"YES","NO"),"NO"))</f>
        <v>NO</v>
      </c>
      <c r="H79" s="25">
        <v>250000.0</v>
      </c>
      <c r="I79" s="16" t="str">
        <f t="shared" si="3"/>
        <v>NOT FUNDED</v>
      </c>
      <c r="J79" s="17">
        <f t="shared" si="4"/>
        <v>200</v>
      </c>
      <c r="K79" s="18" t="str">
        <f t="shared" si="2"/>
        <v>Approval Threshold</v>
      </c>
    </row>
    <row r="80">
      <c r="A80" s="21" t="s">
        <v>908</v>
      </c>
      <c r="B80" s="22">
        <v>3.25</v>
      </c>
      <c r="C80" s="23">
        <v>122.0</v>
      </c>
      <c r="D80" s="24">
        <v>2.2814141E7</v>
      </c>
      <c r="E80" s="24">
        <v>2.2774654E7</v>
      </c>
      <c r="F80" s="13">
        <f t="shared" si="1"/>
        <v>39487</v>
      </c>
      <c r="G80" s="14" t="str">
        <f>IF(E80=0,"YES",IF(D80/E80&gt;=1.15, IF(D80+E80&gt;=one_percentage,"YES","NO"),"NO"))</f>
        <v>NO</v>
      </c>
      <c r="H80" s="25">
        <v>30000.0</v>
      </c>
      <c r="I80" s="16" t="str">
        <f t="shared" si="3"/>
        <v>NOT FUNDED</v>
      </c>
      <c r="J80" s="17">
        <f t="shared" si="4"/>
        <v>200</v>
      </c>
      <c r="K80" s="18" t="str">
        <f t="shared" si="2"/>
        <v>Approval Threshold</v>
      </c>
    </row>
    <row r="81">
      <c r="A81" s="21" t="s">
        <v>909</v>
      </c>
      <c r="B81" s="22">
        <v>3.89</v>
      </c>
      <c r="C81" s="23">
        <v>191.0</v>
      </c>
      <c r="D81" s="24">
        <v>3.0815574E7</v>
      </c>
      <c r="E81" s="24">
        <v>3.129124E7</v>
      </c>
      <c r="F81" s="13">
        <f t="shared" si="1"/>
        <v>-475666</v>
      </c>
      <c r="G81" s="14" t="str">
        <f>IF(E81=0,"YES",IF(D81/E81&gt;=1.15, IF(D81+E81&gt;=one_percentage,"YES","NO"),"NO"))</f>
        <v>NO</v>
      </c>
      <c r="H81" s="25">
        <v>31650.0</v>
      </c>
      <c r="I81" s="16" t="str">
        <f t="shared" si="3"/>
        <v>NOT FUNDED</v>
      </c>
      <c r="J81" s="17">
        <f t="shared" si="4"/>
        <v>200</v>
      </c>
      <c r="K81" s="18" t="str">
        <f t="shared" si="2"/>
        <v>Approval Threshold</v>
      </c>
    </row>
    <row r="82">
      <c r="A82" s="21" t="s">
        <v>910</v>
      </c>
      <c r="B82" s="22">
        <v>4.25</v>
      </c>
      <c r="C82" s="23">
        <v>185.0</v>
      </c>
      <c r="D82" s="24">
        <v>2.6304421E7</v>
      </c>
      <c r="E82" s="24">
        <v>2.7386813E7</v>
      </c>
      <c r="F82" s="13">
        <f t="shared" si="1"/>
        <v>-1082392</v>
      </c>
      <c r="G82" s="14" t="str">
        <f>IF(E82=0,"YES",IF(D82/E82&gt;=1.15, IF(D82+E82&gt;=one_percentage,"YES","NO"),"NO"))</f>
        <v>NO</v>
      </c>
      <c r="H82" s="25">
        <v>80000.0</v>
      </c>
      <c r="I82" s="16" t="str">
        <f t="shared" si="3"/>
        <v>NOT FUNDED</v>
      </c>
      <c r="J82" s="17">
        <f t="shared" si="4"/>
        <v>200</v>
      </c>
      <c r="K82" s="18" t="str">
        <f t="shared" si="2"/>
        <v>Approval Threshold</v>
      </c>
    </row>
    <row r="83">
      <c r="A83" s="21" t="s">
        <v>911</v>
      </c>
      <c r="B83" s="22">
        <v>2.56</v>
      </c>
      <c r="C83" s="23">
        <v>231.0</v>
      </c>
      <c r="D83" s="24">
        <v>3.166759E7</v>
      </c>
      <c r="E83" s="24">
        <v>3.3375225E7</v>
      </c>
      <c r="F83" s="13">
        <f t="shared" si="1"/>
        <v>-1707635</v>
      </c>
      <c r="G83" s="14" t="str">
        <f>IF(E83=0,"YES",IF(D83/E83&gt;=1.15, IF(D83+E83&gt;=one_percentage,"YES","NO"),"NO"))</f>
        <v>NO</v>
      </c>
      <c r="H83" s="25">
        <v>45000.0</v>
      </c>
      <c r="I83" s="16" t="str">
        <f t="shared" si="3"/>
        <v>NOT FUNDED</v>
      </c>
      <c r="J83" s="17">
        <f t="shared" si="4"/>
        <v>200</v>
      </c>
      <c r="K83" s="18" t="str">
        <f t="shared" si="2"/>
        <v>Approval Threshold</v>
      </c>
    </row>
    <row r="84">
      <c r="A84" s="27" t="s">
        <v>912</v>
      </c>
      <c r="B84" s="22">
        <v>2.83</v>
      </c>
      <c r="C84" s="23">
        <v>150.0</v>
      </c>
      <c r="D84" s="24">
        <v>2.4601412E7</v>
      </c>
      <c r="E84" s="24">
        <v>2.6819462E7</v>
      </c>
      <c r="F84" s="13">
        <f t="shared" si="1"/>
        <v>-2218050</v>
      </c>
      <c r="G84" s="14" t="str">
        <f>IF(E84=0,"YES",IF(D84/E84&gt;=1.15, IF(D84+E84&gt;=one_percentage,"YES","NO"),"NO"))</f>
        <v>NO</v>
      </c>
      <c r="H84" s="25">
        <v>32242.0</v>
      </c>
      <c r="I84" s="16" t="str">
        <f t="shared" si="3"/>
        <v>NOT FUNDED</v>
      </c>
      <c r="J84" s="17">
        <f t="shared" si="4"/>
        <v>200</v>
      </c>
      <c r="K84" s="18" t="str">
        <f t="shared" si="2"/>
        <v>Approval Threshold</v>
      </c>
    </row>
    <row r="85">
      <c r="A85" s="21" t="s">
        <v>913</v>
      </c>
      <c r="B85" s="22">
        <v>4.17</v>
      </c>
      <c r="C85" s="23">
        <v>155.0</v>
      </c>
      <c r="D85" s="24">
        <v>2.1052791E7</v>
      </c>
      <c r="E85" s="24">
        <v>2.3399549E7</v>
      </c>
      <c r="F85" s="13">
        <f t="shared" si="1"/>
        <v>-2346758</v>
      </c>
      <c r="G85" s="14" t="str">
        <f>IF(E85=0,"YES",IF(D85/E85&gt;=1.15, IF(D85+E85&gt;=one_percentage,"YES","NO"),"NO"))</f>
        <v>NO</v>
      </c>
      <c r="H85" s="25">
        <v>56000.0</v>
      </c>
      <c r="I85" s="16" t="str">
        <f t="shared" si="3"/>
        <v>NOT FUNDED</v>
      </c>
      <c r="J85" s="17">
        <f t="shared" si="4"/>
        <v>200</v>
      </c>
      <c r="K85" s="18" t="str">
        <f t="shared" si="2"/>
        <v>Approval Threshold</v>
      </c>
    </row>
    <row r="86">
      <c r="A86" s="21" t="s">
        <v>914</v>
      </c>
      <c r="B86" s="22">
        <v>2.53</v>
      </c>
      <c r="C86" s="23">
        <v>231.0</v>
      </c>
      <c r="D86" s="24">
        <v>2.9741241E7</v>
      </c>
      <c r="E86" s="24">
        <v>3.2615854E7</v>
      </c>
      <c r="F86" s="13">
        <f t="shared" si="1"/>
        <v>-2874613</v>
      </c>
      <c r="G86" s="14" t="str">
        <f>IF(E86=0,"YES",IF(D86/E86&gt;=1.15, IF(D86+E86&gt;=one_percentage,"YES","NO"),"NO"))</f>
        <v>NO</v>
      </c>
      <c r="H86" s="25">
        <v>29650.0</v>
      </c>
      <c r="I86" s="16" t="str">
        <f t="shared" si="3"/>
        <v>NOT FUNDED</v>
      </c>
      <c r="J86" s="17">
        <f t="shared" si="4"/>
        <v>200</v>
      </c>
      <c r="K86" s="18" t="str">
        <f t="shared" si="2"/>
        <v>Approval Threshold</v>
      </c>
    </row>
    <row r="87">
      <c r="A87" s="21" t="s">
        <v>915</v>
      </c>
      <c r="B87" s="22">
        <v>4.39</v>
      </c>
      <c r="C87" s="23">
        <v>165.0</v>
      </c>
      <c r="D87" s="24">
        <v>2.5733401E7</v>
      </c>
      <c r="E87" s="24">
        <v>2.870595E7</v>
      </c>
      <c r="F87" s="13">
        <f t="shared" si="1"/>
        <v>-2972549</v>
      </c>
      <c r="G87" s="14" t="str">
        <f>IF(E87=0,"YES",IF(D87/E87&gt;=1.15, IF(D87+E87&gt;=one_percentage,"YES","NO"),"NO"))</f>
        <v>NO</v>
      </c>
      <c r="H87" s="25">
        <v>19900.0</v>
      </c>
      <c r="I87" s="16" t="str">
        <f t="shared" si="3"/>
        <v>NOT FUNDED</v>
      </c>
      <c r="J87" s="17">
        <f t="shared" si="4"/>
        <v>200</v>
      </c>
      <c r="K87" s="18" t="str">
        <f t="shared" si="2"/>
        <v>Approval Threshold</v>
      </c>
    </row>
  </sheetData>
  <autoFilter ref="$A$1:$H$87">
    <sortState ref="A1:H87">
      <sortCondition descending="1" ref="F1:F87"/>
      <sortCondition ref="A1:A87"/>
    </sortState>
  </autoFilter>
  <conditionalFormatting sqref="I2:I87">
    <cfRule type="cellIs" dxfId="0" priority="1" operator="equal">
      <formula>"FUNDED"</formula>
    </cfRule>
  </conditionalFormatting>
  <conditionalFormatting sqref="I2:I87">
    <cfRule type="cellIs" dxfId="1" priority="2" operator="equal">
      <formula>"NOT FUNDED"</formula>
    </cfRule>
  </conditionalFormatting>
  <conditionalFormatting sqref="K2:K87">
    <cfRule type="cellIs" dxfId="0" priority="3" operator="greaterThan">
      <formula>999</formula>
    </cfRule>
  </conditionalFormatting>
  <conditionalFormatting sqref="K2:K87">
    <cfRule type="cellIs" dxfId="0" priority="4" operator="greaterThan">
      <formula>999</formula>
    </cfRule>
  </conditionalFormatting>
  <conditionalFormatting sqref="K2:K87">
    <cfRule type="containsText" dxfId="1" priority="5" operator="containsText" text="NOT FUNDED">
      <formula>NOT(ISERROR(SEARCH(("NOT FUNDED"),(K2))))</formula>
    </cfRule>
  </conditionalFormatting>
  <conditionalFormatting sqref="K2:K87">
    <cfRule type="cellIs" dxfId="2" priority="6" operator="equal">
      <formula>"Over Budget"</formula>
    </cfRule>
  </conditionalFormatting>
  <conditionalFormatting sqref="K2:K87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</hyperlinks>
  <drawing r:id="rId8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11</v>
      </c>
      <c r="B2" s="22">
        <v>5.0</v>
      </c>
      <c r="C2" s="23">
        <v>496.0</v>
      </c>
      <c r="D2" s="24">
        <v>1.48830926E8</v>
      </c>
      <c r="E2" s="24">
        <v>562903.0</v>
      </c>
      <c r="F2" s="13">
        <f t="shared" ref="F2:F39" si="1">D2-E2</f>
        <v>148268023</v>
      </c>
      <c r="G2" s="14" t="str">
        <f>IF(E2=0,"YES",IF(D2/E2&gt;=1.15, IF(D2+E2&gt;=one_percentage,"YES","NO"),"NO"))</f>
        <v>YES</v>
      </c>
      <c r="H2" s="25">
        <v>6425.0</v>
      </c>
      <c r="I2" s="16" t="str">
        <f>If(acc_dec_id&gt;=H2,IF(G2="Yes","FUNDED","NOT FUNDED"),"NOT FUNDED")</f>
        <v>FUNDED</v>
      </c>
      <c r="J2" s="17">
        <f>If(acc_dec_id&gt;=H2,acc_dec_id-H2,acc_dec_id)</f>
        <v>493575</v>
      </c>
      <c r="K2" s="18" t="str">
        <f t="shared" ref="K2:K39" si="2">If(G2="YES",IF(I2="FUNDED","","Over Budget"),"Approval Threshold")</f>
        <v/>
      </c>
    </row>
    <row r="3">
      <c r="A3" s="21" t="s">
        <v>12</v>
      </c>
      <c r="B3" s="22">
        <v>5.0</v>
      </c>
      <c r="C3" s="23">
        <v>781.0</v>
      </c>
      <c r="D3" s="24">
        <v>1.32934798E8</v>
      </c>
      <c r="E3" s="24">
        <v>1985422.0</v>
      </c>
      <c r="F3" s="13">
        <f t="shared" si="1"/>
        <v>130949376</v>
      </c>
      <c r="G3" s="14" t="str">
        <f>IF(E3=0,"YES",IF(D3/E3&gt;=1.15, IF(D3+E3&gt;=one_percentage,"YES","NO"),"NO"))</f>
        <v>YES</v>
      </c>
      <c r="H3" s="25">
        <v>46200.0</v>
      </c>
      <c r="I3" s="16" t="str">
        <f t="shared" ref="I3:I39" si="3">If(J2&gt;=H3,IF(G3="Yes","FUNDED","NOT FUNDED"),"NOT FUNDED")</f>
        <v>FUNDED</v>
      </c>
      <c r="J3" s="17">
        <f t="shared" ref="J3:J39" si="4">If(I3="FUNDED",IF(J2&gt;=H3,(J2-H3),J2),J2)</f>
        <v>447375</v>
      </c>
      <c r="K3" s="18" t="str">
        <f t="shared" si="2"/>
        <v/>
      </c>
    </row>
    <row r="4">
      <c r="A4" s="26" t="s">
        <v>13</v>
      </c>
      <c r="B4" s="22">
        <v>4.83</v>
      </c>
      <c r="C4" s="23">
        <v>355.0</v>
      </c>
      <c r="D4" s="24">
        <v>1.2527605E8</v>
      </c>
      <c r="E4" s="24">
        <v>981839.0</v>
      </c>
      <c r="F4" s="13">
        <f t="shared" si="1"/>
        <v>124294211</v>
      </c>
      <c r="G4" s="14" t="str">
        <f>IF(E4=0,"YES",IF(D4/E4&gt;=1.15, IF(D4+E4&gt;=one_percentage,"YES","NO"),"NO"))</f>
        <v>YES</v>
      </c>
      <c r="H4" s="25">
        <v>25000.0</v>
      </c>
      <c r="I4" s="16" t="str">
        <f t="shared" si="3"/>
        <v>FUNDED</v>
      </c>
      <c r="J4" s="17">
        <f t="shared" si="4"/>
        <v>422375</v>
      </c>
      <c r="K4" s="18" t="str">
        <f t="shared" si="2"/>
        <v/>
      </c>
    </row>
    <row r="5">
      <c r="A5" s="21" t="s">
        <v>14</v>
      </c>
      <c r="B5" s="22">
        <v>4.71</v>
      </c>
      <c r="C5" s="23">
        <v>374.0</v>
      </c>
      <c r="D5" s="24">
        <v>1.20944294E8</v>
      </c>
      <c r="E5" s="24">
        <v>3340554.0</v>
      </c>
      <c r="F5" s="13">
        <f t="shared" si="1"/>
        <v>117603740</v>
      </c>
      <c r="G5" s="14" t="str">
        <f>IF(E5=0,"YES",IF(D5/E5&gt;=1.15, IF(D5+E5&gt;=one_percentage,"YES","NO"),"NO"))</f>
        <v>YES</v>
      </c>
      <c r="H5" s="25">
        <v>75000.0</v>
      </c>
      <c r="I5" s="16" t="str">
        <f t="shared" si="3"/>
        <v>FUNDED</v>
      </c>
      <c r="J5" s="17">
        <f t="shared" si="4"/>
        <v>347375</v>
      </c>
      <c r="K5" s="18" t="str">
        <f t="shared" si="2"/>
        <v/>
      </c>
    </row>
    <row r="6">
      <c r="A6" s="21" t="s">
        <v>15</v>
      </c>
      <c r="B6" s="22">
        <v>3.67</v>
      </c>
      <c r="C6" s="23">
        <v>194.0</v>
      </c>
      <c r="D6" s="24">
        <v>1.10158787E8</v>
      </c>
      <c r="E6" s="24">
        <v>1.1484041E7</v>
      </c>
      <c r="F6" s="13">
        <f t="shared" si="1"/>
        <v>98674746</v>
      </c>
      <c r="G6" s="14" t="str">
        <f>IF(E6=0,"YES",IF(D6/E6&gt;=1.15, IF(D6+E6&gt;=one_percentage,"YES","NO"),"NO"))</f>
        <v>YES</v>
      </c>
      <c r="H6" s="25">
        <v>100000.0</v>
      </c>
      <c r="I6" s="16" t="str">
        <f t="shared" si="3"/>
        <v>FUNDED</v>
      </c>
      <c r="J6" s="17">
        <f t="shared" si="4"/>
        <v>247375</v>
      </c>
      <c r="K6" s="18" t="str">
        <f t="shared" si="2"/>
        <v/>
      </c>
    </row>
    <row r="7">
      <c r="A7" s="21" t="s">
        <v>16</v>
      </c>
      <c r="B7" s="22">
        <v>4.94</v>
      </c>
      <c r="C7" s="23">
        <v>618.0</v>
      </c>
      <c r="D7" s="24">
        <v>1.09070675E8</v>
      </c>
      <c r="E7" s="24">
        <v>1.7803095E7</v>
      </c>
      <c r="F7" s="13">
        <f t="shared" si="1"/>
        <v>91267580</v>
      </c>
      <c r="G7" s="14" t="str">
        <f>IF(E7=0,"YES",IF(D7/E7&gt;=1.15, IF(D7+E7&gt;=one_percentage,"YES","NO"),"NO"))</f>
        <v>YES</v>
      </c>
      <c r="H7" s="25">
        <v>67500.0</v>
      </c>
      <c r="I7" s="16" t="str">
        <f t="shared" si="3"/>
        <v>FUNDED</v>
      </c>
      <c r="J7" s="17">
        <f t="shared" si="4"/>
        <v>179875</v>
      </c>
      <c r="K7" s="18" t="str">
        <f t="shared" si="2"/>
        <v/>
      </c>
    </row>
    <row r="8">
      <c r="A8" s="21" t="s">
        <v>17</v>
      </c>
      <c r="B8" s="22">
        <v>4.42</v>
      </c>
      <c r="C8" s="23">
        <v>193.0</v>
      </c>
      <c r="D8" s="24">
        <v>8.6644565E7</v>
      </c>
      <c r="E8" s="24">
        <v>4578834.0</v>
      </c>
      <c r="F8" s="13">
        <f t="shared" si="1"/>
        <v>82065731</v>
      </c>
      <c r="G8" s="14" t="str">
        <f>IF(E8=0,"YES",IF(D8/E8&gt;=1.15, IF(D8+E8&gt;=one_percentage,"YES","NO"),"NO"))</f>
        <v>YES</v>
      </c>
      <c r="H8" s="25">
        <v>48500.0</v>
      </c>
      <c r="I8" s="16" t="str">
        <f t="shared" si="3"/>
        <v>FUNDED</v>
      </c>
      <c r="J8" s="17">
        <f t="shared" si="4"/>
        <v>131375</v>
      </c>
      <c r="K8" s="18" t="str">
        <f t="shared" si="2"/>
        <v/>
      </c>
    </row>
    <row r="9">
      <c r="A9" s="27" t="s">
        <v>18</v>
      </c>
      <c r="B9" s="22">
        <v>2.39</v>
      </c>
      <c r="C9" s="23">
        <v>162.0</v>
      </c>
      <c r="D9" s="24">
        <v>9.3921638E7</v>
      </c>
      <c r="E9" s="24">
        <v>2.1077105E7</v>
      </c>
      <c r="F9" s="13">
        <f t="shared" si="1"/>
        <v>72844533</v>
      </c>
      <c r="G9" s="14" t="str">
        <f>IF(E9=0,"YES",IF(D9/E9&gt;=1.15, IF(D9+E9&gt;=one_percentage,"YES","NO"),"NO"))</f>
        <v>YES</v>
      </c>
      <c r="H9" s="25">
        <v>50000.0</v>
      </c>
      <c r="I9" s="16" t="str">
        <f t="shared" si="3"/>
        <v>FUNDED</v>
      </c>
      <c r="J9" s="17">
        <f t="shared" si="4"/>
        <v>81375</v>
      </c>
      <c r="K9" s="18" t="str">
        <f t="shared" si="2"/>
        <v/>
      </c>
    </row>
    <row r="10">
      <c r="A10" s="21" t="s">
        <v>19</v>
      </c>
      <c r="B10" s="22">
        <v>4.56</v>
      </c>
      <c r="C10" s="23">
        <v>187.0</v>
      </c>
      <c r="D10" s="24">
        <v>7.3770085E7</v>
      </c>
      <c r="E10" s="24">
        <v>3223233.0</v>
      </c>
      <c r="F10" s="13">
        <f t="shared" si="1"/>
        <v>70546852</v>
      </c>
      <c r="G10" s="14" t="str">
        <f>IF(E10=0,"YES",IF(D10/E10&gt;=1.15, IF(D10+E10&gt;=one_percentage,"YES","NO"),"NO"))</f>
        <v>YES</v>
      </c>
      <c r="H10" s="25">
        <v>29267.0</v>
      </c>
      <c r="I10" s="16" t="str">
        <f t="shared" si="3"/>
        <v>FUNDED</v>
      </c>
      <c r="J10" s="17">
        <f t="shared" si="4"/>
        <v>52108</v>
      </c>
      <c r="K10" s="18" t="str">
        <f t="shared" si="2"/>
        <v/>
      </c>
    </row>
    <row r="11">
      <c r="A11" s="21" t="s">
        <v>20</v>
      </c>
      <c r="B11" s="22">
        <v>4.73</v>
      </c>
      <c r="C11" s="23">
        <v>266.0</v>
      </c>
      <c r="D11" s="24">
        <v>7.2967316E7</v>
      </c>
      <c r="E11" s="24">
        <v>6346239.0</v>
      </c>
      <c r="F11" s="13">
        <f t="shared" si="1"/>
        <v>66621077</v>
      </c>
      <c r="G11" s="14" t="str">
        <f>IF(E11=0,"YES",IF(D11/E11&gt;=1.15, IF(D11+E11&gt;=one_percentage,"YES","NO"),"NO"))</f>
        <v>YES</v>
      </c>
      <c r="H11" s="25">
        <v>25000.0</v>
      </c>
      <c r="I11" s="16" t="str">
        <f t="shared" si="3"/>
        <v>FUNDED</v>
      </c>
      <c r="J11" s="17">
        <f t="shared" si="4"/>
        <v>27108</v>
      </c>
      <c r="K11" s="18" t="str">
        <f t="shared" si="2"/>
        <v/>
      </c>
    </row>
    <row r="12">
      <c r="A12" s="21" t="s">
        <v>21</v>
      </c>
      <c r="B12" s="22">
        <v>4.78</v>
      </c>
      <c r="C12" s="23">
        <v>270.0</v>
      </c>
      <c r="D12" s="24">
        <v>6.5643292E7</v>
      </c>
      <c r="E12" s="24">
        <v>2818657.0</v>
      </c>
      <c r="F12" s="13">
        <f t="shared" si="1"/>
        <v>62824635</v>
      </c>
      <c r="G12" s="14" t="str">
        <f>IF(E12=0,"YES",IF(D12/E12&gt;=1.15, IF(D12+E12&gt;=one_percentage,"YES","NO"),"NO"))</f>
        <v>YES</v>
      </c>
      <c r="H12" s="25">
        <v>33000.0</v>
      </c>
      <c r="I12" s="16" t="str">
        <f t="shared" si="3"/>
        <v>NOT FUNDED</v>
      </c>
      <c r="J12" s="17">
        <f t="shared" si="4"/>
        <v>27108</v>
      </c>
      <c r="K12" s="18" t="str">
        <f t="shared" si="2"/>
        <v>Over Budget</v>
      </c>
    </row>
    <row r="13">
      <c r="A13" s="21" t="s">
        <v>22</v>
      </c>
      <c r="B13" s="22">
        <v>4.89</v>
      </c>
      <c r="C13" s="23">
        <v>325.0</v>
      </c>
      <c r="D13" s="24">
        <v>6.4705316E7</v>
      </c>
      <c r="E13" s="24">
        <v>4334493.0</v>
      </c>
      <c r="F13" s="13">
        <f t="shared" si="1"/>
        <v>60370823</v>
      </c>
      <c r="G13" s="14" t="str">
        <f>IF(E13=0,"YES",IF(D13/E13&gt;=1.15, IF(D13+E13&gt;=one_percentage,"YES","NO"),"NO"))</f>
        <v>YES</v>
      </c>
      <c r="H13" s="25">
        <v>33600.0</v>
      </c>
      <c r="I13" s="16" t="str">
        <f t="shared" si="3"/>
        <v>NOT FUNDED</v>
      </c>
      <c r="J13" s="17">
        <f t="shared" si="4"/>
        <v>27108</v>
      </c>
      <c r="K13" s="18" t="str">
        <f t="shared" si="2"/>
        <v>Over Budget</v>
      </c>
    </row>
    <row r="14">
      <c r="A14" s="21" t="s">
        <v>23</v>
      </c>
      <c r="B14" s="22">
        <v>4.28</v>
      </c>
      <c r="C14" s="23">
        <v>120.0</v>
      </c>
      <c r="D14" s="24">
        <v>6.0678774E7</v>
      </c>
      <c r="E14" s="24">
        <v>5402152.0</v>
      </c>
      <c r="F14" s="13">
        <f t="shared" si="1"/>
        <v>55276622</v>
      </c>
      <c r="G14" s="14" t="str">
        <f>IF(E14=0,"YES",IF(D14/E14&gt;=1.15, IF(D14+E14&gt;=one_percentage,"YES","NO"),"NO"))</f>
        <v>YES</v>
      </c>
      <c r="H14" s="25">
        <v>8000.0</v>
      </c>
      <c r="I14" s="16" t="str">
        <f t="shared" si="3"/>
        <v>FUNDED</v>
      </c>
      <c r="J14" s="17">
        <f t="shared" si="4"/>
        <v>19108</v>
      </c>
      <c r="K14" s="18" t="str">
        <f t="shared" si="2"/>
        <v/>
      </c>
    </row>
    <row r="15">
      <c r="A15" s="21" t="s">
        <v>24</v>
      </c>
      <c r="B15" s="22">
        <v>4.87</v>
      </c>
      <c r="C15" s="23">
        <v>290.0</v>
      </c>
      <c r="D15" s="24">
        <v>6.1335814E7</v>
      </c>
      <c r="E15" s="24">
        <v>9601719.0</v>
      </c>
      <c r="F15" s="13">
        <f t="shared" si="1"/>
        <v>51734095</v>
      </c>
      <c r="G15" s="14" t="str">
        <f>IF(E15=0,"YES",IF(D15/E15&gt;=1.15, IF(D15+E15&gt;=one_percentage,"YES","NO"),"NO"))</f>
        <v>YES</v>
      </c>
      <c r="H15" s="25">
        <v>20600.0</v>
      </c>
      <c r="I15" s="16" t="str">
        <f t="shared" si="3"/>
        <v>NOT FUNDED</v>
      </c>
      <c r="J15" s="17">
        <f t="shared" si="4"/>
        <v>19108</v>
      </c>
      <c r="K15" s="18" t="str">
        <f t="shared" si="2"/>
        <v>Over Budget</v>
      </c>
    </row>
    <row r="16">
      <c r="A16" s="21" t="s">
        <v>25</v>
      </c>
      <c r="B16" s="22">
        <v>4.73</v>
      </c>
      <c r="C16" s="23">
        <v>213.0</v>
      </c>
      <c r="D16" s="24">
        <v>5.3742929E7</v>
      </c>
      <c r="E16" s="24">
        <v>3563408.0</v>
      </c>
      <c r="F16" s="13">
        <f t="shared" si="1"/>
        <v>50179521</v>
      </c>
      <c r="G16" s="14" t="str">
        <f>IF(E16=0,"YES",IF(D16/E16&gt;=1.15, IF(D16+E16&gt;=one_percentage,"YES","NO"),"NO"))</f>
        <v>YES</v>
      </c>
      <c r="H16" s="25">
        <v>20000.0</v>
      </c>
      <c r="I16" s="16" t="str">
        <f t="shared" si="3"/>
        <v>NOT FUNDED</v>
      </c>
      <c r="J16" s="17">
        <f t="shared" si="4"/>
        <v>19108</v>
      </c>
      <c r="K16" s="18" t="str">
        <f t="shared" si="2"/>
        <v>Over Budget</v>
      </c>
    </row>
    <row r="17">
      <c r="A17" s="21" t="s">
        <v>26</v>
      </c>
      <c r="B17" s="22">
        <v>4.67</v>
      </c>
      <c r="C17" s="23">
        <v>208.0</v>
      </c>
      <c r="D17" s="24">
        <v>5.2193589E7</v>
      </c>
      <c r="E17" s="24">
        <v>4001955.0</v>
      </c>
      <c r="F17" s="13">
        <f t="shared" si="1"/>
        <v>48191634</v>
      </c>
      <c r="G17" s="14" t="str">
        <f>IF(E17=0,"YES",IF(D17/E17&gt;=1.15, IF(D17+E17&gt;=one_percentage,"YES","NO"),"NO"))</f>
        <v>YES</v>
      </c>
      <c r="H17" s="25">
        <v>72000.0</v>
      </c>
      <c r="I17" s="16" t="str">
        <f t="shared" si="3"/>
        <v>NOT FUNDED</v>
      </c>
      <c r="J17" s="17">
        <f t="shared" si="4"/>
        <v>19108</v>
      </c>
      <c r="K17" s="18" t="str">
        <f t="shared" si="2"/>
        <v>Over Budget</v>
      </c>
    </row>
    <row r="18">
      <c r="A18" s="21" t="s">
        <v>27</v>
      </c>
      <c r="B18" s="22">
        <v>4.22</v>
      </c>
      <c r="C18" s="23">
        <v>136.0</v>
      </c>
      <c r="D18" s="24">
        <v>4.5138525E7</v>
      </c>
      <c r="E18" s="24">
        <v>3647231.0</v>
      </c>
      <c r="F18" s="13">
        <f t="shared" si="1"/>
        <v>41491294</v>
      </c>
      <c r="G18" s="14" t="str">
        <f>IF(E18=0,"YES",IF(D18/E18&gt;=1.15, IF(D18+E18&gt;=one_percentage,"YES","NO"),"NO"))</f>
        <v>YES</v>
      </c>
      <c r="H18" s="25">
        <v>12500.0</v>
      </c>
      <c r="I18" s="16" t="str">
        <f t="shared" si="3"/>
        <v>FUNDED</v>
      </c>
      <c r="J18" s="17">
        <f t="shared" si="4"/>
        <v>6608</v>
      </c>
      <c r="K18" s="18" t="str">
        <f t="shared" si="2"/>
        <v/>
      </c>
    </row>
    <row r="19">
      <c r="A19" s="21" t="s">
        <v>28</v>
      </c>
      <c r="B19" s="22">
        <v>4.22</v>
      </c>
      <c r="C19" s="23">
        <v>137.0</v>
      </c>
      <c r="D19" s="24">
        <v>3.9181667E7</v>
      </c>
      <c r="E19" s="24">
        <v>2685127.0</v>
      </c>
      <c r="F19" s="13">
        <f t="shared" si="1"/>
        <v>36496540</v>
      </c>
      <c r="G19" s="14" t="str">
        <f>IF(E19=0,"YES",IF(D19/E19&gt;=1.15, IF(D19+E19&gt;=one_percentage,"YES","NO"),"NO"))</f>
        <v>YES</v>
      </c>
      <c r="H19" s="25">
        <v>21000.0</v>
      </c>
      <c r="I19" s="16" t="str">
        <f t="shared" si="3"/>
        <v>NOT FUNDED</v>
      </c>
      <c r="J19" s="17">
        <f t="shared" si="4"/>
        <v>6608</v>
      </c>
      <c r="K19" s="18" t="str">
        <f t="shared" si="2"/>
        <v>Over Budget</v>
      </c>
    </row>
    <row r="20">
      <c r="A20" s="21" t="s">
        <v>29</v>
      </c>
      <c r="B20" s="22">
        <v>4.39</v>
      </c>
      <c r="C20" s="23">
        <v>122.0</v>
      </c>
      <c r="D20" s="24">
        <v>4.1138093E7</v>
      </c>
      <c r="E20" s="24">
        <v>4942630.0</v>
      </c>
      <c r="F20" s="13">
        <f t="shared" si="1"/>
        <v>36195463</v>
      </c>
      <c r="G20" s="14" t="str">
        <f>IF(E20=0,"YES",IF(D20/E20&gt;=1.15, IF(D20+E20&gt;=one_percentage,"YES","NO"),"NO"))</f>
        <v>YES</v>
      </c>
      <c r="H20" s="25">
        <v>32205.0</v>
      </c>
      <c r="I20" s="16" t="str">
        <f t="shared" si="3"/>
        <v>NOT FUNDED</v>
      </c>
      <c r="J20" s="17">
        <f t="shared" si="4"/>
        <v>6608</v>
      </c>
      <c r="K20" s="18" t="str">
        <f t="shared" si="2"/>
        <v>Over Budget</v>
      </c>
    </row>
    <row r="21">
      <c r="A21" s="21" t="s">
        <v>30</v>
      </c>
      <c r="B21" s="22">
        <v>3.92</v>
      </c>
      <c r="C21" s="23">
        <v>106.0</v>
      </c>
      <c r="D21" s="24">
        <v>4.035724E7</v>
      </c>
      <c r="E21" s="24">
        <v>5987879.0</v>
      </c>
      <c r="F21" s="13">
        <f t="shared" si="1"/>
        <v>34369361</v>
      </c>
      <c r="G21" s="14" t="str">
        <f>IF(E21=0,"YES",IF(D21/E21&gt;=1.15, IF(D21+E21&gt;=one_percentage,"YES","NO"),"NO"))</f>
        <v>YES</v>
      </c>
      <c r="H21" s="25">
        <v>14219.0</v>
      </c>
      <c r="I21" s="16" t="str">
        <f t="shared" si="3"/>
        <v>NOT FUNDED</v>
      </c>
      <c r="J21" s="17">
        <f t="shared" si="4"/>
        <v>6608</v>
      </c>
      <c r="K21" s="18" t="str">
        <f t="shared" si="2"/>
        <v>Over Budget</v>
      </c>
    </row>
    <row r="22">
      <c r="A22" s="21" t="s">
        <v>31</v>
      </c>
      <c r="B22" s="22">
        <v>4.38</v>
      </c>
      <c r="C22" s="23">
        <v>120.0</v>
      </c>
      <c r="D22" s="24">
        <v>3.6207403E7</v>
      </c>
      <c r="E22" s="24">
        <v>4944335.0</v>
      </c>
      <c r="F22" s="13">
        <f t="shared" si="1"/>
        <v>31263068</v>
      </c>
      <c r="G22" s="14" t="str">
        <f>IF(E22=0,"YES",IF(D22/E22&gt;=1.15, IF(D22+E22&gt;=one_percentage,"YES","NO"),"NO"))</f>
        <v>YES</v>
      </c>
      <c r="H22" s="25">
        <v>8215.0</v>
      </c>
      <c r="I22" s="16" t="str">
        <f t="shared" si="3"/>
        <v>NOT FUNDED</v>
      </c>
      <c r="J22" s="17">
        <f t="shared" si="4"/>
        <v>6608</v>
      </c>
      <c r="K22" s="18" t="str">
        <f t="shared" si="2"/>
        <v>Over Budget</v>
      </c>
    </row>
    <row r="23">
      <c r="A23" s="21" t="s">
        <v>32</v>
      </c>
      <c r="B23" s="22">
        <v>3.86</v>
      </c>
      <c r="C23" s="23">
        <v>99.0</v>
      </c>
      <c r="D23" s="24">
        <v>3.001353E7</v>
      </c>
      <c r="E23" s="24">
        <v>4795241.0</v>
      </c>
      <c r="F23" s="13">
        <f t="shared" si="1"/>
        <v>25218289</v>
      </c>
      <c r="G23" s="14" t="str">
        <f>IF(E23=0,"YES",IF(D23/E23&gt;=1.15, IF(D23+E23&gt;=one_percentage,"YES","NO"),"NO"))</f>
        <v>NO</v>
      </c>
      <c r="H23" s="25">
        <v>20000.0</v>
      </c>
      <c r="I23" s="16" t="str">
        <f t="shared" si="3"/>
        <v>NOT FUNDED</v>
      </c>
      <c r="J23" s="17">
        <f t="shared" si="4"/>
        <v>6608</v>
      </c>
      <c r="K23" s="18" t="str">
        <f t="shared" si="2"/>
        <v>Approval Threshold</v>
      </c>
    </row>
    <row r="24">
      <c r="A24" s="21" t="s">
        <v>33</v>
      </c>
      <c r="B24" s="22">
        <v>3.5</v>
      </c>
      <c r="C24" s="23">
        <v>90.0</v>
      </c>
      <c r="D24" s="24">
        <v>2.9744398E7</v>
      </c>
      <c r="E24" s="24">
        <v>6796780.0</v>
      </c>
      <c r="F24" s="13">
        <f t="shared" si="1"/>
        <v>22947618</v>
      </c>
      <c r="G24" s="14" t="str">
        <f>IF(E24=0,"YES",IF(D24/E24&gt;=1.15, IF(D24+E24&gt;=one_percentage,"YES","NO"),"NO"))</f>
        <v>NO</v>
      </c>
      <c r="H24" s="25">
        <v>29500.0</v>
      </c>
      <c r="I24" s="16" t="str">
        <f t="shared" si="3"/>
        <v>NOT FUNDED</v>
      </c>
      <c r="J24" s="17">
        <f t="shared" si="4"/>
        <v>6608</v>
      </c>
      <c r="K24" s="18" t="str">
        <f t="shared" si="2"/>
        <v>Approval Threshold</v>
      </c>
    </row>
    <row r="25">
      <c r="A25" s="21" t="s">
        <v>34</v>
      </c>
      <c r="B25" s="22">
        <v>4.42</v>
      </c>
      <c r="C25" s="23">
        <v>175.0</v>
      </c>
      <c r="D25" s="24">
        <v>3.3427896E7</v>
      </c>
      <c r="E25" s="24">
        <v>1.5344416E7</v>
      </c>
      <c r="F25" s="13">
        <f t="shared" si="1"/>
        <v>18083480</v>
      </c>
      <c r="G25" s="14" t="str">
        <f>IF(E25=0,"YES",IF(D25/E25&gt;=1.15, IF(D25+E25&gt;=one_percentage,"YES","NO"),"NO"))</f>
        <v>YES</v>
      </c>
      <c r="H25" s="25">
        <v>144000.0</v>
      </c>
      <c r="I25" s="16" t="str">
        <f t="shared" si="3"/>
        <v>NOT FUNDED</v>
      </c>
      <c r="J25" s="17">
        <f t="shared" si="4"/>
        <v>6608</v>
      </c>
      <c r="K25" s="18" t="str">
        <f t="shared" si="2"/>
        <v>Over Budget</v>
      </c>
    </row>
    <row r="26">
      <c r="A26" s="21" t="s">
        <v>35</v>
      </c>
      <c r="B26" s="22">
        <v>4.2</v>
      </c>
      <c r="C26" s="23">
        <v>111.0</v>
      </c>
      <c r="D26" s="24">
        <v>3.0264259E7</v>
      </c>
      <c r="E26" s="24">
        <v>1.2724923E7</v>
      </c>
      <c r="F26" s="13">
        <f t="shared" si="1"/>
        <v>17539336</v>
      </c>
      <c r="G26" s="14" t="str">
        <f>IF(E26=0,"YES",IF(D26/E26&gt;=1.15, IF(D26+E26&gt;=one_percentage,"YES","NO"),"NO"))</f>
        <v>YES</v>
      </c>
      <c r="H26" s="25">
        <v>24000.0</v>
      </c>
      <c r="I26" s="16" t="str">
        <f t="shared" si="3"/>
        <v>NOT FUNDED</v>
      </c>
      <c r="J26" s="17">
        <f t="shared" si="4"/>
        <v>6608</v>
      </c>
      <c r="K26" s="18" t="str">
        <f t="shared" si="2"/>
        <v>Over Budget</v>
      </c>
    </row>
    <row r="27">
      <c r="A27" s="21" t="s">
        <v>36</v>
      </c>
      <c r="B27" s="22">
        <v>3.94</v>
      </c>
      <c r="C27" s="23">
        <v>116.0</v>
      </c>
      <c r="D27" s="24">
        <v>2.7652425E7</v>
      </c>
      <c r="E27" s="24">
        <v>1.3085869E7</v>
      </c>
      <c r="F27" s="13">
        <f t="shared" si="1"/>
        <v>14566556</v>
      </c>
      <c r="G27" s="14" t="str">
        <f>IF(E27=0,"YES",IF(D27/E27&gt;=1.15, IF(D27+E27&gt;=one_percentage,"YES","NO"),"NO"))</f>
        <v>YES</v>
      </c>
      <c r="H27" s="25">
        <v>50000.0</v>
      </c>
      <c r="I27" s="16" t="str">
        <f t="shared" si="3"/>
        <v>NOT FUNDED</v>
      </c>
      <c r="J27" s="17">
        <f t="shared" si="4"/>
        <v>6608</v>
      </c>
      <c r="K27" s="18" t="str">
        <f t="shared" si="2"/>
        <v>Over Budget</v>
      </c>
    </row>
    <row r="28">
      <c r="A28" s="21" t="s">
        <v>37</v>
      </c>
      <c r="B28" s="22">
        <v>3.6</v>
      </c>
      <c r="C28" s="23">
        <v>93.0</v>
      </c>
      <c r="D28" s="24">
        <v>2.1259816E7</v>
      </c>
      <c r="E28" s="24">
        <v>7113962.0</v>
      </c>
      <c r="F28" s="13">
        <f t="shared" si="1"/>
        <v>14145854</v>
      </c>
      <c r="G28" s="14" t="str">
        <f>IF(E28=0,"YES",IF(D28/E28&gt;=1.15, IF(D28+E28&gt;=one_percentage,"YES","NO"),"NO"))</f>
        <v>NO</v>
      </c>
      <c r="H28" s="25">
        <v>15000.0</v>
      </c>
      <c r="I28" s="16" t="str">
        <f t="shared" si="3"/>
        <v>NOT FUNDED</v>
      </c>
      <c r="J28" s="17">
        <f t="shared" si="4"/>
        <v>6608</v>
      </c>
      <c r="K28" s="18" t="str">
        <f t="shared" si="2"/>
        <v>Approval Threshold</v>
      </c>
    </row>
    <row r="29">
      <c r="A29" s="21" t="s">
        <v>38</v>
      </c>
      <c r="B29" s="22">
        <v>3.5</v>
      </c>
      <c r="C29" s="23">
        <v>80.0</v>
      </c>
      <c r="D29" s="24">
        <v>2.4458856E7</v>
      </c>
      <c r="E29" s="24">
        <v>1.0988202E7</v>
      </c>
      <c r="F29" s="13">
        <f t="shared" si="1"/>
        <v>13470654</v>
      </c>
      <c r="G29" s="14" t="str">
        <f>IF(E29=0,"YES",IF(D29/E29&gt;=1.15, IF(D29+E29&gt;=one_percentage,"YES","NO"),"NO"))</f>
        <v>NO</v>
      </c>
      <c r="H29" s="25">
        <v>20000.0</v>
      </c>
      <c r="I29" s="16" t="str">
        <f t="shared" si="3"/>
        <v>NOT FUNDED</v>
      </c>
      <c r="J29" s="17">
        <f t="shared" si="4"/>
        <v>6608</v>
      </c>
      <c r="K29" s="18" t="str">
        <f t="shared" si="2"/>
        <v>Approval Threshold</v>
      </c>
    </row>
    <row r="30">
      <c r="A30" s="21" t="s">
        <v>39</v>
      </c>
      <c r="B30" s="22">
        <v>4.27</v>
      </c>
      <c r="C30" s="23">
        <v>109.0</v>
      </c>
      <c r="D30" s="24">
        <v>2.7153272E7</v>
      </c>
      <c r="E30" s="24">
        <v>1.5285444E7</v>
      </c>
      <c r="F30" s="13">
        <f t="shared" si="1"/>
        <v>11867828</v>
      </c>
      <c r="G30" s="14" t="str">
        <f>IF(E30=0,"YES",IF(D30/E30&gt;=1.15, IF(D30+E30&gt;=one_percentage,"YES","NO"),"NO"))</f>
        <v>YES</v>
      </c>
      <c r="H30" s="25">
        <v>12500.0</v>
      </c>
      <c r="I30" s="16" t="str">
        <f t="shared" si="3"/>
        <v>NOT FUNDED</v>
      </c>
      <c r="J30" s="17">
        <f t="shared" si="4"/>
        <v>6608</v>
      </c>
      <c r="K30" s="18" t="str">
        <f t="shared" si="2"/>
        <v>Over Budget</v>
      </c>
    </row>
    <row r="31">
      <c r="A31" s="21" t="s">
        <v>40</v>
      </c>
      <c r="B31" s="22">
        <v>3.73</v>
      </c>
      <c r="C31" s="23">
        <v>96.0</v>
      </c>
      <c r="D31" s="24">
        <v>2.5698513E7</v>
      </c>
      <c r="E31" s="24">
        <v>1.5157116E7</v>
      </c>
      <c r="F31" s="13">
        <f t="shared" si="1"/>
        <v>10541397</v>
      </c>
      <c r="G31" s="14" t="str">
        <f>IF(E31=0,"YES",IF(D31/E31&gt;=1.15, IF(D31+E31&gt;=one_percentage,"YES","NO"),"NO"))</f>
        <v>YES</v>
      </c>
      <c r="H31" s="25">
        <v>33000.0</v>
      </c>
      <c r="I31" s="16" t="str">
        <f t="shared" si="3"/>
        <v>NOT FUNDED</v>
      </c>
      <c r="J31" s="17">
        <f t="shared" si="4"/>
        <v>6608</v>
      </c>
      <c r="K31" s="18" t="str">
        <f t="shared" si="2"/>
        <v>Over Budget</v>
      </c>
    </row>
    <row r="32">
      <c r="A32" s="21" t="s">
        <v>41</v>
      </c>
      <c r="B32" s="22">
        <v>3.67</v>
      </c>
      <c r="C32" s="23">
        <v>82.0</v>
      </c>
      <c r="D32" s="24">
        <v>1.7490087E7</v>
      </c>
      <c r="E32" s="24">
        <v>1.0028117E7</v>
      </c>
      <c r="F32" s="13">
        <f t="shared" si="1"/>
        <v>7461970</v>
      </c>
      <c r="G32" s="14" t="str">
        <f>IF(E32=0,"YES",IF(D32/E32&gt;=1.15, IF(D32+E32&gt;=one_percentage,"YES","NO"),"NO"))</f>
        <v>NO</v>
      </c>
      <c r="H32" s="25">
        <v>15000.0</v>
      </c>
      <c r="I32" s="16" t="str">
        <f t="shared" si="3"/>
        <v>NOT FUNDED</v>
      </c>
      <c r="J32" s="17">
        <f t="shared" si="4"/>
        <v>6608</v>
      </c>
      <c r="K32" s="18" t="str">
        <f t="shared" si="2"/>
        <v>Approval Threshold</v>
      </c>
    </row>
    <row r="33">
      <c r="A33" s="21" t="s">
        <v>42</v>
      </c>
      <c r="B33" s="22">
        <v>3.44</v>
      </c>
      <c r="C33" s="23">
        <v>111.0</v>
      </c>
      <c r="D33" s="24">
        <v>2.5075495E7</v>
      </c>
      <c r="E33" s="24">
        <v>1.7953526E7</v>
      </c>
      <c r="F33" s="13">
        <f t="shared" si="1"/>
        <v>7121969</v>
      </c>
      <c r="G33" s="14" t="str">
        <f>IF(E33=0,"YES",IF(D33/E33&gt;=1.15, IF(D33+E33&gt;=one_percentage,"YES","NO"),"NO"))</f>
        <v>YES</v>
      </c>
      <c r="H33" s="25">
        <v>80000.0</v>
      </c>
      <c r="I33" s="16" t="str">
        <f t="shared" si="3"/>
        <v>NOT FUNDED</v>
      </c>
      <c r="J33" s="17">
        <f t="shared" si="4"/>
        <v>6608</v>
      </c>
      <c r="K33" s="18" t="str">
        <f t="shared" si="2"/>
        <v>Over Budget</v>
      </c>
    </row>
    <row r="34">
      <c r="A34" s="21" t="s">
        <v>43</v>
      </c>
      <c r="B34" s="22">
        <v>3.0</v>
      </c>
      <c r="C34" s="23">
        <v>80.0</v>
      </c>
      <c r="D34" s="24">
        <v>2.3086432E7</v>
      </c>
      <c r="E34" s="24">
        <v>1.7582451E7</v>
      </c>
      <c r="F34" s="13">
        <f t="shared" si="1"/>
        <v>5503981</v>
      </c>
      <c r="G34" s="14" t="str">
        <f>IF(E34=0,"YES",IF(D34/E34&gt;=1.15, IF(D34+E34&gt;=one_percentage,"YES","NO"),"NO"))</f>
        <v>YES</v>
      </c>
      <c r="H34" s="25">
        <v>18506.0</v>
      </c>
      <c r="I34" s="16" t="str">
        <f t="shared" si="3"/>
        <v>NOT FUNDED</v>
      </c>
      <c r="J34" s="17">
        <f t="shared" si="4"/>
        <v>6608</v>
      </c>
      <c r="K34" s="18" t="str">
        <f t="shared" si="2"/>
        <v>Over Budget</v>
      </c>
    </row>
    <row r="35">
      <c r="A35" s="21" t="s">
        <v>44</v>
      </c>
      <c r="B35" s="22">
        <v>2.75</v>
      </c>
      <c r="C35" s="23">
        <v>76.0</v>
      </c>
      <c r="D35" s="24">
        <v>1.6524127E7</v>
      </c>
      <c r="E35" s="24">
        <v>1.5768741E7</v>
      </c>
      <c r="F35" s="13">
        <f t="shared" si="1"/>
        <v>755386</v>
      </c>
      <c r="G35" s="14" t="str">
        <f>IF(E35=0,"YES",IF(D35/E35&gt;=1.15, IF(D35+E35&gt;=one_percentage,"YES","NO"),"NO"))</f>
        <v>NO</v>
      </c>
      <c r="H35" s="25">
        <v>14000.0</v>
      </c>
      <c r="I35" s="16" t="str">
        <f t="shared" si="3"/>
        <v>NOT FUNDED</v>
      </c>
      <c r="J35" s="17">
        <f t="shared" si="4"/>
        <v>6608</v>
      </c>
      <c r="K35" s="18" t="str">
        <f t="shared" si="2"/>
        <v>Approval Threshold</v>
      </c>
    </row>
    <row r="36">
      <c r="A36" s="21" t="s">
        <v>45</v>
      </c>
      <c r="B36" s="22">
        <v>2.08</v>
      </c>
      <c r="C36" s="23">
        <v>120.0</v>
      </c>
      <c r="D36" s="24">
        <v>2.487427E7</v>
      </c>
      <c r="E36" s="24">
        <v>2.5017519E7</v>
      </c>
      <c r="F36" s="13">
        <f t="shared" si="1"/>
        <v>-143249</v>
      </c>
      <c r="G36" s="14" t="str">
        <f>IF(E36=0,"YES",IF(D36/E36&gt;=1.15, IF(D36+E36&gt;=one_percentage,"YES","NO"),"NO"))</f>
        <v>NO</v>
      </c>
      <c r="H36" s="25">
        <v>100000.0</v>
      </c>
      <c r="I36" s="16" t="str">
        <f t="shared" si="3"/>
        <v>NOT FUNDED</v>
      </c>
      <c r="J36" s="17">
        <f t="shared" si="4"/>
        <v>6608</v>
      </c>
      <c r="K36" s="18" t="str">
        <f t="shared" si="2"/>
        <v>Approval Threshold</v>
      </c>
    </row>
    <row r="37">
      <c r="A37" s="21" t="s">
        <v>46</v>
      </c>
      <c r="B37" s="22">
        <v>1.78</v>
      </c>
      <c r="C37" s="23">
        <v>100.0</v>
      </c>
      <c r="D37" s="24">
        <v>2.2412306E7</v>
      </c>
      <c r="E37" s="24">
        <v>2.3462497E7</v>
      </c>
      <c r="F37" s="13">
        <f t="shared" si="1"/>
        <v>-1050191</v>
      </c>
      <c r="G37" s="14" t="str">
        <f>IF(E37=0,"YES",IF(D37/E37&gt;=1.15, IF(D37+E37&gt;=one_percentage,"YES","NO"),"NO"))</f>
        <v>NO</v>
      </c>
      <c r="H37" s="25">
        <v>26000.0</v>
      </c>
      <c r="I37" s="16" t="str">
        <f t="shared" si="3"/>
        <v>NOT FUNDED</v>
      </c>
      <c r="J37" s="17">
        <f t="shared" si="4"/>
        <v>6608</v>
      </c>
      <c r="K37" s="18" t="str">
        <f t="shared" si="2"/>
        <v>Approval Threshold</v>
      </c>
    </row>
    <row r="38">
      <c r="A38" s="21" t="s">
        <v>47</v>
      </c>
      <c r="B38" s="22">
        <v>3.11</v>
      </c>
      <c r="C38" s="23">
        <v>82.0</v>
      </c>
      <c r="D38" s="24">
        <v>1.4329768E7</v>
      </c>
      <c r="E38" s="24">
        <v>1.8033696E7</v>
      </c>
      <c r="F38" s="13">
        <f t="shared" si="1"/>
        <v>-3703928</v>
      </c>
      <c r="G38" s="14" t="str">
        <f>IF(E38=0,"YES",IF(D38/E38&gt;=1.15, IF(D38+E38&gt;=one_percentage,"YES","NO"),"NO"))</f>
        <v>NO</v>
      </c>
      <c r="H38" s="25">
        <v>24000.0</v>
      </c>
      <c r="I38" s="16" t="str">
        <f t="shared" si="3"/>
        <v>NOT FUNDED</v>
      </c>
      <c r="J38" s="17">
        <f t="shared" si="4"/>
        <v>6608</v>
      </c>
      <c r="K38" s="18" t="str">
        <f t="shared" si="2"/>
        <v>Approval Threshold</v>
      </c>
    </row>
    <row r="39">
      <c r="A39" s="21" t="s">
        <v>48</v>
      </c>
      <c r="B39" s="22">
        <v>3.27</v>
      </c>
      <c r="C39" s="23">
        <v>117.0</v>
      </c>
      <c r="D39" s="24">
        <v>1.5298213E7</v>
      </c>
      <c r="E39" s="24">
        <v>2.1110177E7</v>
      </c>
      <c r="F39" s="13">
        <f t="shared" si="1"/>
        <v>-5811964</v>
      </c>
      <c r="G39" s="14" t="str">
        <f>IF(E39=0,"YES",IF(D39/E39&gt;=1.15, IF(D39+E39&gt;=one_percentage,"YES","NO"),"NO"))</f>
        <v>NO</v>
      </c>
      <c r="H39" s="25">
        <v>500000.0</v>
      </c>
      <c r="I39" s="16" t="str">
        <f t="shared" si="3"/>
        <v>NOT FUNDED</v>
      </c>
      <c r="J39" s="17">
        <f t="shared" si="4"/>
        <v>6608</v>
      </c>
      <c r="K39" s="18" t="str">
        <f t="shared" si="2"/>
        <v>Approval Threshold</v>
      </c>
    </row>
  </sheetData>
  <autoFilter ref="$A$1:$H$39">
    <sortState ref="A1:H39">
      <sortCondition descending="1" ref="F1:F39"/>
      <sortCondition ref="A1:A39"/>
    </sortState>
  </autoFilter>
  <conditionalFormatting sqref="I2:I39">
    <cfRule type="cellIs" dxfId="0" priority="1" operator="equal">
      <formula>"FUNDED"</formula>
    </cfRule>
  </conditionalFormatting>
  <conditionalFormatting sqref="I2:I39">
    <cfRule type="cellIs" dxfId="1" priority="2" operator="equal">
      <formula>"NOT FUNDED"</formula>
    </cfRule>
  </conditionalFormatting>
  <conditionalFormatting sqref="K2:K39">
    <cfRule type="cellIs" dxfId="0" priority="3" operator="greaterThan">
      <formula>999</formula>
    </cfRule>
  </conditionalFormatting>
  <conditionalFormatting sqref="K2:K39">
    <cfRule type="cellIs" dxfId="0" priority="4" operator="greaterThan">
      <formula>999</formula>
    </cfRule>
  </conditionalFormatting>
  <conditionalFormatting sqref="K2:K39">
    <cfRule type="containsText" dxfId="1" priority="5" operator="containsText" text="NOT FUNDED">
      <formula>NOT(ISERROR(SEARCH(("NOT FUNDED"),(K2))))</formula>
    </cfRule>
  </conditionalFormatting>
  <conditionalFormatting sqref="K2:K39">
    <cfRule type="cellIs" dxfId="2" priority="6" operator="equal">
      <formula>"Over Budget"</formula>
    </cfRule>
  </conditionalFormatting>
  <conditionalFormatting sqref="K2:K39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</hyperlinks>
  <drawing r:id="rId39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916</v>
      </c>
      <c r="B2" s="22">
        <v>4.2</v>
      </c>
      <c r="C2" s="23">
        <v>244.0</v>
      </c>
      <c r="D2" s="24">
        <v>1.29774237E8</v>
      </c>
      <c r="E2" s="24">
        <v>6614336.0</v>
      </c>
      <c r="F2" s="13">
        <f t="shared" ref="F2:F29" si="1">D2-E2</f>
        <v>123159901</v>
      </c>
      <c r="G2" s="14" t="str">
        <f>IF(E2=0,"YES",IF(D2/E2&gt;=1.15, IF(D2+E2&gt;=one_percentage,"YES","NO"),"NO"))</f>
        <v>YES</v>
      </c>
      <c r="H2" s="25">
        <v>20000.0</v>
      </c>
      <c r="I2" s="16" t="str">
        <f>If(open_standards&gt;=H2,IF(G2="Yes","FUNDED","NOT FUNDED"),"NOT FUNDED")</f>
        <v>FUNDED</v>
      </c>
      <c r="J2" s="17">
        <f>If(open_standards&gt;=H2,open_standards-H2,open_standards)</f>
        <v>480000</v>
      </c>
      <c r="K2" s="18" t="str">
        <f t="shared" ref="K2:K29" si="2">If(G2="YES",IF(I2="FUNDED","","Over Budget"),"Approval Threshold")</f>
        <v/>
      </c>
    </row>
    <row r="3">
      <c r="A3" s="21" t="s">
        <v>917</v>
      </c>
      <c r="B3" s="22">
        <v>5.0</v>
      </c>
      <c r="C3" s="23">
        <v>372.0</v>
      </c>
      <c r="D3" s="24">
        <v>1.13499565E8</v>
      </c>
      <c r="E3" s="24">
        <v>4903996.0</v>
      </c>
      <c r="F3" s="13">
        <f t="shared" si="1"/>
        <v>108595569</v>
      </c>
      <c r="G3" s="14" t="str">
        <f>IF(E3=0,"YES",IF(D3/E3&gt;=1.15, IF(D3+E3&gt;=one_percentage,"YES","NO"),"NO"))</f>
        <v>YES</v>
      </c>
      <c r="H3" s="25">
        <v>31600.0</v>
      </c>
      <c r="I3" s="16" t="str">
        <f t="shared" ref="I3:I29" si="3">If(J2&gt;=H3,IF(G3="Yes","FUNDED","NOT FUNDED"),"NOT FUNDED")</f>
        <v>FUNDED</v>
      </c>
      <c r="J3" s="17">
        <f t="shared" ref="J3:J29" si="4">If(I3="FUNDED",IF(J2&gt;=H3,(J2-H3),J2),J2)</f>
        <v>448400</v>
      </c>
      <c r="K3" s="18" t="str">
        <f t="shared" si="2"/>
        <v/>
      </c>
    </row>
    <row r="4">
      <c r="A4" s="21" t="s">
        <v>918</v>
      </c>
      <c r="B4" s="22">
        <v>4.0</v>
      </c>
      <c r="C4" s="23">
        <v>138.0</v>
      </c>
      <c r="D4" s="24">
        <v>6.0563871E7</v>
      </c>
      <c r="E4" s="24">
        <v>2781356.0</v>
      </c>
      <c r="F4" s="13">
        <f t="shared" si="1"/>
        <v>57782515</v>
      </c>
      <c r="G4" s="14" t="str">
        <f>IF(E4=0,"YES",IF(D4/E4&gt;=1.15, IF(D4+E4&gt;=one_percentage,"YES","NO"),"NO"))</f>
        <v>YES</v>
      </c>
      <c r="H4" s="25">
        <v>49500.0</v>
      </c>
      <c r="I4" s="16" t="str">
        <f t="shared" si="3"/>
        <v>FUNDED</v>
      </c>
      <c r="J4" s="17">
        <f t="shared" si="4"/>
        <v>398900</v>
      </c>
      <c r="K4" s="18" t="str">
        <f t="shared" si="2"/>
        <v/>
      </c>
    </row>
    <row r="5">
      <c r="A5" s="21" t="s">
        <v>919</v>
      </c>
      <c r="B5" s="22">
        <v>4.56</v>
      </c>
      <c r="C5" s="23">
        <v>243.0</v>
      </c>
      <c r="D5" s="24">
        <v>4.9270381E7</v>
      </c>
      <c r="E5" s="24">
        <v>4157073.0</v>
      </c>
      <c r="F5" s="13">
        <f t="shared" si="1"/>
        <v>45113308</v>
      </c>
      <c r="G5" s="14" t="str">
        <f>IF(E5=0,"YES",IF(D5/E5&gt;=1.15, IF(D5+E5&gt;=one_percentage,"YES","NO"),"NO"))</f>
        <v>YES</v>
      </c>
      <c r="H5" s="25">
        <v>48700.0</v>
      </c>
      <c r="I5" s="16" t="str">
        <f t="shared" si="3"/>
        <v>FUNDED</v>
      </c>
      <c r="J5" s="17">
        <f t="shared" si="4"/>
        <v>350200</v>
      </c>
      <c r="K5" s="18" t="str">
        <f t="shared" si="2"/>
        <v/>
      </c>
    </row>
    <row r="6">
      <c r="A6" s="21" t="s">
        <v>920</v>
      </c>
      <c r="B6" s="22">
        <v>4.39</v>
      </c>
      <c r="C6" s="23">
        <v>132.0</v>
      </c>
      <c r="D6" s="24">
        <v>4.5428828E7</v>
      </c>
      <c r="E6" s="24">
        <v>4297217.0</v>
      </c>
      <c r="F6" s="13">
        <f t="shared" si="1"/>
        <v>41131611</v>
      </c>
      <c r="G6" s="14" t="str">
        <f>IF(E6=0,"YES",IF(D6/E6&gt;=1.15, IF(D6+E6&gt;=one_percentage,"YES","NO"),"NO"))</f>
        <v>YES</v>
      </c>
      <c r="H6" s="25">
        <v>27685.0</v>
      </c>
      <c r="I6" s="16" t="str">
        <f t="shared" si="3"/>
        <v>FUNDED</v>
      </c>
      <c r="J6" s="17">
        <f t="shared" si="4"/>
        <v>322515</v>
      </c>
      <c r="K6" s="18" t="str">
        <f t="shared" si="2"/>
        <v/>
      </c>
    </row>
    <row r="7">
      <c r="A7" s="21" t="s">
        <v>921</v>
      </c>
      <c r="B7" s="22">
        <v>4.21</v>
      </c>
      <c r="C7" s="23">
        <v>127.0</v>
      </c>
      <c r="D7" s="24">
        <v>4.588445E7</v>
      </c>
      <c r="E7" s="24">
        <v>5017638.0</v>
      </c>
      <c r="F7" s="13">
        <f t="shared" si="1"/>
        <v>40866812</v>
      </c>
      <c r="G7" s="14" t="str">
        <f>IF(E7=0,"YES",IF(D7/E7&gt;=1.15, IF(D7+E7&gt;=one_percentage,"YES","NO"),"NO"))</f>
        <v>YES</v>
      </c>
      <c r="H7" s="25">
        <v>8500.0</v>
      </c>
      <c r="I7" s="16" t="str">
        <f t="shared" si="3"/>
        <v>FUNDED</v>
      </c>
      <c r="J7" s="17">
        <f t="shared" si="4"/>
        <v>314015</v>
      </c>
      <c r="K7" s="18" t="str">
        <f t="shared" si="2"/>
        <v/>
      </c>
    </row>
    <row r="8">
      <c r="A8" s="21" t="s">
        <v>922</v>
      </c>
      <c r="B8" s="22">
        <v>4.2</v>
      </c>
      <c r="C8" s="23">
        <v>125.0</v>
      </c>
      <c r="D8" s="24">
        <v>4.4163719E7</v>
      </c>
      <c r="E8" s="24">
        <v>3922176.0</v>
      </c>
      <c r="F8" s="13">
        <f t="shared" si="1"/>
        <v>40241543</v>
      </c>
      <c r="G8" s="14" t="str">
        <f>IF(E8=0,"YES",IF(D8/E8&gt;=1.15, IF(D8+E8&gt;=one_percentage,"YES","NO"),"NO"))</f>
        <v>YES</v>
      </c>
      <c r="H8" s="25">
        <v>53800.0</v>
      </c>
      <c r="I8" s="16" t="str">
        <f t="shared" si="3"/>
        <v>FUNDED</v>
      </c>
      <c r="J8" s="17">
        <f t="shared" si="4"/>
        <v>260215</v>
      </c>
      <c r="K8" s="18" t="str">
        <f t="shared" si="2"/>
        <v/>
      </c>
    </row>
    <row r="9">
      <c r="A9" s="21" t="s">
        <v>923</v>
      </c>
      <c r="B9" s="22">
        <v>4.92</v>
      </c>
      <c r="C9" s="23">
        <v>366.0</v>
      </c>
      <c r="D9" s="24">
        <v>5.1769654E7</v>
      </c>
      <c r="E9" s="24">
        <v>1.4109687E7</v>
      </c>
      <c r="F9" s="13">
        <f t="shared" si="1"/>
        <v>37659967</v>
      </c>
      <c r="G9" s="14" t="str">
        <f>IF(E9=0,"YES",IF(D9/E9&gt;=1.15, IF(D9+E9&gt;=one_percentage,"YES","NO"),"NO"))</f>
        <v>YES</v>
      </c>
      <c r="H9" s="25">
        <v>35000.0</v>
      </c>
      <c r="I9" s="16" t="str">
        <f t="shared" si="3"/>
        <v>FUNDED</v>
      </c>
      <c r="J9" s="17">
        <f t="shared" si="4"/>
        <v>225215</v>
      </c>
      <c r="K9" s="18" t="str">
        <f t="shared" si="2"/>
        <v/>
      </c>
    </row>
    <row r="10">
      <c r="A10" s="21" t="s">
        <v>924</v>
      </c>
      <c r="B10" s="22">
        <v>4.5</v>
      </c>
      <c r="C10" s="23">
        <v>167.0</v>
      </c>
      <c r="D10" s="24">
        <v>3.5079344E7</v>
      </c>
      <c r="E10" s="24">
        <v>2755647.0</v>
      </c>
      <c r="F10" s="13">
        <f t="shared" si="1"/>
        <v>32323697</v>
      </c>
      <c r="G10" s="14" t="str">
        <f>IF(E10=0,"YES",IF(D10/E10&gt;=1.15, IF(D10+E10&gt;=one_percentage,"YES","NO"),"NO"))</f>
        <v>YES</v>
      </c>
      <c r="H10" s="25">
        <v>20000.0</v>
      </c>
      <c r="I10" s="16" t="str">
        <f t="shared" si="3"/>
        <v>FUNDED</v>
      </c>
      <c r="J10" s="17">
        <f t="shared" si="4"/>
        <v>205215</v>
      </c>
      <c r="K10" s="18" t="str">
        <f t="shared" si="2"/>
        <v/>
      </c>
    </row>
    <row r="11">
      <c r="A11" s="21" t="s">
        <v>925</v>
      </c>
      <c r="B11" s="22">
        <v>4.56</v>
      </c>
      <c r="C11" s="23">
        <v>227.0</v>
      </c>
      <c r="D11" s="24">
        <v>4.526123E7</v>
      </c>
      <c r="E11" s="24">
        <v>1.4015787E7</v>
      </c>
      <c r="F11" s="13">
        <f t="shared" si="1"/>
        <v>31245443</v>
      </c>
      <c r="G11" s="14" t="str">
        <f>IF(E11=0,"YES",IF(D11/E11&gt;=1.15, IF(D11+E11&gt;=one_percentage,"YES","NO"),"NO"))</f>
        <v>YES</v>
      </c>
      <c r="H11" s="25">
        <v>14000.0</v>
      </c>
      <c r="I11" s="16" t="str">
        <f t="shared" si="3"/>
        <v>FUNDED</v>
      </c>
      <c r="J11" s="17">
        <f t="shared" si="4"/>
        <v>191215</v>
      </c>
      <c r="K11" s="18" t="str">
        <f t="shared" si="2"/>
        <v/>
      </c>
    </row>
    <row r="12">
      <c r="A12" s="21" t="s">
        <v>926</v>
      </c>
      <c r="B12" s="22">
        <v>5.0</v>
      </c>
      <c r="C12" s="23">
        <v>243.0</v>
      </c>
      <c r="D12" s="24">
        <v>4.0406186E7</v>
      </c>
      <c r="E12" s="24">
        <v>1.4667158E7</v>
      </c>
      <c r="F12" s="13">
        <f t="shared" si="1"/>
        <v>25739028</v>
      </c>
      <c r="G12" s="14" t="str">
        <f>IF(E12=0,"YES",IF(D12/E12&gt;=1.15, IF(D12+E12&gt;=one_percentage,"YES","NO"),"NO"))</f>
        <v>YES</v>
      </c>
      <c r="H12" s="25">
        <v>25000.0</v>
      </c>
      <c r="I12" s="16" t="str">
        <f t="shared" si="3"/>
        <v>FUNDED</v>
      </c>
      <c r="J12" s="17">
        <f t="shared" si="4"/>
        <v>166215</v>
      </c>
      <c r="K12" s="18" t="str">
        <f t="shared" si="2"/>
        <v/>
      </c>
    </row>
    <row r="13">
      <c r="A13" s="21" t="s">
        <v>927</v>
      </c>
      <c r="B13" s="22">
        <v>4.42</v>
      </c>
      <c r="C13" s="23">
        <v>139.0</v>
      </c>
      <c r="D13" s="24">
        <v>3.9878597E7</v>
      </c>
      <c r="E13" s="24">
        <v>1.4987389E7</v>
      </c>
      <c r="F13" s="13">
        <f t="shared" si="1"/>
        <v>24891208</v>
      </c>
      <c r="G13" s="14" t="str">
        <f>IF(E13=0,"YES",IF(D13/E13&gt;=1.15, IF(D13+E13&gt;=one_percentage,"YES","NO"),"NO"))</f>
        <v>YES</v>
      </c>
      <c r="H13" s="25">
        <v>75000.0</v>
      </c>
      <c r="I13" s="16" t="str">
        <f t="shared" si="3"/>
        <v>FUNDED</v>
      </c>
      <c r="J13" s="17">
        <f t="shared" si="4"/>
        <v>91215</v>
      </c>
      <c r="K13" s="18" t="str">
        <f t="shared" si="2"/>
        <v/>
      </c>
    </row>
    <row r="14">
      <c r="A14" s="21" t="s">
        <v>928</v>
      </c>
      <c r="B14" s="22">
        <v>4.11</v>
      </c>
      <c r="C14" s="23">
        <v>106.0</v>
      </c>
      <c r="D14" s="24">
        <v>2.7411673E7</v>
      </c>
      <c r="E14" s="24">
        <v>8178129.0</v>
      </c>
      <c r="F14" s="13">
        <f t="shared" si="1"/>
        <v>19233544</v>
      </c>
      <c r="G14" s="14" t="str">
        <f>IF(E14=0,"YES",IF(D14/E14&gt;=1.15, IF(D14+E14&gt;=one_percentage,"YES","NO"),"NO"))</f>
        <v>NO</v>
      </c>
      <c r="H14" s="25">
        <v>2500.0</v>
      </c>
      <c r="I14" s="16" t="str">
        <f t="shared" si="3"/>
        <v>NOT FUNDED</v>
      </c>
      <c r="J14" s="17">
        <f t="shared" si="4"/>
        <v>91215</v>
      </c>
      <c r="K14" s="18" t="str">
        <f t="shared" si="2"/>
        <v>Approval Threshold</v>
      </c>
    </row>
    <row r="15">
      <c r="A15" s="21" t="s">
        <v>929</v>
      </c>
      <c r="B15" s="22">
        <v>4.42</v>
      </c>
      <c r="C15" s="23">
        <v>130.0</v>
      </c>
      <c r="D15" s="24">
        <v>3.3043269E7</v>
      </c>
      <c r="E15" s="24">
        <v>1.5064722E7</v>
      </c>
      <c r="F15" s="13">
        <f t="shared" si="1"/>
        <v>17978547</v>
      </c>
      <c r="G15" s="14" t="str">
        <f>IF(E15=0,"YES",IF(D15/E15&gt;=1.15, IF(D15+E15&gt;=one_percentage,"YES","NO"),"NO"))</f>
        <v>YES</v>
      </c>
      <c r="H15" s="25">
        <v>29000.0</v>
      </c>
      <c r="I15" s="16" t="str">
        <f t="shared" si="3"/>
        <v>FUNDED</v>
      </c>
      <c r="J15" s="17">
        <f t="shared" si="4"/>
        <v>62215</v>
      </c>
      <c r="K15" s="18" t="str">
        <f t="shared" si="2"/>
        <v/>
      </c>
    </row>
    <row r="16">
      <c r="A16" s="21" t="s">
        <v>930</v>
      </c>
      <c r="B16" s="22">
        <v>4.27</v>
      </c>
      <c r="C16" s="23">
        <v>127.0</v>
      </c>
      <c r="D16" s="24">
        <v>3.153408E7</v>
      </c>
      <c r="E16" s="24">
        <v>1.5506323E7</v>
      </c>
      <c r="F16" s="13">
        <f t="shared" si="1"/>
        <v>16027757</v>
      </c>
      <c r="G16" s="14" t="str">
        <f>IF(E16=0,"YES",IF(D16/E16&gt;=1.15, IF(D16+E16&gt;=one_percentage,"YES","NO"),"NO"))</f>
        <v>YES</v>
      </c>
      <c r="H16" s="25">
        <v>27460.0</v>
      </c>
      <c r="I16" s="16" t="str">
        <f t="shared" si="3"/>
        <v>FUNDED</v>
      </c>
      <c r="J16" s="17">
        <f t="shared" si="4"/>
        <v>34755</v>
      </c>
      <c r="K16" s="18" t="str">
        <f t="shared" si="2"/>
        <v/>
      </c>
    </row>
    <row r="17">
      <c r="A17" s="26" t="s">
        <v>931</v>
      </c>
      <c r="B17" s="22">
        <v>4.08</v>
      </c>
      <c r="C17" s="23">
        <v>107.0</v>
      </c>
      <c r="D17" s="24">
        <v>3.062281E7</v>
      </c>
      <c r="E17" s="24">
        <v>1.564807E7</v>
      </c>
      <c r="F17" s="13">
        <f t="shared" si="1"/>
        <v>14974740</v>
      </c>
      <c r="G17" s="14" t="str">
        <f>IF(E17=0,"YES",IF(D17/E17&gt;=1.15, IF(D17+E17&gt;=one_percentage,"YES","NO"),"NO"))</f>
        <v>YES</v>
      </c>
      <c r="H17" s="25">
        <v>23000.0</v>
      </c>
      <c r="I17" s="16" t="str">
        <f t="shared" si="3"/>
        <v>FUNDED</v>
      </c>
      <c r="J17" s="17">
        <f t="shared" si="4"/>
        <v>11755</v>
      </c>
      <c r="K17" s="18" t="str">
        <f t="shared" si="2"/>
        <v/>
      </c>
    </row>
    <row r="18">
      <c r="A18" s="21" t="s">
        <v>932</v>
      </c>
      <c r="B18" s="22">
        <v>4.56</v>
      </c>
      <c r="C18" s="23">
        <v>166.0</v>
      </c>
      <c r="D18" s="24">
        <v>2.9700009E7</v>
      </c>
      <c r="E18" s="24">
        <v>1.558284E7</v>
      </c>
      <c r="F18" s="13">
        <f t="shared" si="1"/>
        <v>14117169</v>
      </c>
      <c r="G18" s="14" t="str">
        <f>IF(E18=0,"YES",IF(D18/E18&gt;=1.15, IF(D18+E18&gt;=one_percentage,"YES","NO"),"NO"))</f>
        <v>YES</v>
      </c>
      <c r="H18" s="25">
        <v>25000.0</v>
      </c>
      <c r="I18" s="16" t="str">
        <f t="shared" si="3"/>
        <v>NOT FUNDED</v>
      </c>
      <c r="J18" s="17">
        <f t="shared" si="4"/>
        <v>11755</v>
      </c>
      <c r="K18" s="18" t="str">
        <f t="shared" si="2"/>
        <v>Over Budget</v>
      </c>
    </row>
    <row r="19">
      <c r="A19" s="21" t="s">
        <v>933</v>
      </c>
      <c r="B19" s="22">
        <v>4.56</v>
      </c>
      <c r="C19" s="23">
        <v>160.0</v>
      </c>
      <c r="D19" s="24">
        <v>2.8255969E7</v>
      </c>
      <c r="E19" s="24">
        <v>1.5568893E7</v>
      </c>
      <c r="F19" s="13">
        <f t="shared" si="1"/>
        <v>12687076</v>
      </c>
      <c r="G19" s="14" t="str">
        <f>IF(E19=0,"YES",IF(D19/E19&gt;=1.15, IF(D19+E19&gt;=one_percentage,"YES","NO"),"NO"))</f>
        <v>YES</v>
      </c>
      <c r="H19" s="25">
        <v>61329.0</v>
      </c>
      <c r="I19" s="16" t="str">
        <f t="shared" si="3"/>
        <v>NOT FUNDED</v>
      </c>
      <c r="J19" s="17">
        <f t="shared" si="4"/>
        <v>11755</v>
      </c>
      <c r="K19" s="18" t="str">
        <f t="shared" si="2"/>
        <v>Over Budget</v>
      </c>
    </row>
    <row r="20">
      <c r="A20" s="21" t="s">
        <v>934</v>
      </c>
      <c r="B20" s="22">
        <v>3.44</v>
      </c>
      <c r="C20" s="23">
        <v>75.0</v>
      </c>
      <c r="D20" s="24">
        <v>2.3566567E7</v>
      </c>
      <c r="E20" s="24">
        <v>1.404585E7</v>
      </c>
      <c r="F20" s="13">
        <f t="shared" si="1"/>
        <v>9520717</v>
      </c>
      <c r="G20" s="14" t="str">
        <f>IF(E20=0,"YES",IF(D20/E20&gt;=1.15, IF(D20+E20&gt;=one_percentage,"YES","NO"),"NO"))</f>
        <v>YES</v>
      </c>
      <c r="H20" s="25">
        <v>28500.0</v>
      </c>
      <c r="I20" s="16" t="str">
        <f t="shared" si="3"/>
        <v>NOT FUNDED</v>
      </c>
      <c r="J20" s="17">
        <f t="shared" si="4"/>
        <v>11755</v>
      </c>
      <c r="K20" s="18" t="str">
        <f t="shared" si="2"/>
        <v>Over Budget</v>
      </c>
    </row>
    <row r="21">
      <c r="A21" s="21" t="s">
        <v>935</v>
      </c>
      <c r="B21" s="22">
        <v>4.0</v>
      </c>
      <c r="C21" s="23">
        <v>100.0</v>
      </c>
      <c r="D21" s="24">
        <v>2.1614935E7</v>
      </c>
      <c r="E21" s="24">
        <v>1.3847111E7</v>
      </c>
      <c r="F21" s="13">
        <f t="shared" si="1"/>
        <v>7767824</v>
      </c>
      <c r="G21" s="14" t="str">
        <f>IF(E21=0,"YES",IF(D21/E21&gt;=1.15, IF(D21+E21&gt;=one_percentage,"YES","NO"),"NO"))</f>
        <v>NO</v>
      </c>
      <c r="H21" s="25">
        <v>28600.0</v>
      </c>
      <c r="I21" s="16" t="str">
        <f t="shared" si="3"/>
        <v>NOT FUNDED</v>
      </c>
      <c r="J21" s="17">
        <f t="shared" si="4"/>
        <v>11755</v>
      </c>
      <c r="K21" s="18" t="str">
        <f t="shared" si="2"/>
        <v>Approval Threshold</v>
      </c>
    </row>
    <row r="22">
      <c r="A22" s="21" t="s">
        <v>936</v>
      </c>
      <c r="B22" s="22">
        <v>3.67</v>
      </c>
      <c r="C22" s="23">
        <v>86.0</v>
      </c>
      <c r="D22" s="24">
        <v>1.8232764E7</v>
      </c>
      <c r="E22" s="24">
        <v>1.1807777E7</v>
      </c>
      <c r="F22" s="13">
        <f t="shared" si="1"/>
        <v>6424987</v>
      </c>
      <c r="G22" s="14" t="str">
        <f>IF(E22=0,"YES",IF(D22/E22&gt;=1.15, IF(D22+E22&gt;=one_percentage,"YES","NO"),"NO"))</f>
        <v>NO</v>
      </c>
      <c r="H22" s="25">
        <v>28500.0</v>
      </c>
      <c r="I22" s="16" t="str">
        <f t="shared" si="3"/>
        <v>NOT FUNDED</v>
      </c>
      <c r="J22" s="17">
        <f t="shared" si="4"/>
        <v>11755</v>
      </c>
      <c r="K22" s="18" t="str">
        <f t="shared" si="2"/>
        <v>Approval Threshold</v>
      </c>
    </row>
    <row r="23">
      <c r="A23" s="21" t="s">
        <v>937</v>
      </c>
      <c r="B23" s="22">
        <v>1.25</v>
      </c>
      <c r="C23" s="23">
        <v>88.0</v>
      </c>
      <c r="D23" s="24">
        <v>2.247516E7</v>
      </c>
      <c r="E23" s="24">
        <v>1.743567E7</v>
      </c>
      <c r="F23" s="13">
        <f t="shared" si="1"/>
        <v>5039490</v>
      </c>
      <c r="G23" s="14" t="str">
        <f>IF(E23=0,"YES",IF(D23/E23&gt;=1.15, IF(D23+E23&gt;=one_percentage,"YES","NO"),"NO"))</f>
        <v>YES</v>
      </c>
      <c r="H23" s="25">
        <v>10000.0</v>
      </c>
      <c r="I23" s="16" t="str">
        <f t="shared" si="3"/>
        <v>FUNDED</v>
      </c>
      <c r="J23" s="17">
        <f t="shared" si="4"/>
        <v>1755</v>
      </c>
      <c r="K23" s="18" t="str">
        <f t="shared" si="2"/>
        <v/>
      </c>
    </row>
    <row r="24">
      <c r="A24" s="21" t="s">
        <v>938</v>
      </c>
      <c r="B24" s="22">
        <v>4.13</v>
      </c>
      <c r="C24" s="23">
        <v>118.0</v>
      </c>
      <c r="D24" s="24">
        <v>2.5557852E7</v>
      </c>
      <c r="E24" s="24">
        <v>2.1006557E7</v>
      </c>
      <c r="F24" s="13">
        <f t="shared" si="1"/>
        <v>4551295</v>
      </c>
      <c r="G24" s="14" t="str">
        <f>IF(E24=0,"YES",IF(D24/E24&gt;=1.15, IF(D24+E24&gt;=one_percentage,"YES","NO"),"NO"))</f>
        <v>YES</v>
      </c>
      <c r="H24" s="25">
        <v>60000.0</v>
      </c>
      <c r="I24" s="16" t="str">
        <f t="shared" si="3"/>
        <v>NOT FUNDED</v>
      </c>
      <c r="J24" s="17">
        <f t="shared" si="4"/>
        <v>1755</v>
      </c>
      <c r="K24" s="18" t="str">
        <f t="shared" si="2"/>
        <v>Over Budget</v>
      </c>
    </row>
    <row r="25">
      <c r="A25" s="21" t="s">
        <v>939</v>
      </c>
      <c r="B25" s="22">
        <v>3.22</v>
      </c>
      <c r="C25" s="23">
        <v>83.0</v>
      </c>
      <c r="D25" s="24">
        <v>1.6380344E7</v>
      </c>
      <c r="E25" s="24">
        <v>1.4000536E7</v>
      </c>
      <c r="F25" s="13">
        <f t="shared" si="1"/>
        <v>2379808</v>
      </c>
      <c r="G25" s="14" t="str">
        <f>IF(E25=0,"YES",IF(D25/E25&gt;=1.15, IF(D25+E25&gt;=one_percentage,"YES","NO"),"NO"))</f>
        <v>NO</v>
      </c>
      <c r="H25" s="25">
        <v>15000.0</v>
      </c>
      <c r="I25" s="16" t="str">
        <f t="shared" si="3"/>
        <v>NOT FUNDED</v>
      </c>
      <c r="J25" s="17">
        <f t="shared" si="4"/>
        <v>1755</v>
      </c>
      <c r="K25" s="18" t="str">
        <f t="shared" si="2"/>
        <v>Approval Threshold</v>
      </c>
    </row>
    <row r="26">
      <c r="A26" s="21" t="s">
        <v>766</v>
      </c>
      <c r="B26" s="22">
        <v>2.83</v>
      </c>
      <c r="C26" s="23">
        <v>71.0</v>
      </c>
      <c r="D26" s="24">
        <v>1.5300629E7</v>
      </c>
      <c r="E26" s="24">
        <v>1.4263252E7</v>
      </c>
      <c r="F26" s="13">
        <f t="shared" si="1"/>
        <v>1037377</v>
      </c>
      <c r="G26" s="14" t="str">
        <f>IF(E26=0,"YES",IF(D26/E26&gt;=1.15, IF(D26+E26&gt;=one_percentage,"YES","NO"),"NO"))</f>
        <v>NO</v>
      </c>
      <c r="H26" s="25">
        <v>3000.0</v>
      </c>
      <c r="I26" s="16" t="str">
        <f t="shared" si="3"/>
        <v>NOT FUNDED</v>
      </c>
      <c r="J26" s="17">
        <f t="shared" si="4"/>
        <v>1755</v>
      </c>
      <c r="K26" s="18" t="str">
        <f t="shared" si="2"/>
        <v>Approval Threshold</v>
      </c>
    </row>
    <row r="27">
      <c r="A27" s="21" t="s">
        <v>940</v>
      </c>
      <c r="B27" s="22">
        <v>2.8</v>
      </c>
      <c r="C27" s="23">
        <v>94.0</v>
      </c>
      <c r="D27" s="24">
        <v>1.7045855E7</v>
      </c>
      <c r="E27" s="24">
        <v>1.6772195E7</v>
      </c>
      <c r="F27" s="13">
        <f t="shared" si="1"/>
        <v>273660</v>
      </c>
      <c r="G27" s="14" t="str">
        <f>IF(E27=0,"YES",IF(D27/E27&gt;=1.15, IF(D27+E27&gt;=one_percentage,"YES","NO"),"NO"))</f>
        <v>NO</v>
      </c>
      <c r="H27" s="25">
        <v>185000.0</v>
      </c>
      <c r="I27" s="16" t="str">
        <f t="shared" si="3"/>
        <v>NOT FUNDED</v>
      </c>
      <c r="J27" s="17">
        <f t="shared" si="4"/>
        <v>1755</v>
      </c>
      <c r="K27" s="18" t="str">
        <f t="shared" si="2"/>
        <v>Approval Threshold</v>
      </c>
    </row>
    <row r="28">
      <c r="A28" s="21" t="s">
        <v>941</v>
      </c>
      <c r="B28" s="22">
        <v>2.73</v>
      </c>
      <c r="C28" s="23">
        <v>82.0</v>
      </c>
      <c r="D28" s="24">
        <v>1.4397675E7</v>
      </c>
      <c r="E28" s="24">
        <v>1.4658759E7</v>
      </c>
      <c r="F28" s="13">
        <f t="shared" si="1"/>
        <v>-261084</v>
      </c>
      <c r="G28" s="14" t="str">
        <f>IF(E28=0,"YES",IF(D28/E28&gt;=1.15, IF(D28+E28&gt;=one_percentage,"YES","NO"),"NO"))</f>
        <v>NO</v>
      </c>
      <c r="H28" s="25">
        <v>45000.0</v>
      </c>
      <c r="I28" s="16" t="str">
        <f t="shared" si="3"/>
        <v>NOT FUNDED</v>
      </c>
      <c r="J28" s="17">
        <f t="shared" si="4"/>
        <v>1755</v>
      </c>
      <c r="K28" s="18" t="str">
        <f t="shared" si="2"/>
        <v>Approval Threshold</v>
      </c>
    </row>
    <row r="29">
      <c r="A29" s="21" t="s">
        <v>942</v>
      </c>
      <c r="B29" s="22">
        <v>1.67</v>
      </c>
      <c r="C29" s="23">
        <v>111.0</v>
      </c>
      <c r="D29" s="24">
        <v>1.5054317E7</v>
      </c>
      <c r="E29" s="24">
        <v>1.8979067E7</v>
      </c>
      <c r="F29" s="13">
        <f t="shared" si="1"/>
        <v>-3924750</v>
      </c>
      <c r="G29" s="14" t="str">
        <f>IF(E29=0,"YES",IF(D29/E29&gt;=1.15, IF(D29+E29&gt;=one_percentage,"YES","NO"),"NO"))</f>
        <v>NO</v>
      </c>
      <c r="H29" s="25">
        <v>175000.0</v>
      </c>
      <c r="I29" s="16" t="str">
        <f t="shared" si="3"/>
        <v>NOT FUNDED</v>
      </c>
      <c r="J29" s="17">
        <f t="shared" si="4"/>
        <v>1755</v>
      </c>
      <c r="K29" s="18" t="str">
        <f t="shared" si="2"/>
        <v>Approval Threshold</v>
      </c>
    </row>
  </sheetData>
  <autoFilter ref="$A$1:$H$29">
    <sortState ref="A1:H29">
      <sortCondition descending="1" ref="F1:F29"/>
      <sortCondition ref="A1:A29"/>
    </sortState>
  </autoFilter>
  <conditionalFormatting sqref="I2:I29">
    <cfRule type="cellIs" dxfId="0" priority="1" operator="equal">
      <formula>"FUNDED"</formula>
    </cfRule>
  </conditionalFormatting>
  <conditionalFormatting sqref="I2:I29">
    <cfRule type="cellIs" dxfId="1" priority="2" operator="equal">
      <formula>"NOT FUNDED"</formula>
    </cfRule>
  </conditionalFormatting>
  <conditionalFormatting sqref="K2:K29">
    <cfRule type="cellIs" dxfId="0" priority="3" operator="greaterThan">
      <formula>999</formula>
    </cfRule>
  </conditionalFormatting>
  <conditionalFormatting sqref="K2:K29">
    <cfRule type="cellIs" dxfId="0" priority="4" operator="greaterThan">
      <formula>999</formula>
    </cfRule>
  </conditionalFormatting>
  <conditionalFormatting sqref="K2:K29">
    <cfRule type="containsText" dxfId="1" priority="5" operator="containsText" text="NOT FUNDED">
      <formula>NOT(ISERROR(SEARCH(("NOT FUNDED"),(K2))))</formula>
    </cfRule>
  </conditionalFormatting>
  <conditionalFormatting sqref="K2:K29">
    <cfRule type="cellIs" dxfId="2" priority="6" operator="equal">
      <formula>"Over Budget"</formula>
    </cfRule>
  </conditionalFormatting>
  <conditionalFormatting sqref="K2:K29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</hyperlinks>
  <drawing r:id="rId29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943</v>
      </c>
      <c r="B2" s="22">
        <v>3.29</v>
      </c>
      <c r="C2" s="23">
        <v>247.0</v>
      </c>
      <c r="D2" s="24">
        <v>1.49893287E8</v>
      </c>
      <c r="E2" s="24">
        <v>9644640.0</v>
      </c>
      <c r="F2" s="13">
        <f t="shared" ref="F2:F69" si="1">D2-E2</f>
        <v>140248647</v>
      </c>
      <c r="G2" s="14" t="str">
        <f>IF(E2=0,"YES",IF(D2/E2&gt;=1.15, IF(D2+E2&gt;=one_percentage,"YES","NO"),"NO"))</f>
        <v>YES</v>
      </c>
      <c r="H2" s="25">
        <v>80000.0</v>
      </c>
      <c r="I2" s="16" t="str">
        <f>If(scaleup&gt;=H2,IF(G2="Yes","FUNDED","NOT FUNDED"),"NOT FUNDED")</f>
        <v>FUNDED</v>
      </c>
      <c r="J2" s="17">
        <f>If(scaleup&gt;=H2,scaleup-H2,scaleup)</f>
        <v>420000</v>
      </c>
      <c r="K2" s="18" t="str">
        <f t="shared" ref="K2:K69" si="2">If(G2="YES",IF(I2="FUNDED","","Over Budget"),"Approval Threshold")</f>
        <v/>
      </c>
    </row>
    <row r="3">
      <c r="A3" s="21" t="s">
        <v>944</v>
      </c>
      <c r="B3" s="22">
        <v>4.47</v>
      </c>
      <c r="C3" s="23">
        <v>240.0</v>
      </c>
      <c r="D3" s="24">
        <v>1.29709105E8</v>
      </c>
      <c r="E3" s="24">
        <v>3707746.0</v>
      </c>
      <c r="F3" s="13">
        <f t="shared" si="1"/>
        <v>126001359</v>
      </c>
      <c r="G3" s="14" t="str">
        <f>IF(E3=0,"YES",IF(D3/E3&gt;=1.15, IF(D3+E3&gt;=one_percentage,"YES","NO"),"NO"))</f>
        <v>YES</v>
      </c>
      <c r="H3" s="25">
        <v>17600.0</v>
      </c>
      <c r="I3" s="16" t="str">
        <f t="shared" ref="I3:I69" si="3">If(J2&gt;=H3,IF(G3="Yes","FUNDED","NOT FUNDED"),"NOT FUNDED")</f>
        <v>FUNDED</v>
      </c>
      <c r="J3" s="17">
        <f t="shared" ref="J3:J69" si="4">If(I3="FUNDED",IF(J2&gt;=H3,(J2-H3),J2),J2)</f>
        <v>402400</v>
      </c>
      <c r="K3" s="18" t="str">
        <f t="shared" si="2"/>
        <v/>
      </c>
    </row>
    <row r="4">
      <c r="A4" s="21" t="s">
        <v>945</v>
      </c>
      <c r="B4" s="22">
        <v>4.81</v>
      </c>
      <c r="C4" s="23">
        <v>370.0</v>
      </c>
      <c r="D4" s="24">
        <v>1.24095533E8</v>
      </c>
      <c r="E4" s="24">
        <v>4462834.0</v>
      </c>
      <c r="F4" s="13">
        <f t="shared" si="1"/>
        <v>119632699</v>
      </c>
      <c r="G4" s="14" t="str">
        <f>IF(E4=0,"YES",IF(D4/E4&gt;=1.15, IF(D4+E4&gt;=one_percentage,"YES","NO"),"NO"))</f>
        <v>YES</v>
      </c>
      <c r="H4" s="25">
        <v>22500.0</v>
      </c>
      <c r="I4" s="16" t="str">
        <f t="shared" si="3"/>
        <v>FUNDED</v>
      </c>
      <c r="J4" s="17">
        <f t="shared" si="4"/>
        <v>379900</v>
      </c>
      <c r="K4" s="18" t="str">
        <f t="shared" si="2"/>
        <v/>
      </c>
    </row>
    <row r="5">
      <c r="A5" s="21" t="s">
        <v>946</v>
      </c>
      <c r="B5" s="22">
        <v>3.0</v>
      </c>
      <c r="C5" s="23">
        <v>171.0</v>
      </c>
      <c r="D5" s="24">
        <v>1.15739018E8</v>
      </c>
      <c r="E5" s="24">
        <v>8067700.0</v>
      </c>
      <c r="F5" s="13">
        <f t="shared" si="1"/>
        <v>107671318</v>
      </c>
      <c r="G5" s="14" t="str">
        <f>IF(E5=0,"YES",IF(D5/E5&gt;=1.15, IF(D5+E5&gt;=one_percentage,"YES","NO"),"NO"))</f>
        <v>YES</v>
      </c>
      <c r="H5" s="25">
        <v>6000.0</v>
      </c>
      <c r="I5" s="16" t="str">
        <f t="shared" si="3"/>
        <v>FUNDED</v>
      </c>
      <c r="J5" s="17">
        <f t="shared" si="4"/>
        <v>373900</v>
      </c>
      <c r="K5" s="18" t="str">
        <f t="shared" si="2"/>
        <v/>
      </c>
    </row>
    <row r="6">
      <c r="A6" s="21" t="s">
        <v>947</v>
      </c>
      <c r="B6" s="22">
        <v>4.75</v>
      </c>
      <c r="C6" s="23">
        <v>388.0</v>
      </c>
      <c r="D6" s="24">
        <v>1.09098551E8</v>
      </c>
      <c r="E6" s="24">
        <v>1897965.0</v>
      </c>
      <c r="F6" s="13">
        <f t="shared" si="1"/>
        <v>107200586</v>
      </c>
      <c r="G6" s="14" t="str">
        <f>IF(E6=0,"YES",IF(D6/E6&gt;=1.15, IF(D6+E6&gt;=one_percentage,"YES","NO"),"NO"))</f>
        <v>YES</v>
      </c>
      <c r="H6" s="25">
        <v>13550.0</v>
      </c>
      <c r="I6" s="16" t="str">
        <f t="shared" si="3"/>
        <v>FUNDED</v>
      </c>
      <c r="J6" s="17">
        <f t="shared" si="4"/>
        <v>360350</v>
      </c>
      <c r="K6" s="18" t="str">
        <f t="shared" si="2"/>
        <v/>
      </c>
    </row>
    <row r="7">
      <c r="A7" s="21" t="s">
        <v>948</v>
      </c>
      <c r="B7" s="22">
        <v>4.57</v>
      </c>
      <c r="C7" s="23">
        <v>273.0</v>
      </c>
      <c r="D7" s="24">
        <v>9.7922777E7</v>
      </c>
      <c r="E7" s="24">
        <v>6090793.0</v>
      </c>
      <c r="F7" s="13">
        <f t="shared" si="1"/>
        <v>91831984</v>
      </c>
      <c r="G7" s="14" t="str">
        <f>IF(E7=0,"YES",IF(D7/E7&gt;=1.15, IF(D7+E7&gt;=one_percentage,"YES","NO"),"NO"))</f>
        <v>YES</v>
      </c>
      <c r="H7" s="25">
        <v>14000.0</v>
      </c>
      <c r="I7" s="16" t="str">
        <f t="shared" si="3"/>
        <v>FUNDED</v>
      </c>
      <c r="J7" s="17">
        <f t="shared" si="4"/>
        <v>346350</v>
      </c>
      <c r="K7" s="18" t="str">
        <f t="shared" si="2"/>
        <v/>
      </c>
    </row>
    <row r="8">
      <c r="A8" s="21" t="s">
        <v>949</v>
      </c>
      <c r="B8" s="22">
        <v>4.9</v>
      </c>
      <c r="C8" s="23">
        <v>598.0</v>
      </c>
      <c r="D8" s="24">
        <v>1.05735383E8</v>
      </c>
      <c r="E8" s="24">
        <v>1.9965388E7</v>
      </c>
      <c r="F8" s="13">
        <f t="shared" si="1"/>
        <v>85769995</v>
      </c>
      <c r="G8" s="14" t="str">
        <f>IF(E8=0,"YES",IF(D8/E8&gt;=1.15, IF(D8+E8&gt;=one_percentage,"YES","NO"),"NO"))</f>
        <v>YES</v>
      </c>
      <c r="H8" s="25">
        <v>30000.0</v>
      </c>
      <c r="I8" s="16" t="str">
        <f t="shared" si="3"/>
        <v>FUNDED</v>
      </c>
      <c r="J8" s="17">
        <f t="shared" si="4"/>
        <v>316350</v>
      </c>
      <c r="K8" s="18" t="str">
        <f t="shared" si="2"/>
        <v/>
      </c>
    </row>
    <row r="9">
      <c r="A9" s="21" t="s">
        <v>950</v>
      </c>
      <c r="B9" s="22">
        <v>4.83</v>
      </c>
      <c r="C9" s="23">
        <v>378.0</v>
      </c>
      <c r="D9" s="24">
        <v>8.8073752E7</v>
      </c>
      <c r="E9" s="24">
        <v>3537955.0</v>
      </c>
      <c r="F9" s="13">
        <f t="shared" si="1"/>
        <v>84535797</v>
      </c>
      <c r="G9" s="14" t="str">
        <f>IF(E9=0,"YES",IF(D9/E9&gt;=1.15, IF(D9+E9&gt;=one_percentage,"YES","NO"),"NO"))</f>
        <v>YES</v>
      </c>
      <c r="H9" s="25">
        <v>14215.0</v>
      </c>
      <c r="I9" s="16" t="str">
        <f t="shared" si="3"/>
        <v>FUNDED</v>
      </c>
      <c r="J9" s="17">
        <f t="shared" si="4"/>
        <v>302135</v>
      </c>
      <c r="K9" s="18" t="str">
        <f t="shared" si="2"/>
        <v/>
      </c>
    </row>
    <row r="10">
      <c r="A10" s="21" t="s">
        <v>951</v>
      </c>
      <c r="B10" s="22">
        <v>4.58</v>
      </c>
      <c r="C10" s="23">
        <v>234.0</v>
      </c>
      <c r="D10" s="24">
        <v>7.6269974E7</v>
      </c>
      <c r="E10" s="24">
        <v>4209867.0</v>
      </c>
      <c r="F10" s="13">
        <f t="shared" si="1"/>
        <v>72060107</v>
      </c>
      <c r="G10" s="14" t="str">
        <f>IF(E10=0,"YES",IF(D10/E10&gt;=1.15, IF(D10+E10&gt;=one_percentage,"YES","NO"),"NO"))</f>
        <v>YES</v>
      </c>
      <c r="H10" s="25">
        <v>28000.0</v>
      </c>
      <c r="I10" s="16" t="str">
        <f t="shared" si="3"/>
        <v>FUNDED</v>
      </c>
      <c r="J10" s="17">
        <f t="shared" si="4"/>
        <v>274135</v>
      </c>
      <c r="K10" s="18" t="str">
        <f t="shared" si="2"/>
        <v/>
      </c>
    </row>
    <row r="11">
      <c r="A11" s="21" t="s">
        <v>952</v>
      </c>
      <c r="B11" s="22">
        <v>4.83</v>
      </c>
      <c r="C11" s="23">
        <v>305.0</v>
      </c>
      <c r="D11" s="24">
        <v>7.0518337E7</v>
      </c>
      <c r="E11" s="24">
        <v>4212839.0</v>
      </c>
      <c r="F11" s="13">
        <f t="shared" si="1"/>
        <v>66305498</v>
      </c>
      <c r="G11" s="14" t="str">
        <f>IF(E11=0,"YES",IF(D11/E11&gt;=1.15, IF(D11+E11&gt;=one_percentage,"YES","NO"),"NO"))</f>
        <v>YES</v>
      </c>
      <c r="H11" s="25">
        <v>12050.0</v>
      </c>
      <c r="I11" s="16" t="str">
        <f t="shared" si="3"/>
        <v>FUNDED</v>
      </c>
      <c r="J11" s="17">
        <f t="shared" si="4"/>
        <v>262085</v>
      </c>
      <c r="K11" s="18" t="str">
        <f t="shared" si="2"/>
        <v/>
      </c>
    </row>
    <row r="12">
      <c r="A12" s="21" t="s">
        <v>953</v>
      </c>
      <c r="B12" s="22">
        <v>4.64</v>
      </c>
      <c r="C12" s="23">
        <v>236.0</v>
      </c>
      <c r="D12" s="24">
        <v>6.634441E7</v>
      </c>
      <c r="E12" s="24">
        <v>2830595.0</v>
      </c>
      <c r="F12" s="13">
        <f t="shared" si="1"/>
        <v>63513815</v>
      </c>
      <c r="G12" s="14" t="str">
        <f>IF(E12=0,"YES",IF(D12/E12&gt;=1.15, IF(D12+E12&gt;=one_percentage,"YES","NO"),"NO"))</f>
        <v>YES</v>
      </c>
      <c r="H12" s="25">
        <v>9620.0</v>
      </c>
      <c r="I12" s="16" t="str">
        <f t="shared" si="3"/>
        <v>FUNDED</v>
      </c>
      <c r="J12" s="17">
        <f t="shared" si="4"/>
        <v>252465</v>
      </c>
      <c r="K12" s="18" t="str">
        <f t="shared" si="2"/>
        <v/>
      </c>
    </row>
    <row r="13">
      <c r="A13" s="21" t="s">
        <v>954</v>
      </c>
      <c r="B13" s="22">
        <v>4.33</v>
      </c>
      <c r="C13" s="23">
        <v>129.0</v>
      </c>
      <c r="D13" s="24">
        <v>6.4951946E7</v>
      </c>
      <c r="E13" s="24">
        <v>2824654.0</v>
      </c>
      <c r="F13" s="13">
        <f t="shared" si="1"/>
        <v>62127292</v>
      </c>
      <c r="G13" s="14" t="str">
        <f>IF(E13=0,"YES",IF(D13/E13&gt;=1.15, IF(D13+E13&gt;=one_percentage,"YES","NO"),"NO"))</f>
        <v>YES</v>
      </c>
      <c r="H13" s="25">
        <v>10000.0</v>
      </c>
      <c r="I13" s="16" t="str">
        <f t="shared" si="3"/>
        <v>FUNDED</v>
      </c>
      <c r="J13" s="17">
        <f t="shared" si="4"/>
        <v>242465</v>
      </c>
      <c r="K13" s="18" t="str">
        <f t="shared" si="2"/>
        <v/>
      </c>
    </row>
    <row r="14">
      <c r="A14" s="21" t="s">
        <v>955</v>
      </c>
      <c r="B14" s="22">
        <v>4.53</v>
      </c>
      <c r="C14" s="23">
        <v>188.0</v>
      </c>
      <c r="D14" s="24">
        <v>6.8062582E7</v>
      </c>
      <c r="E14" s="24">
        <v>8411370.0</v>
      </c>
      <c r="F14" s="13">
        <f t="shared" si="1"/>
        <v>59651212</v>
      </c>
      <c r="G14" s="14" t="str">
        <f>IF(E14=0,"YES",IF(D14/E14&gt;=1.15, IF(D14+E14&gt;=one_percentage,"YES","NO"),"NO"))</f>
        <v>YES</v>
      </c>
      <c r="H14" s="25">
        <v>24800.0</v>
      </c>
      <c r="I14" s="16" t="str">
        <f t="shared" si="3"/>
        <v>FUNDED</v>
      </c>
      <c r="J14" s="17">
        <f t="shared" si="4"/>
        <v>217665</v>
      </c>
      <c r="K14" s="18" t="str">
        <f t="shared" si="2"/>
        <v/>
      </c>
    </row>
    <row r="15">
      <c r="A15" s="21" t="s">
        <v>956</v>
      </c>
      <c r="B15" s="22">
        <v>4.52</v>
      </c>
      <c r="C15" s="23">
        <v>194.0</v>
      </c>
      <c r="D15" s="24">
        <v>6.0014431E7</v>
      </c>
      <c r="E15" s="24">
        <v>2283447.0</v>
      </c>
      <c r="F15" s="13">
        <f t="shared" si="1"/>
        <v>57730984</v>
      </c>
      <c r="G15" s="14" t="str">
        <f>IF(E15=0,"YES",IF(D15/E15&gt;=1.15, IF(D15+E15&gt;=one_percentage,"YES","NO"),"NO"))</f>
        <v>YES</v>
      </c>
      <c r="H15" s="25">
        <v>4150.0</v>
      </c>
      <c r="I15" s="16" t="str">
        <f t="shared" si="3"/>
        <v>FUNDED</v>
      </c>
      <c r="J15" s="17">
        <f t="shared" si="4"/>
        <v>213515</v>
      </c>
      <c r="K15" s="18" t="str">
        <f t="shared" si="2"/>
        <v/>
      </c>
    </row>
    <row r="16">
      <c r="A16" s="21" t="s">
        <v>957</v>
      </c>
      <c r="B16" s="22">
        <v>4.1</v>
      </c>
      <c r="C16" s="23">
        <v>123.0</v>
      </c>
      <c r="D16" s="24">
        <v>5.0553305E7</v>
      </c>
      <c r="E16" s="24">
        <v>1789006.0</v>
      </c>
      <c r="F16" s="13">
        <f t="shared" si="1"/>
        <v>48764299</v>
      </c>
      <c r="G16" s="14" t="str">
        <f>IF(E16=0,"YES",IF(D16/E16&gt;=1.15, IF(D16+E16&gt;=one_percentage,"YES","NO"),"NO"))</f>
        <v>YES</v>
      </c>
      <c r="H16" s="25">
        <v>19040.0</v>
      </c>
      <c r="I16" s="16" t="str">
        <f t="shared" si="3"/>
        <v>FUNDED</v>
      </c>
      <c r="J16" s="17">
        <f t="shared" si="4"/>
        <v>194475</v>
      </c>
      <c r="K16" s="18" t="str">
        <f t="shared" si="2"/>
        <v/>
      </c>
    </row>
    <row r="17">
      <c r="A17" s="21" t="s">
        <v>958</v>
      </c>
      <c r="B17" s="22">
        <v>4.5</v>
      </c>
      <c r="C17" s="23">
        <v>162.0</v>
      </c>
      <c r="D17" s="24">
        <v>5.3246081E7</v>
      </c>
      <c r="E17" s="24">
        <v>6327460.0</v>
      </c>
      <c r="F17" s="13">
        <f t="shared" si="1"/>
        <v>46918621</v>
      </c>
      <c r="G17" s="14" t="str">
        <f>IF(E17=0,"YES",IF(D17/E17&gt;=1.15, IF(D17+E17&gt;=one_percentage,"YES","NO"),"NO"))</f>
        <v>YES</v>
      </c>
      <c r="H17" s="25">
        <v>18600.0</v>
      </c>
      <c r="I17" s="16" t="str">
        <f t="shared" si="3"/>
        <v>FUNDED</v>
      </c>
      <c r="J17" s="17">
        <f t="shared" si="4"/>
        <v>175875</v>
      </c>
      <c r="K17" s="18" t="str">
        <f t="shared" si="2"/>
        <v/>
      </c>
    </row>
    <row r="18">
      <c r="A18" s="21" t="s">
        <v>959</v>
      </c>
      <c r="B18" s="22">
        <v>4.14</v>
      </c>
      <c r="C18" s="23">
        <v>139.0</v>
      </c>
      <c r="D18" s="24">
        <v>4.7422288E7</v>
      </c>
      <c r="E18" s="24">
        <v>2599424.0</v>
      </c>
      <c r="F18" s="13">
        <f t="shared" si="1"/>
        <v>44822864</v>
      </c>
      <c r="G18" s="14" t="str">
        <f>IF(E18=0,"YES",IF(D18/E18&gt;=1.15, IF(D18+E18&gt;=one_percentage,"YES","NO"),"NO"))</f>
        <v>YES</v>
      </c>
      <c r="H18" s="25">
        <v>9780.0</v>
      </c>
      <c r="I18" s="16" t="str">
        <f t="shared" si="3"/>
        <v>FUNDED</v>
      </c>
      <c r="J18" s="17">
        <f t="shared" si="4"/>
        <v>166095</v>
      </c>
      <c r="K18" s="18" t="str">
        <f t="shared" si="2"/>
        <v/>
      </c>
    </row>
    <row r="19">
      <c r="A19" s="21" t="s">
        <v>960</v>
      </c>
      <c r="B19" s="22">
        <v>4.52</v>
      </c>
      <c r="C19" s="23">
        <v>157.0</v>
      </c>
      <c r="D19" s="24">
        <v>5.0796347E7</v>
      </c>
      <c r="E19" s="24">
        <v>6845653.0</v>
      </c>
      <c r="F19" s="13">
        <f t="shared" si="1"/>
        <v>43950694</v>
      </c>
      <c r="G19" s="14" t="str">
        <f>IF(E19=0,"YES",IF(D19/E19&gt;=1.15, IF(D19+E19&gt;=one_percentage,"YES","NO"),"NO"))</f>
        <v>YES</v>
      </c>
      <c r="H19" s="25">
        <v>25000.0</v>
      </c>
      <c r="I19" s="16" t="str">
        <f t="shared" si="3"/>
        <v>FUNDED</v>
      </c>
      <c r="J19" s="17">
        <f t="shared" si="4"/>
        <v>141095</v>
      </c>
      <c r="K19" s="18" t="str">
        <f t="shared" si="2"/>
        <v/>
      </c>
    </row>
    <row r="20">
      <c r="A20" s="21" t="s">
        <v>961</v>
      </c>
      <c r="B20" s="22">
        <v>4.08</v>
      </c>
      <c r="C20" s="23">
        <v>120.0</v>
      </c>
      <c r="D20" s="24">
        <v>4.501727E7</v>
      </c>
      <c r="E20" s="24">
        <v>1995238.0</v>
      </c>
      <c r="F20" s="13">
        <f t="shared" si="1"/>
        <v>43022032</v>
      </c>
      <c r="G20" s="14" t="str">
        <f>IF(E20=0,"YES",IF(D20/E20&gt;=1.15, IF(D20+E20&gt;=one_percentage,"YES","NO"),"NO"))</f>
        <v>YES</v>
      </c>
      <c r="H20" s="25">
        <v>19500.0</v>
      </c>
      <c r="I20" s="16" t="str">
        <f t="shared" si="3"/>
        <v>FUNDED</v>
      </c>
      <c r="J20" s="17">
        <f t="shared" si="4"/>
        <v>121595</v>
      </c>
      <c r="K20" s="18" t="str">
        <f t="shared" si="2"/>
        <v/>
      </c>
    </row>
    <row r="21">
      <c r="A21" s="21" t="s">
        <v>962</v>
      </c>
      <c r="B21" s="22">
        <v>4.14</v>
      </c>
      <c r="C21" s="23">
        <v>119.0</v>
      </c>
      <c r="D21" s="24">
        <v>4.4675272E7</v>
      </c>
      <c r="E21" s="24">
        <v>3090667.0</v>
      </c>
      <c r="F21" s="13">
        <f t="shared" si="1"/>
        <v>41584605</v>
      </c>
      <c r="G21" s="14" t="str">
        <f>IF(E21=0,"YES",IF(D21/E21&gt;=1.15, IF(D21+E21&gt;=one_percentage,"YES","NO"),"NO"))</f>
        <v>YES</v>
      </c>
      <c r="H21" s="25">
        <v>25000.0</v>
      </c>
      <c r="I21" s="16" t="str">
        <f t="shared" si="3"/>
        <v>FUNDED</v>
      </c>
      <c r="J21" s="17">
        <f t="shared" si="4"/>
        <v>96595</v>
      </c>
      <c r="K21" s="18" t="str">
        <f t="shared" si="2"/>
        <v/>
      </c>
    </row>
    <row r="22">
      <c r="A22" s="21" t="s">
        <v>963</v>
      </c>
      <c r="B22" s="22">
        <v>4.5</v>
      </c>
      <c r="C22" s="23">
        <v>134.0</v>
      </c>
      <c r="D22" s="24">
        <v>4.4804726E7</v>
      </c>
      <c r="E22" s="24">
        <v>4424158.0</v>
      </c>
      <c r="F22" s="13">
        <f t="shared" si="1"/>
        <v>40380568</v>
      </c>
      <c r="G22" s="14" t="str">
        <f>IF(E22=0,"YES",IF(D22/E22&gt;=1.15, IF(D22+E22&gt;=one_percentage,"YES","NO"),"NO"))</f>
        <v>YES</v>
      </c>
      <c r="H22" s="25">
        <v>16619.0</v>
      </c>
      <c r="I22" s="16" t="str">
        <f t="shared" si="3"/>
        <v>FUNDED</v>
      </c>
      <c r="J22" s="17">
        <f t="shared" si="4"/>
        <v>79976</v>
      </c>
      <c r="K22" s="18" t="str">
        <f t="shared" si="2"/>
        <v/>
      </c>
    </row>
    <row r="23">
      <c r="A23" s="21" t="s">
        <v>964</v>
      </c>
      <c r="B23" s="22">
        <v>4.13</v>
      </c>
      <c r="C23" s="23">
        <v>117.0</v>
      </c>
      <c r="D23" s="24">
        <v>4.3076628E7</v>
      </c>
      <c r="E23" s="24">
        <v>4249373.0</v>
      </c>
      <c r="F23" s="13">
        <f t="shared" si="1"/>
        <v>38827255</v>
      </c>
      <c r="G23" s="14" t="str">
        <f>IF(E23=0,"YES",IF(D23/E23&gt;=1.15, IF(D23+E23&gt;=one_percentage,"YES","NO"),"NO"))</f>
        <v>YES</v>
      </c>
      <c r="H23" s="25">
        <v>33800.0</v>
      </c>
      <c r="I23" s="16" t="str">
        <f t="shared" si="3"/>
        <v>FUNDED</v>
      </c>
      <c r="J23" s="17">
        <f t="shared" si="4"/>
        <v>46176</v>
      </c>
      <c r="K23" s="18" t="str">
        <f t="shared" si="2"/>
        <v/>
      </c>
    </row>
    <row r="24">
      <c r="A24" s="21" t="s">
        <v>809</v>
      </c>
      <c r="B24" s="22">
        <v>4.83</v>
      </c>
      <c r="C24" s="23">
        <v>262.0</v>
      </c>
      <c r="D24" s="24">
        <v>5.0485417E7</v>
      </c>
      <c r="E24" s="24">
        <v>1.5129688E7</v>
      </c>
      <c r="F24" s="13">
        <f t="shared" si="1"/>
        <v>35355729</v>
      </c>
      <c r="G24" s="14" t="str">
        <f>IF(E24=0,"YES",IF(D24/E24&gt;=1.15, IF(D24+E24&gt;=one_percentage,"YES","NO"),"NO"))</f>
        <v>YES</v>
      </c>
      <c r="H24" s="25">
        <v>16000.0</v>
      </c>
      <c r="I24" s="16" t="str">
        <f t="shared" si="3"/>
        <v>FUNDED</v>
      </c>
      <c r="J24" s="17">
        <f t="shared" si="4"/>
        <v>30176</v>
      </c>
      <c r="K24" s="18" t="str">
        <f t="shared" si="2"/>
        <v/>
      </c>
    </row>
    <row r="25">
      <c r="A25" s="21" t="s">
        <v>965</v>
      </c>
      <c r="B25" s="22">
        <v>3.87</v>
      </c>
      <c r="C25" s="23">
        <v>108.0</v>
      </c>
      <c r="D25" s="24">
        <v>4.3841932E7</v>
      </c>
      <c r="E25" s="24">
        <v>9088191.0</v>
      </c>
      <c r="F25" s="13">
        <f t="shared" si="1"/>
        <v>34753741</v>
      </c>
      <c r="G25" s="14" t="str">
        <f>IF(E25=0,"YES",IF(D25/E25&gt;=1.15, IF(D25+E25&gt;=one_percentage,"YES","NO"),"NO"))</f>
        <v>YES</v>
      </c>
      <c r="H25" s="25">
        <v>18755.0</v>
      </c>
      <c r="I25" s="16" t="str">
        <f t="shared" si="3"/>
        <v>FUNDED</v>
      </c>
      <c r="J25" s="17">
        <f t="shared" si="4"/>
        <v>11421</v>
      </c>
      <c r="K25" s="18" t="str">
        <f t="shared" si="2"/>
        <v/>
      </c>
    </row>
    <row r="26">
      <c r="A26" s="21" t="s">
        <v>966</v>
      </c>
      <c r="B26" s="22">
        <v>4.0</v>
      </c>
      <c r="C26" s="23">
        <v>113.0</v>
      </c>
      <c r="D26" s="24">
        <v>3.7650487E7</v>
      </c>
      <c r="E26" s="24">
        <v>3914624.0</v>
      </c>
      <c r="F26" s="13">
        <f t="shared" si="1"/>
        <v>33735863</v>
      </c>
      <c r="G26" s="14" t="str">
        <f>IF(E26=0,"YES",IF(D26/E26&gt;=1.15, IF(D26+E26&gt;=one_percentage,"YES","NO"),"NO"))</f>
        <v>YES</v>
      </c>
      <c r="H26" s="25">
        <v>21300.0</v>
      </c>
      <c r="I26" s="16" t="str">
        <f t="shared" si="3"/>
        <v>NOT FUNDED</v>
      </c>
      <c r="J26" s="17">
        <f t="shared" si="4"/>
        <v>11421</v>
      </c>
      <c r="K26" s="18" t="str">
        <f t="shared" si="2"/>
        <v>Over Budget</v>
      </c>
    </row>
    <row r="27">
      <c r="A27" s="21" t="s">
        <v>967</v>
      </c>
      <c r="B27" s="22">
        <v>4.0</v>
      </c>
      <c r="C27" s="23">
        <v>112.0</v>
      </c>
      <c r="D27" s="24">
        <v>3.6994603E7</v>
      </c>
      <c r="E27" s="24">
        <v>3648238.0</v>
      </c>
      <c r="F27" s="13">
        <f t="shared" si="1"/>
        <v>33346365</v>
      </c>
      <c r="G27" s="14" t="str">
        <f>IF(E27=0,"YES",IF(D27/E27&gt;=1.15, IF(D27+E27&gt;=one_percentage,"YES","NO"),"NO"))</f>
        <v>YES</v>
      </c>
      <c r="H27" s="25">
        <v>15000.0</v>
      </c>
      <c r="I27" s="16" t="str">
        <f t="shared" si="3"/>
        <v>NOT FUNDED</v>
      </c>
      <c r="J27" s="17">
        <f t="shared" si="4"/>
        <v>11421</v>
      </c>
      <c r="K27" s="18" t="str">
        <f t="shared" si="2"/>
        <v>Over Budget</v>
      </c>
    </row>
    <row r="28">
      <c r="A28" s="21" t="s">
        <v>968</v>
      </c>
      <c r="B28" s="22">
        <v>3.83</v>
      </c>
      <c r="C28" s="23">
        <v>111.0</v>
      </c>
      <c r="D28" s="24">
        <v>3.702639E7</v>
      </c>
      <c r="E28" s="24">
        <v>5682161.0</v>
      </c>
      <c r="F28" s="13">
        <f t="shared" si="1"/>
        <v>31344229</v>
      </c>
      <c r="G28" s="14" t="str">
        <f>IF(E28=0,"YES",IF(D28/E28&gt;=1.15, IF(D28+E28&gt;=one_percentage,"YES","NO"),"NO"))</f>
        <v>YES</v>
      </c>
      <c r="H28" s="25">
        <v>22500.0</v>
      </c>
      <c r="I28" s="16" t="str">
        <f t="shared" si="3"/>
        <v>NOT FUNDED</v>
      </c>
      <c r="J28" s="17">
        <f t="shared" si="4"/>
        <v>11421</v>
      </c>
      <c r="K28" s="18" t="str">
        <f t="shared" si="2"/>
        <v>Over Budget</v>
      </c>
    </row>
    <row r="29">
      <c r="A29" s="21" t="s">
        <v>969</v>
      </c>
      <c r="B29" s="22">
        <v>4.61</v>
      </c>
      <c r="C29" s="23">
        <v>179.0</v>
      </c>
      <c r="D29" s="24">
        <v>4.5923707E7</v>
      </c>
      <c r="E29" s="24">
        <v>1.4837322E7</v>
      </c>
      <c r="F29" s="13">
        <f t="shared" si="1"/>
        <v>31086385</v>
      </c>
      <c r="G29" s="14" t="str">
        <f>IF(E29=0,"YES",IF(D29/E29&gt;=1.15, IF(D29+E29&gt;=one_percentage,"YES","NO"),"NO"))</f>
        <v>YES</v>
      </c>
      <c r="H29" s="25">
        <v>5280.0</v>
      </c>
      <c r="I29" s="16" t="str">
        <f t="shared" si="3"/>
        <v>FUNDED</v>
      </c>
      <c r="J29" s="17">
        <f t="shared" si="4"/>
        <v>6141</v>
      </c>
      <c r="K29" s="18" t="str">
        <f t="shared" si="2"/>
        <v/>
      </c>
    </row>
    <row r="30">
      <c r="A30" s="21" t="s">
        <v>970</v>
      </c>
      <c r="B30" s="22">
        <v>4.17</v>
      </c>
      <c r="C30" s="23">
        <v>114.0</v>
      </c>
      <c r="D30" s="24">
        <v>3.286916E7</v>
      </c>
      <c r="E30" s="24">
        <v>2840394.0</v>
      </c>
      <c r="F30" s="13">
        <f t="shared" si="1"/>
        <v>30028766</v>
      </c>
      <c r="G30" s="14" t="str">
        <f>IF(E30=0,"YES",IF(D30/E30&gt;=1.15, IF(D30+E30&gt;=one_percentage,"YES","NO"),"NO"))</f>
        <v>NO</v>
      </c>
      <c r="H30" s="25">
        <v>9684.0</v>
      </c>
      <c r="I30" s="16" t="str">
        <f t="shared" si="3"/>
        <v>NOT FUNDED</v>
      </c>
      <c r="J30" s="17">
        <f t="shared" si="4"/>
        <v>6141</v>
      </c>
      <c r="K30" s="18" t="str">
        <f t="shared" si="2"/>
        <v>Approval Threshold</v>
      </c>
    </row>
    <row r="31">
      <c r="A31" s="21" t="s">
        <v>971</v>
      </c>
      <c r="B31" s="22">
        <v>4.28</v>
      </c>
      <c r="C31" s="23">
        <v>120.0</v>
      </c>
      <c r="D31" s="24">
        <v>2.9626761E7</v>
      </c>
      <c r="E31" s="24">
        <v>2671759.0</v>
      </c>
      <c r="F31" s="13">
        <f t="shared" si="1"/>
        <v>26955002</v>
      </c>
      <c r="G31" s="14" t="str">
        <f>IF(E31=0,"YES",IF(D31/E31&gt;=1.15, IF(D31+E31&gt;=one_percentage,"YES","NO"),"NO"))</f>
        <v>NO</v>
      </c>
      <c r="H31" s="25">
        <v>11500.0</v>
      </c>
      <c r="I31" s="16" t="str">
        <f t="shared" si="3"/>
        <v>NOT FUNDED</v>
      </c>
      <c r="J31" s="17">
        <f t="shared" si="4"/>
        <v>6141</v>
      </c>
      <c r="K31" s="18" t="str">
        <f t="shared" si="2"/>
        <v>Approval Threshold</v>
      </c>
    </row>
    <row r="32">
      <c r="A32" s="21" t="s">
        <v>972</v>
      </c>
      <c r="B32" s="22">
        <v>4.58</v>
      </c>
      <c r="C32" s="23">
        <v>192.0</v>
      </c>
      <c r="D32" s="24">
        <v>3.7351031E7</v>
      </c>
      <c r="E32" s="24">
        <v>1.0710095E7</v>
      </c>
      <c r="F32" s="13">
        <f t="shared" si="1"/>
        <v>26640936</v>
      </c>
      <c r="G32" s="14" t="str">
        <f>IF(E32=0,"YES",IF(D32/E32&gt;=1.15, IF(D32+E32&gt;=one_percentage,"YES","NO"),"NO"))</f>
        <v>YES</v>
      </c>
      <c r="H32" s="25">
        <v>9000.0</v>
      </c>
      <c r="I32" s="16" t="str">
        <f t="shared" si="3"/>
        <v>NOT FUNDED</v>
      </c>
      <c r="J32" s="17">
        <f t="shared" si="4"/>
        <v>6141</v>
      </c>
      <c r="K32" s="18" t="str">
        <f t="shared" si="2"/>
        <v>Over Budget</v>
      </c>
    </row>
    <row r="33">
      <c r="A33" s="21" t="s">
        <v>973</v>
      </c>
      <c r="B33" s="22">
        <v>4.58</v>
      </c>
      <c r="C33" s="23">
        <v>187.0</v>
      </c>
      <c r="D33" s="24">
        <v>4.4553111E7</v>
      </c>
      <c r="E33" s="24">
        <v>1.816863E7</v>
      </c>
      <c r="F33" s="13">
        <f t="shared" si="1"/>
        <v>26384481</v>
      </c>
      <c r="G33" s="14" t="str">
        <f>IF(E33=0,"YES",IF(D33/E33&gt;=1.15, IF(D33+E33&gt;=one_percentage,"YES","NO"),"NO"))</f>
        <v>YES</v>
      </c>
      <c r="H33" s="25">
        <v>17100.0</v>
      </c>
      <c r="I33" s="16" t="str">
        <f t="shared" si="3"/>
        <v>NOT FUNDED</v>
      </c>
      <c r="J33" s="17">
        <f t="shared" si="4"/>
        <v>6141</v>
      </c>
      <c r="K33" s="18" t="str">
        <f t="shared" si="2"/>
        <v>Over Budget</v>
      </c>
    </row>
    <row r="34">
      <c r="A34" s="21" t="s">
        <v>974</v>
      </c>
      <c r="B34" s="22">
        <v>3.67</v>
      </c>
      <c r="C34" s="23">
        <v>87.0</v>
      </c>
      <c r="D34" s="24">
        <v>3.1847447E7</v>
      </c>
      <c r="E34" s="24">
        <v>7137099.0</v>
      </c>
      <c r="F34" s="13">
        <f t="shared" si="1"/>
        <v>24710348</v>
      </c>
      <c r="G34" s="14" t="str">
        <f>IF(E34=0,"YES",IF(D34/E34&gt;=1.15, IF(D34+E34&gt;=one_percentage,"YES","NO"),"NO"))</f>
        <v>YES</v>
      </c>
      <c r="H34" s="25">
        <v>6400.0</v>
      </c>
      <c r="I34" s="16" t="str">
        <f t="shared" si="3"/>
        <v>NOT FUNDED</v>
      </c>
      <c r="J34" s="17">
        <f t="shared" si="4"/>
        <v>6141</v>
      </c>
      <c r="K34" s="18" t="str">
        <f t="shared" si="2"/>
        <v>Over Budget</v>
      </c>
    </row>
    <row r="35">
      <c r="A35" s="21" t="s">
        <v>975</v>
      </c>
      <c r="B35" s="22">
        <v>4.48</v>
      </c>
      <c r="C35" s="23">
        <v>151.0</v>
      </c>
      <c r="D35" s="24">
        <v>3.3550031E7</v>
      </c>
      <c r="E35" s="24">
        <v>1.0158053E7</v>
      </c>
      <c r="F35" s="13">
        <f t="shared" si="1"/>
        <v>23391978</v>
      </c>
      <c r="G35" s="14" t="str">
        <f>IF(E35=0,"YES",IF(D35/E35&gt;=1.15, IF(D35+E35&gt;=one_percentage,"YES","NO"),"NO"))</f>
        <v>YES</v>
      </c>
      <c r="H35" s="25">
        <v>35000.0</v>
      </c>
      <c r="I35" s="16" t="str">
        <f t="shared" si="3"/>
        <v>NOT FUNDED</v>
      </c>
      <c r="J35" s="17">
        <f t="shared" si="4"/>
        <v>6141</v>
      </c>
      <c r="K35" s="18" t="str">
        <f t="shared" si="2"/>
        <v>Over Budget</v>
      </c>
    </row>
    <row r="36">
      <c r="A36" s="21" t="s">
        <v>976</v>
      </c>
      <c r="B36" s="22">
        <v>4.67</v>
      </c>
      <c r="C36" s="23">
        <v>249.0</v>
      </c>
      <c r="D36" s="24">
        <v>4.9245894E7</v>
      </c>
      <c r="E36" s="24">
        <v>2.6464743E7</v>
      </c>
      <c r="F36" s="13">
        <f t="shared" si="1"/>
        <v>22781151</v>
      </c>
      <c r="G36" s="14" t="str">
        <f>IF(E36=0,"YES",IF(D36/E36&gt;=1.15, IF(D36+E36&gt;=one_percentage,"YES","NO"),"NO"))</f>
        <v>YES</v>
      </c>
      <c r="H36" s="25">
        <v>11580.0</v>
      </c>
      <c r="I36" s="16" t="str">
        <f t="shared" si="3"/>
        <v>NOT FUNDED</v>
      </c>
      <c r="J36" s="17">
        <f t="shared" si="4"/>
        <v>6141</v>
      </c>
      <c r="K36" s="18" t="str">
        <f t="shared" si="2"/>
        <v>Over Budget</v>
      </c>
    </row>
    <row r="37">
      <c r="A37" s="21" t="s">
        <v>977</v>
      </c>
      <c r="B37" s="22">
        <v>4.56</v>
      </c>
      <c r="C37" s="23">
        <v>153.0</v>
      </c>
      <c r="D37" s="24">
        <v>3.8125779E7</v>
      </c>
      <c r="E37" s="24">
        <v>1.5403691E7</v>
      </c>
      <c r="F37" s="13">
        <f t="shared" si="1"/>
        <v>22722088</v>
      </c>
      <c r="G37" s="14" t="str">
        <f>IF(E37=0,"YES",IF(D37/E37&gt;=1.15, IF(D37+E37&gt;=one_percentage,"YES","NO"),"NO"))</f>
        <v>YES</v>
      </c>
      <c r="H37" s="25">
        <v>10000.0</v>
      </c>
      <c r="I37" s="16" t="str">
        <f t="shared" si="3"/>
        <v>NOT FUNDED</v>
      </c>
      <c r="J37" s="17">
        <f t="shared" si="4"/>
        <v>6141</v>
      </c>
      <c r="K37" s="18" t="str">
        <f t="shared" si="2"/>
        <v>Over Budget</v>
      </c>
    </row>
    <row r="38">
      <c r="A38" s="21" t="s">
        <v>978</v>
      </c>
      <c r="B38" s="22">
        <v>3.17</v>
      </c>
      <c r="C38" s="23">
        <v>80.0</v>
      </c>
      <c r="D38" s="24">
        <v>2.8416141E7</v>
      </c>
      <c r="E38" s="24">
        <v>7088921.0</v>
      </c>
      <c r="F38" s="13">
        <f t="shared" si="1"/>
        <v>21327220</v>
      </c>
      <c r="G38" s="14" t="str">
        <f>IF(E38=0,"YES",IF(D38/E38&gt;=1.15, IF(D38+E38&gt;=one_percentage,"YES","NO"),"NO"))</f>
        <v>NO</v>
      </c>
      <c r="H38" s="25">
        <v>2500.0</v>
      </c>
      <c r="I38" s="16" t="str">
        <f t="shared" si="3"/>
        <v>NOT FUNDED</v>
      </c>
      <c r="J38" s="17">
        <f t="shared" si="4"/>
        <v>6141</v>
      </c>
      <c r="K38" s="18" t="str">
        <f t="shared" si="2"/>
        <v>Approval Threshold</v>
      </c>
    </row>
    <row r="39">
      <c r="A39" s="21" t="s">
        <v>979</v>
      </c>
      <c r="B39" s="22">
        <v>4.0</v>
      </c>
      <c r="C39" s="23">
        <v>110.0</v>
      </c>
      <c r="D39" s="24">
        <v>3.3160997E7</v>
      </c>
      <c r="E39" s="24">
        <v>1.5164774E7</v>
      </c>
      <c r="F39" s="13">
        <f t="shared" si="1"/>
        <v>17996223</v>
      </c>
      <c r="G39" s="14" t="str">
        <f>IF(E39=0,"YES",IF(D39/E39&gt;=1.15, IF(D39+E39&gt;=one_percentage,"YES","NO"),"NO"))</f>
        <v>YES</v>
      </c>
      <c r="H39" s="25">
        <v>30000.0</v>
      </c>
      <c r="I39" s="16" t="str">
        <f t="shared" si="3"/>
        <v>NOT FUNDED</v>
      </c>
      <c r="J39" s="17">
        <f t="shared" si="4"/>
        <v>6141</v>
      </c>
      <c r="K39" s="18" t="str">
        <f t="shared" si="2"/>
        <v>Over Budget</v>
      </c>
    </row>
    <row r="40">
      <c r="A40" s="21" t="s">
        <v>980</v>
      </c>
      <c r="B40" s="22">
        <v>3.57</v>
      </c>
      <c r="C40" s="23">
        <v>93.0</v>
      </c>
      <c r="D40" s="24">
        <v>2.4462126E7</v>
      </c>
      <c r="E40" s="24">
        <v>6628722.0</v>
      </c>
      <c r="F40" s="13">
        <f t="shared" si="1"/>
        <v>17833404</v>
      </c>
      <c r="G40" s="14" t="str">
        <f>IF(E40=0,"YES",IF(D40/E40&gt;=1.15, IF(D40+E40&gt;=one_percentage,"YES","NO"),"NO"))</f>
        <v>NO</v>
      </c>
      <c r="H40" s="25">
        <v>900.0</v>
      </c>
      <c r="I40" s="16" t="str">
        <f t="shared" si="3"/>
        <v>NOT FUNDED</v>
      </c>
      <c r="J40" s="17">
        <f t="shared" si="4"/>
        <v>6141</v>
      </c>
      <c r="K40" s="18" t="str">
        <f t="shared" si="2"/>
        <v>Approval Threshold</v>
      </c>
    </row>
    <row r="41">
      <c r="A41" s="21" t="s">
        <v>981</v>
      </c>
      <c r="B41" s="22">
        <v>4.31</v>
      </c>
      <c r="C41" s="23">
        <v>185.0</v>
      </c>
      <c r="D41" s="24">
        <v>3.6022254E7</v>
      </c>
      <c r="E41" s="24">
        <v>1.8459917E7</v>
      </c>
      <c r="F41" s="13">
        <f t="shared" si="1"/>
        <v>17562337</v>
      </c>
      <c r="G41" s="14" t="str">
        <f>IF(E41=0,"YES",IF(D41/E41&gt;=1.15, IF(D41+E41&gt;=one_percentage,"YES","NO"),"NO"))</f>
        <v>YES</v>
      </c>
      <c r="H41" s="25">
        <v>45000.0</v>
      </c>
      <c r="I41" s="16" t="str">
        <f t="shared" si="3"/>
        <v>NOT FUNDED</v>
      </c>
      <c r="J41" s="17">
        <f t="shared" si="4"/>
        <v>6141</v>
      </c>
      <c r="K41" s="18" t="str">
        <f t="shared" si="2"/>
        <v>Over Budget</v>
      </c>
    </row>
    <row r="42">
      <c r="A42" s="21" t="s">
        <v>982</v>
      </c>
      <c r="B42" s="22">
        <v>4.33</v>
      </c>
      <c r="C42" s="23">
        <v>139.0</v>
      </c>
      <c r="D42" s="24">
        <v>3.6569822E7</v>
      </c>
      <c r="E42" s="24">
        <v>1.9224109E7</v>
      </c>
      <c r="F42" s="13">
        <f t="shared" si="1"/>
        <v>17345713</v>
      </c>
      <c r="G42" s="14" t="str">
        <f>IF(E42=0,"YES",IF(D42/E42&gt;=1.15, IF(D42+E42&gt;=one_percentage,"YES","NO"),"NO"))</f>
        <v>YES</v>
      </c>
      <c r="H42" s="25">
        <v>30000.0</v>
      </c>
      <c r="I42" s="16" t="str">
        <f t="shared" si="3"/>
        <v>NOT FUNDED</v>
      </c>
      <c r="J42" s="17">
        <f t="shared" si="4"/>
        <v>6141</v>
      </c>
      <c r="K42" s="18" t="str">
        <f t="shared" si="2"/>
        <v>Over Budget</v>
      </c>
    </row>
    <row r="43">
      <c r="A43" s="21" t="s">
        <v>983</v>
      </c>
      <c r="B43" s="22">
        <v>4.33</v>
      </c>
      <c r="C43" s="23">
        <v>109.0</v>
      </c>
      <c r="D43" s="24">
        <v>3.0793805E7</v>
      </c>
      <c r="E43" s="24">
        <v>1.5061451E7</v>
      </c>
      <c r="F43" s="13">
        <f t="shared" si="1"/>
        <v>15732354</v>
      </c>
      <c r="G43" s="14" t="str">
        <f>IF(E43=0,"YES",IF(D43/E43&gt;=1.15, IF(D43+E43&gt;=one_percentage,"YES","NO"),"NO"))</f>
        <v>YES</v>
      </c>
      <c r="H43" s="25">
        <v>19800.0</v>
      </c>
      <c r="I43" s="16" t="str">
        <f t="shared" si="3"/>
        <v>NOT FUNDED</v>
      </c>
      <c r="J43" s="17">
        <f t="shared" si="4"/>
        <v>6141</v>
      </c>
      <c r="K43" s="18" t="str">
        <f t="shared" si="2"/>
        <v>Over Budget</v>
      </c>
    </row>
    <row r="44">
      <c r="A44" s="21" t="s">
        <v>984</v>
      </c>
      <c r="B44" s="22">
        <v>4.37</v>
      </c>
      <c r="C44" s="23">
        <v>145.0</v>
      </c>
      <c r="D44" s="24">
        <v>2.5571295E7</v>
      </c>
      <c r="E44" s="24">
        <v>1.041873E7</v>
      </c>
      <c r="F44" s="13">
        <f t="shared" si="1"/>
        <v>15152565</v>
      </c>
      <c r="G44" s="14" t="str">
        <f>IF(E44=0,"YES",IF(D44/E44&gt;=1.15, IF(D44+E44&gt;=one_percentage,"YES","NO"),"NO"))</f>
        <v>NO</v>
      </c>
      <c r="H44" s="25">
        <v>16600.0</v>
      </c>
      <c r="I44" s="16" t="str">
        <f t="shared" si="3"/>
        <v>NOT FUNDED</v>
      </c>
      <c r="J44" s="17">
        <f t="shared" si="4"/>
        <v>6141</v>
      </c>
      <c r="K44" s="18" t="str">
        <f t="shared" si="2"/>
        <v>Approval Threshold</v>
      </c>
    </row>
    <row r="45">
      <c r="A45" s="21" t="s">
        <v>985</v>
      </c>
      <c r="B45" s="22">
        <v>4.38</v>
      </c>
      <c r="C45" s="23">
        <v>124.0</v>
      </c>
      <c r="D45" s="24">
        <v>2.8480445E7</v>
      </c>
      <c r="E45" s="24">
        <v>1.3723297E7</v>
      </c>
      <c r="F45" s="13">
        <f t="shared" si="1"/>
        <v>14757148</v>
      </c>
      <c r="G45" s="14" t="str">
        <f>IF(E45=0,"YES",IF(D45/E45&gt;=1.15, IF(D45+E45&gt;=one_percentage,"YES","NO"),"NO"))</f>
        <v>YES</v>
      </c>
      <c r="H45" s="25">
        <v>18120.0</v>
      </c>
      <c r="I45" s="16" t="str">
        <f t="shared" si="3"/>
        <v>NOT FUNDED</v>
      </c>
      <c r="J45" s="17">
        <f t="shared" si="4"/>
        <v>6141</v>
      </c>
      <c r="K45" s="18" t="str">
        <f t="shared" si="2"/>
        <v>Over Budget</v>
      </c>
    </row>
    <row r="46">
      <c r="A46" s="21" t="s">
        <v>986</v>
      </c>
      <c r="B46" s="22">
        <v>3.67</v>
      </c>
      <c r="C46" s="23">
        <v>79.0</v>
      </c>
      <c r="D46" s="24">
        <v>2.4516604E7</v>
      </c>
      <c r="E46" s="24">
        <v>1.1340846E7</v>
      </c>
      <c r="F46" s="13">
        <f t="shared" si="1"/>
        <v>13175758</v>
      </c>
      <c r="G46" s="14" t="str">
        <f>IF(E46=0,"YES",IF(D46/E46&gt;=1.15, IF(D46+E46&gt;=one_percentage,"YES","NO"),"NO"))</f>
        <v>NO</v>
      </c>
      <c r="H46" s="25">
        <v>13020.0</v>
      </c>
      <c r="I46" s="16" t="str">
        <f t="shared" si="3"/>
        <v>NOT FUNDED</v>
      </c>
      <c r="J46" s="17">
        <f t="shared" si="4"/>
        <v>6141</v>
      </c>
      <c r="K46" s="18" t="str">
        <f t="shared" si="2"/>
        <v>Approval Threshold</v>
      </c>
    </row>
    <row r="47">
      <c r="A47" s="21" t="s">
        <v>987</v>
      </c>
      <c r="B47" s="22">
        <v>4.5</v>
      </c>
      <c r="C47" s="23">
        <v>141.0</v>
      </c>
      <c r="D47" s="24">
        <v>3.0729016E7</v>
      </c>
      <c r="E47" s="24">
        <v>1.8586171E7</v>
      </c>
      <c r="F47" s="13">
        <f t="shared" si="1"/>
        <v>12142845</v>
      </c>
      <c r="G47" s="14" t="str">
        <f>IF(E47=0,"YES",IF(D47/E47&gt;=1.15, IF(D47+E47&gt;=one_percentage,"YES","NO"),"NO"))</f>
        <v>YES</v>
      </c>
      <c r="H47" s="25">
        <v>24870.0</v>
      </c>
      <c r="I47" s="16" t="str">
        <f t="shared" si="3"/>
        <v>NOT FUNDED</v>
      </c>
      <c r="J47" s="17">
        <f t="shared" si="4"/>
        <v>6141</v>
      </c>
      <c r="K47" s="18" t="str">
        <f t="shared" si="2"/>
        <v>Over Budget</v>
      </c>
    </row>
    <row r="48">
      <c r="A48" s="21" t="s">
        <v>988</v>
      </c>
      <c r="B48" s="22">
        <v>3.56</v>
      </c>
      <c r="C48" s="23">
        <v>86.0</v>
      </c>
      <c r="D48" s="24">
        <v>2.3994629E7</v>
      </c>
      <c r="E48" s="24">
        <v>1.224914E7</v>
      </c>
      <c r="F48" s="13">
        <f t="shared" si="1"/>
        <v>11745489</v>
      </c>
      <c r="G48" s="14" t="str">
        <f>IF(E48=0,"YES",IF(D48/E48&gt;=1.15, IF(D48+E48&gt;=one_percentage,"YES","NO"),"NO"))</f>
        <v>NO</v>
      </c>
      <c r="H48" s="25">
        <v>1500.0</v>
      </c>
      <c r="I48" s="16" t="str">
        <f t="shared" si="3"/>
        <v>NOT FUNDED</v>
      </c>
      <c r="J48" s="17">
        <f t="shared" si="4"/>
        <v>6141</v>
      </c>
      <c r="K48" s="18" t="str">
        <f t="shared" si="2"/>
        <v>Approval Threshold</v>
      </c>
    </row>
    <row r="49">
      <c r="A49" s="21" t="s">
        <v>989</v>
      </c>
      <c r="B49" s="22">
        <v>3.67</v>
      </c>
      <c r="C49" s="23">
        <v>82.0</v>
      </c>
      <c r="D49" s="24">
        <v>2.4601714E7</v>
      </c>
      <c r="E49" s="24">
        <v>1.3108915E7</v>
      </c>
      <c r="F49" s="13">
        <f t="shared" si="1"/>
        <v>11492799</v>
      </c>
      <c r="G49" s="14" t="str">
        <f>IF(E49=0,"YES",IF(D49/E49&gt;=1.15, IF(D49+E49&gt;=one_percentage,"YES","NO"),"NO"))</f>
        <v>YES</v>
      </c>
      <c r="H49" s="25">
        <v>34600.0</v>
      </c>
      <c r="I49" s="16" t="str">
        <f t="shared" si="3"/>
        <v>NOT FUNDED</v>
      </c>
      <c r="J49" s="17">
        <f t="shared" si="4"/>
        <v>6141</v>
      </c>
      <c r="K49" s="18" t="str">
        <f t="shared" si="2"/>
        <v>Over Budget</v>
      </c>
    </row>
    <row r="50">
      <c r="A50" s="21" t="s">
        <v>990</v>
      </c>
      <c r="B50" s="22">
        <v>1.43</v>
      </c>
      <c r="C50" s="23">
        <v>132.0</v>
      </c>
      <c r="D50" s="24">
        <v>2.8367426E7</v>
      </c>
      <c r="E50" s="24">
        <v>1.7186347E7</v>
      </c>
      <c r="F50" s="13">
        <f t="shared" si="1"/>
        <v>11181079</v>
      </c>
      <c r="G50" s="14" t="str">
        <f>IF(E50=0,"YES",IF(D50/E50&gt;=1.15, IF(D50+E50&gt;=one_percentage,"YES","NO"),"NO"))</f>
        <v>YES</v>
      </c>
      <c r="H50" s="25">
        <v>50000.0</v>
      </c>
      <c r="I50" s="16" t="str">
        <f t="shared" si="3"/>
        <v>NOT FUNDED</v>
      </c>
      <c r="J50" s="17">
        <f t="shared" si="4"/>
        <v>6141</v>
      </c>
      <c r="K50" s="18" t="str">
        <f t="shared" si="2"/>
        <v>Over Budget</v>
      </c>
    </row>
    <row r="51">
      <c r="A51" s="21" t="s">
        <v>991</v>
      </c>
      <c r="B51" s="22">
        <v>3.67</v>
      </c>
      <c r="C51" s="23">
        <v>89.0</v>
      </c>
      <c r="D51" s="24">
        <v>2.3403115E7</v>
      </c>
      <c r="E51" s="24">
        <v>1.2516873E7</v>
      </c>
      <c r="F51" s="13">
        <f t="shared" si="1"/>
        <v>10886242</v>
      </c>
      <c r="G51" s="14" t="str">
        <f>IF(E51=0,"YES",IF(D51/E51&gt;=1.15, IF(D51+E51&gt;=one_percentage,"YES","NO"),"NO"))</f>
        <v>NO</v>
      </c>
      <c r="H51" s="25">
        <v>45000.0</v>
      </c>
      <c r="I51" s="16" t="str">
        <f t="shared" si="3"/>
        <v>NOT FUNDED</v>
      </c>
      <c r="J51" s="17">
        <f t="shared" si="4"/>
        <v>6141</v>
      </c>
      <c r="K51" s="18" t="str">
        <f t="shared" si="2"/>
        <v>Approval Threshold</v>
      </c>
    </row>
    <row r="52">
      <c r="A52" s="21" t="s">
        <v>992</v>
      </c>
      <c r="B52" s="22">
        <v>3.44</v>
      </c>
      <c r="C52" s="23">
        <v>86.0</v>
      </c>
      <c r="D52" s="24">
        <v>2.3550268E7</v>
      </c>
      <c r="E52" s="24">
        <v>1.2926958E7</v>
      </c>
      <c r="F52" s="13">
        <f t="shared" si="1"/>
        <v>10623310</v>
      </c>
      <c r="G52" s="14" t="str">
        <f>IF(E52=0,"YES",IF(D52/E52&gt;=1.15, IF(D52+E52&gt;=one_percentage,"YES","NO"),"NO"))</f>
        <v>NO</v>
      </c>
      <c r="H52" s="25">
        <v>25000.0</v>
      </c>
      <c r="I52" s="16" t="str">
        <f t="shared" si="3"/>
        <v>NOT FUNDED</v>
      </c>
      <c r="J52" s="17">
        <f t="shared" si="4"/>
        <v>6141</v>
      </c>
      <c r="K52" s="18" t="str">
        <f t="shared" si="2"/>
        <v>Approval Threshold</v>
      </c>
    </row>
    <row r="53">
      <c r="A53" s="21" t="s">
        <v>993</v>
      </c>
      <c r="B53" s="22">
        <v>2.93</v>
      </c>
      <c r="C53" s="23">
        <v>95.0</v>
      </c>
      <c r="D53" s="24">
        <v>2.4524447E7</v>
      </c>
      <c r="E53" s="24">
        <v>1.4328007E7</v>
      </c>
      <c r="F53" s="13">
        <f t="shared" si="1"/>
        <v>10196440</v>
      </c>
      <c r="G53" s="14" t="str">
        <f>IF(E53=0,"YES",IF(D53/E53&gt;=1.15, IF(D53+E53&gt;=one_percentage,"YES","NO"),"NO"))</f>
        <v>YES</v>
      </c>
      <c r="H53" s="25">
        <v>27500.0</v>
      </c>
      <c r="I53" s="16" t="str">
        <f t="shared" si="3"/>
        <v>NOT FUNDED</v>
      </c>
      <c r="J53" s="17">
        <f t="shared" si="4"/>
        <v>6141</v>
      </c>
      <c r="K53" s="18" t="str">
        <f t="shared" si="2"/>
        <v>Over Budget</v>
      </c>
    </row>
    <row r="54">
      <c r="A54" s="21" t="s">
        <v>994</v>
      </c>
      <c r="B54" s="22">
        <v>2.22</v>
      </c>
      <c r="C54" s="23">
        <v>82.0</v>
      </c>
      <c r="D54" s="24">
        <v>2.2829789E7</v>
      </c>
      <c r="E54" s="24">
        <v>1.275175E7</v>
      </c>
      <c r="F54" s="13">
        <f t="shared" si="1"/>
        <v>10078039</v>
      </c>
      <c r="G54" s="14" t="str">
        <f>IF(E54=0,"YES",IF(D54/E54&gt;=1.15, IF(D54+E54&gt;=one_percentage,"YES","NO"),"NO"))</f>
        <v>NO</v>
      </c>
      <c r="H54" s="25">
        <v>10000.0</v>
      </c>
      <c r="I54" s="16" t="str">
        <f t="shared" si="3"/>
        <v>NOT FUNDED</v>
      </c>
      <c r="J54" s="17">
        <f t="shared" si="4"/>
        <v>6141</v>
      </c>
      <c r="K54" s="18" t="str">
        <f t="shared" si="2"/>
        <v>Approval Threshold</v>
      </c>
    </row>
    <row r="55">
      <c r="A55" s="26" t="s">
        <v>995</v>
      </c>
      <c r="B55" s="22">
        <v>4.0</v>
      </c>
      <c r="C55" s="23">
        <v>100.0</v>
      </c>
      <c r="D55" s="24">
        <v>2.5205168E7</v>
      </c>
      <c r="E55" s="24">
        <v>1.5343063E7</v>
      </c>
      <c r="F55" s="13">
        <f t="shared" si="1"/>
        <v>9862105</v>
      </c>
      <c r="G55" s="14" t="str">
        <f>IF(E55=0,"YES",IF(D55/E55&gt;=1.15, IF(D55+E55&gt;=one_percentage,"YES","NO"),"NO"))</f>
        <v>YES</v>
      </c>
      <c r="H55" s="25">
        <v>22200.0</v>
      </c>
      <c r="I55" s="16" t="str">
        <f t="shared" si="3"/>
        <v>NOT FUNDED</v>
      </c>
      <c r="J55" s="17">
        <f t="shared" si="4"/>
        <v>6141</v>
      </c>
      <c r="K55" s="18" t="str">
        <f t="shared" si="2"/>
        <v>Over Budget</v>
      </c>
    </row>
    <row r="56">
      <c r="A56" s="21" t="s">
        <v>996</v>
      </c>
      <c r="B56" s="22">
        <v>2.83</v>
      </c>
      <c r="C56" s="23">
        <v>81.0</v>
      </c>
      <c r="D56" s="24">
        <v>2.2680795E7</v>
      </c>
      <c r="E56" s="24">
        <v>1.2888699E7</v>
      </c>
      <c r="F56" s="13">
        <f t="shared" si="1"/>
        <v>9792096</v>
      </c>
      <c r="G56" s="14" t="str">
        <f>IF(E56=0,"YES",IF(D56/E56&gt;=1.15, IF(D56+E56&gt;=one_percentage,"YES","NO"),"NO"))</f>
        <v>NO</v>
      </c>
      <c r="H56" s="25">
        <v>8000.0</v>
      </c>
      <c r="I56" s="16" t="str">
        <f t="shared" si="3"/>
        <v>NOT FUNDED</v>
      </c>
      <c r="J56" s="17">
        <f t="shared" si="4"/>
        <v>6141</v>
      </c>
      <c r="K56" s="18" t="str">
        <f t="shared" si="2"/>
        <v>Approval Threshold</v>
      </c>
    </row>
    <row r="57">
      <c r="A57" s="21" t="s">
        <v>997</v>
      </c>
      <c r="B57" s="22">
        <v>2.89</v>
      </c>
      <c r="C57" s="23">
        <v>79.0</v>
      </c>
      <c r="D57" s="24">
        <v>2.2722199E7</v>
      </c>
      <c r="E57" s="24">
        <v>1.3025851E7</v>
      </c>
      <c r="F57" s="13">
        <f t="shared" si="1"/>
        <v>9696348</v>
      </c>
      <c r="G57" s="14" t="str">
        <f>IF(E57=0,"YES",IF(D57/E57&gt;=1.15, IF(D57+E57&gt;=one_percentage,"YES","NO"),"NO"))</f>
        <v>NO</v>
      </c>
      <c r="H57" s="25">
        <v>3000.0</v>
      </c>
      <c r="I57" s="16" t="str">
        <f t="shared" si="3"/>
        <v>NOT FUNDED</v>
      </c>
      <c r="J57" s="17">
        <f t="shared" si="4"/>
        <v>6141</v>
      </c>
      <c r="K57" s="18" t="str">
        <f t="shared" si="2"/>
        <v>Approval Threshold</v>
      </c>
    </row>
    <row r="58">
      <c r="A58" s="21" t="s">
        <v>998</v>
      </c>
      <c r="B58" s="22">
        <v>3.17</v>
      </c>
      <c r="C58" s="23">
        <v>84.0</v>
      </c>
      <c r="D58" s="24">
        <v>2.3453953E7</v>
      </c>
      <c r="E58" s="24">
        <v>1.4008662E7</v>
      </c>
      <c r="F58" s="13">
        <f t="shared" si="1"/>
        <v>9445291</v>
      </c>
      <c r="G58" s="14" t="str">
        <f>IF(E58=0,"YES",IF(D58/E58&gt;=1.15, IF(D58+E58&gt;=one_percentage,"YES","NO"),"NO"))</f>
        <v>YES</v>
      </c>
      <c r="H58" s="25">
        <v>37500.0</v>
      </c>
      <c r="I58" s="16" t="str">
        <f t="shared" si="3"/>
        <v>NOT FUNDED</v>
      </c>
      <c r="J58" s="17">
        <f t="shared" si="4"/>
        <v>6141</v>
      </c>
      <c r="K58" s="18" t="str">
        <f t="shared" si="2"/>
        <v>Over Budget</v>
      </c>
    </row>
    <row r="59">
      <c r="A59" s="21" t="s">
        <v>999</v>
      </c>
      <c r="B59" s="22">
        <v>3.07</v>
      </c>
      <c r="C59" s="23">
        <v>79.0</v>
      </c>
      <c r="D59" s="24">
        <v>2.2542495E7</v>
      </c>
      <c r="E59" s="24">
        <v>1.3227648E7</v>
      </c>
      <c r="F59" s="13">
        <f t="shared" si="1"/>
        <v>9314847</v>
      </c>
      <c r="G59" s="14" t="str">
        <f>IF(E59=0,"YES",IF(D59/E59&gt;=1.15, IF(D59+E59&gt;=one_percentage,"YES","NO"),"NO"))</f>
        <v>NO</v>
      </c>
      <c r="H59" s="25">
        <v>19000.0</v>
      </c>
      <c r="I59" s="16" t="str">
        <f t="shared" si="3"/>
        <v>NOT FUNDED</v>
      </c>
      <c r="J59" s="17">
        <f t="shared" si="4"/>
        <v>6141</v>
      </c>
      <c r="K59" s="18" t="str">
        <f t="shared" si="2"/>
        <v>Approval Threshold</v>
      </c>
    </row>
    <row r="60">
      <c r="A60" s="21" t="s">
        <v>1000</v>
      </c>
      <c r="B60" s="22">
        <v>3.22</v>
      </c>
      <c r="C60" s="23">
        <v>78.0</v>
      </c>
      <c r="D60" s="24">
        <v>2.2639709E7</v>
      </c>
      <c r="E60" s="24">
        <v>1.3375566E7</v>
      </c>
      <c r="F60" s="13">
        <f t="shared" si="1"/>
        <v>9264143</v>
      </c>
      <c r="G60" s="14" t="str">
        <f>IF(E60=0,"YES",IF(D60/E60&gt;=1.15, IF(D60+E60&gt;=one_percentage,"YES","NO"),"NO"))</f>
        <v>NO</v>
      </c>
      <c r="H60" s="25">
        <v>25000.0</v>
      </c>
      <c r="I60" s="16" t="str">
        <f t="shared" si="3"/>
        <v>NOT FUNDED</v>
      </c>
      <c r="J60" s="17">
        <f t="shared" si="4"/>
        <v>6141</v>
      </c>
      <c r="K60" s="18" t="str">
        <f t="shared" si="2"/>
        <v>Approval Threshold</v>
      </c>
    </row>
    <row r="61">
      <c r="A61" s="21" t="s">
        <v>1001</v>
      </c>
      <c r="B61" s="22">
        <v>3.9</v>
      </c>
      <c r="C61" s="23">
        <v>107.0</v>
      </c>
      <c r="D61" s="24">
        <v>2.9479716E7</v>
      </c>
      <c r="E61" s="24">
        <v>2.0309505E7</v>
      </c>
      <c r="F61" s="13">
        <f t="shared" si="1"/>
        <v>9170211</v>
      </c>
      <c r="G61" s="14" t="str">
        <f>IF(E61=0,"YES",IF(D61/E61&gt;=1.15, IF(D61+E61&gt;=one_percentage,"YES","NO"),"NO"))</f>
        <v>YES</v>
      </c>
      <c r="H61" s="25">
        <v>34750.0</v>
      </c>
      <c r="I61" s="16" t="str">
        <f t="shared" si="3"/>
        <v>NOT FUNDED</v>
      </c>
      <c r="J61" s="17">
        <f t="shared" si="4"/>
        <v>6141</v>
      </c>
      <c r="K61" s="18" t="str">
        <f t="shared" si="2"/>
        <v>Over Budget</v>
      </c>
    </row>
    <row r="62">
      <c r="A62" s="21" t="s">
        <v>1002</v>
      </c>
      <c r="B62" s="22">
        <v>3.9</v>
      </c>
      <c r="C62" s="23">
        <v>120.0</v>
      </c>
      <c r="D62" s="24">
        <v>2.7685475E7</v>
      </c>
      <c r="E62" s="24">
        <v>1.866617E7</v>
      </c>
      <c r="F62" s="13">
        <f t="shared" si="1"/>
        <v>9019305</v>
      </c>
      <c r="G62" s="14" t="str">
        <f>IF(E62=0,"YES",IF(D62/E62&gt;=1.15, IF(D62+E62&gt;=one_percentage,"YES","NO"),"NO"))</f>
        <v>YES</v>
      </c>
      <c r="H62" s="25">
        <v>50825.0</v>
      </c>
      <c r="I62" s="16" t="str">
        <f t="shared" si="3"/>
        <v>NOT FUNDED</v>
      </c>
      <c r="J62" s="17">
        <f t="shared" si="4"/>
        <v>6141</v>
      </c>
      <c r="K62" s="18" t="str">
        <f t="shared" si="2"/>
        <v>Over Budget</v>
      </c>
    </row>
    <row r="63">
      <c r="A63" s="21" t="s">
        <v>1003</v>
      </c>
      <c r="B63" s="22">
        <v>2.89</v>
      </c>
      <c r="C63" s="23">
        <v>90.0</v>
      </c>
      <c r="D63" s="24">
        <v>2.3072267E7</v>
      </c>
      <c r="E63" s="24">
        <v>1.4684826E7</v>
      </c>
      <c r="F63" s="13">
        <f t="shared" si="1"/>
        <v>8387441</v>
      </c>
      <c r="G63" s="14" t="str">
        <f>IF(E63=0,"YES",IF(D63/E63&gt;=1.15, IF(D63+E63&gt;=one_percentage,"YES","NO"),"NO"))</f>
        <v>YES</v>
      </c>
      <c r="H63" s="25">
        <v>100000.0</v>
      </c>
      <c r="I63" s="16" t="str">
        <f t="shared" si="3"/>
        <v>NOT FUNDED</v>
      </c>
      <c r="J63" s="17">
        <f t="shared" si="4"/>
        <v>6141</v>
      </c>
      <c r="K63" s="18" t="str">
        <f t="shared" si="2"/>
        <v>Over Budget</v>
      </c>
    </row>
    <row r="64">
      <c r="A64" s="21" t="s">
        <v>1004</v>
      </c>
      <c r="B64" s="22">
        <v>2.13</v>
      </c>
      <c r="C64" s="23">
        <v>87.0</v>
      </c>
      <c r="D64" s="24">
        <v>2.2992605E7</v>
      </c>
      <c r="E64" s="24">
        <v>1.5129107E7</v>
      </c>
      <c r="F64" s="13">
        <f t="shared" si="1"/>
        <v>7863498</v>
      </c>
      <c r="G64" s="14" t="str">
        <f>IF(E64=0,"YES",IF(D64/E64&gt;=1.15, IF(D64+E64&gt;=one_percentage,"YES","NO"),"NO"))</f>
        <v>YES</v>
      </c>
      <c r="H64" s="25">
        <v>20000.0</v>
      </c>
      <c r="I64" s="16" t="str">
        <f t="shared" si="3"/>
        <v>NOT FUNDED</v>
      </c>
      <c r="J64" s="17">
        <f t="shared" si="4"/>
        <v>6141</v>
      </c>
      <c r="K64" s="18" t="str">
        <f t="shared" si="2"/>
        <v>Over Budget</v>
      </c>
    </row>
    <row r="65">
      <c r="A65" s="21" t="s">
        <v>1005</v>
      </c>
      <c r="B65" s="22">
        <v>4.43</v>
      </c>
      <c r="C65" s="23">
        <v>116.0</v>
      </c>
      <c r="D65" s="24">
        <v>2.2999653E7</v>
      </c>
      <c r="E65" s="24">
        <v>1.6284019E7</v>
      </c>
      <c r="F65" s="13">
        <f t="shared" si="1"/>
        <v>6715634</v>
      </c>
      <c r="G65" s="14" t="str">
        <f>IF(E65=0,"YES",IF(D65/E65&gt;=1.15, IF(D65+E65&gt;=one_percentage,"YES","NO"),"NO"))</f>
        <v>YES</v>
      </c>
      <c r="H65" s="25">
        <v>24000.0</v>
      </c>
      <c r="I65" s="16" t="str">
        <f t="shared" si="3"/>
        <v>NOT FUNDED</v>
      </c>
      <c r="J65" s="17">
        <f t="shared" si="4"/>
        <v>6141</v>
      </c>
      <c r="K65" s="18" t="str">
        <f t="shared" si="2"/>
        <v>Over Budget</v>
      </c>
    </row>
    <row r="66">
      <c r="A66" s="21" t="s">
        <v>1006</v>
      </c>
      <c r="B66" s="22">
        <v>2.11</v>
      </c>
      <c r="C66" s="23">
        <v>91.0</v>
      </c>
      <c r="D66" s="24">
        <v>2.2648086E7</v>
      </c>
      <c r="E66" s="24">
        <v>1.605949E7</v>
      </c>
      <c r="F66" s="13">
        <f t="shared" si="1"/>
        <v>6588596</v>
      </c>
      <c r="G66" s="14" t="str">
        <f>IF(E66=0,"YES",IF(D66/E66&gt;=1.15, IF(D66+E66&gt;=one_percentage,"YES","NO"),"NO"))</f>
        <v>YES</v>
      </c>
      <c r="H66" s="25">
        <v>39840.0</v>
      </c>
      <c r="I66" s="16" t="str">
        <f t="shared" si="3"/>
        <v>NOT FUNDED</v>
      </c>
      <c r="J66" s="17">
        <f t="shared" si="4"/>
        <v>6141</v>
      </c>
      <c r="K66" s="18" t="str">
        <f t="shared" si="2"/>
        <v>Over Budget</v>
      </c>
    </row>
    <row r="67">
      <c r="A67" s="21" t="s">
        <v>1007</v>
      </c>
      <c r="B67" s="22">
        <v>3.95</v>
      </c>
      <c r="C67" s="23">
        <v>118.0</v>
      </c>
      <c r="D67" s="24">
        <v>2.5713006E7</v>
      </c>
      <c r="E67" s="24">
        <v>2.0850342E7</v>
      </c>
      <c r="F67" s="13">
        <f t="shared" si="1"/>
        <v>4862664</v>
      </c>
      <c r="G67" s="14" t="str">
        <f>IF(E67=0,"YES",IF(D67/E67&gt;=1.15, IF(D67+E67&gt;=one_percentage,"YES","NO"),"NO"))</f>
        <v>YES</v>
      </c>
      <c r="H67" s="25">
        <v>25000.0</v>
      </c>
      <c r="I67" s="16" t="str">
        <f t="shared" si="3"/>
        <v>NOT FUNDED</v>
      </c>
      <c r="J67" s="17">
        <f t="shared" si="4"/>
        <v>6141</v>
      </c>
      <c r="K67" s="18" t="str">
        <f t="shared" si="2"/>
        <v>Over Budget</v>
      </c>
    </row>
    <row r="68">
      <c r="A68" s="21" t="s">
        <v>1008</v>
      </c>
      <c r="B68" s="22">
        <v>1.74</v>
      </c>
      <c r="C68" s="23">
        <v>117.0</v>
      </c>
      <c r="D68" s="24">
        <v>2.2925107E7</v>
      </c>
      <c r="E68" s="24">
        <v>1.8807627E7</v>
      </c>
      <c r="F68" s="13">
        <f t="shared" si="1"/>
        <v>4117480</v>
      </c>
      <c r="G68" s="14" t="str">
        <f>IF(E68=0,"YES",IF(D68/E68&gt;=1.15, IF(D68+E68&gt;=one_percentage,"YES","NO"),"NO"))</f>
        <v>YES</v>
      </c>
      <c r="H68" s="25">
        <v>100000.0</v>
      </c>
      <c r="I68" s="16" t="str">
        <f t="shared" si="3"/>
        <v>NOT FUNDED</v>
      </c>
      <c r="J68" s="17">
        <f t="shared" si="4"/>
        <v>6141</v>
      </c>
      <c r="K68" s="18" t="str">
        <f t="shared" si="2"/>
        <v>Over Budget</v>
      </c>
    </row>
    <row r="69">
      <c r="A69" s="21" t="s">
        <v>1009</v>
      </c>
      <c r="B69" s="22">
        <v>2.92</v>
      </c>
      <c r="C69" s="23">
        <v>120.0</v>
      </c>
      <c r="D69" s="24">
        <v>2.2486299E7</v>
      </c>
      <c r="E69" s="24">
        <v>1.9466885E7</v>
      </c>
      <c r="F69" s="13">
        <f t="shared" si="1"/>
        <v>3019414</v>
      </c>
      <c r="G69" s="14" t="str">
        <f>IF(E69=0,"YES",IF(D69/E69&gt;=1.15, IF(D69+E69&gt;=one_percentage,"YES","NO"),"NO"))</f>
        <v>YES</v>
      </c>
      <c r="H69" s="25">
        <v>20000.0</v>
      </c>
      <c r="I69" s="16" t="str">
        <f t="shared" si="3"/>
        <v>NOT FUNDED</v>
      </c>
      <c r="J69" s="17">
        <f t="shared" si="4"/>
        <v>6141</v>
      </c>
      <c r="K69" s="18" t="str">
        <f t="shared" si="2"/>
        <v>Over Budget</v>
      </c>
    </row>
  </sheetData>
  <autoFilter ref="$A$1:$H$69">
    <sortState ref="A1:H69">
      <sortCondition descending="1" ref="F1:F69"/>
      <sortCondition ref="A1:A69"/>
    </sortState>
  </autoFilter>
  <conditionalFormatting sqref="I2:I69">
    <cfRule type="cellIs" dxfId="0" priority="1" operator="equal">
      <formula>"FUNDED"</formula>
    </cfRule>
  </conditionalFormatting>
  <conditionalFormatting sqref="I2:I69">
    <cfRule type="cellIs" dxfId="1" priority="2" operator="equal">
      <formula>"NOT FUNDED"</formula>
    </cfRule>
  </conditionalFormatting>
  <conditionalFormatting sqref="K2:K69">
    <cfRule type="cellIs" dxfId="0" priority="3" operator="greaterThan">
      <formula>999</formula>
    </cfRule>
  </conditionalFormatting>
  <conditionalFormatting sqref="K2:K69">
    <cfRule type="cellIs" dxfId="0" priority="4" operator="greaterThan">
      <formula>999</formula>
    </cfRule>
  </conditionalFormatting>
  <conditionalFormatting sqref="K2:K69">
    <cfRule type="containsText" dxfId="1" priority="5" operator="containsText" text="NOT FUNDED">
      <formula>NOT(ISERROR(SEARCH(("NOT FUNDED"),(K2))))</formula>
    </cfRule>
  </conditionalFormatting>
  <conditionalFormatting sqref="K2:K69">
    <cfRule type="cellIs" dxfId="2" priority="6" operator="equal">
      <formula>"Over Budget"</formula>
    </cfRule>
  </conditionalFormatting>
  <conditionalFormatting sqref="K2:K69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</hyperlinks>
  <drawing r:id="rId69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1010</v>
      </c>
      <c r="B2" s="22">
        <v>5.0</v>
      </c>
      <c r="C2" s="23">
        <v>431.0</v>
      </c>
      <c r="D2" s="24">
        <v>1.09517865E8</v>
      </c>
      <c r="E2" s="24">
        <v>773866.0</v>
      </c>
      <c r="F2" s="13">
        <f t="shared" ref="F2:F29" si="1">D2-E2</f>
        <v>108743999</v>
      </c>
      <c r="G2" s="14" t="str">
        <f>IF(E2=0,"YES",IF(D2/E2&gt;=1.15, IF(D2+E2&gt;=one_percentage,"YES","NO"),"NO"))</f>
        <v>YES</v>
      </c>
      <c r="H2" s="25">
        <v>10000.0</v>
      </c>
      <c r="I2" s="16" t="str">
        <f>If(selfsovereign&gt;=H2,IF(G2="Yes","FUNDED","NOT FUNDED"),"NOT FUNDED")</f>
        <v>FUNDED</v>
      </c>
      <c r="J2" s="17">
        <f>If(selfsovereign&gt;=H2,selfsovereign-H2,selfsovereign)</f>
        <v>390000</v>
      </c>
      <c r="K2" s="18" t="str">
        <f t="shared" ref="K2:K29" si="2">If(G2="YES",IF(I2="FUNDED","","Over Budget"),"Approval Threshold")</f>
        <v/>
      </c>
    </row>
    <row r="3">
      <c r="A3" s="21" t="s">
        <v>1011</v>
      </c>
      <c r="B3" s="22">
        <v>4.81</v>
      </c>
      <c r="C3" s="23">
        <v>278.0</v>
      </c>
      <c r="D3" s="24">
        <v>9.562971E7</v>
      </c>
      <c r="E3" s="24">
        <v>1786068.0</v>
      </c>
      <c r="F3" s="13">
        <f t="shared" si="1"/>
        <v>93843642</v>
      </c>
      <c r="G3" s="14" t="str">
        <f>IF(E3=0,"YES",IF(D3/E3&gt;=1.15, IF(D3+E3&gt;=one_percentage,"YES","NO"),"NO"))</f>
        <v>YES</v>
      </c>
      <c r="H3" s="25">
        <v>7000.0</v>
      </c>
      <c r="I3" s="16" t="str">
        <f t="shared" ref="I3:I29" si="3">If(J2&gt;=H3,IF(G3="Yes","FUNDED","NOT FUNDED"),"NOT FUNDED")</f>
        <v>FUNDED</v>
      </c>
      <c r="J3" s="17">
        <f t="shared" ref="J3:J29" si="4">If(I3="FUNDED",IF(J2&gt;=H3,(J2-H3),J2),J2)</f>
        <v>383000</v>
      </c>
      <c r="K3" s="18" t="str">
        <f t="shared" si="2"/>
        <v/>
      </c>
    </row>
    <row r="4">
      <c r="A4" s="21" t="s">
        <v>1012</v>
      </c>
      <c r="B4" s="22">
        <v>4.88</v>
      </c>
      <c r="C4" s="23">
        <v>322.0</v>
      </c>
      <c r="D4" s="24">
        <v>8.8563703E7</v>
      </c>
      <c r="E4" s="24">
        <v>1231531.0</v>
      </c>
      <c r="F4" s="13">
        <f t="shared" si="1"/>
        <v>87332172</v>
      </c>
      <c r="G4" s="14" t="str">
        <f>IF(E4=0,"YES",IF(D4/E4&gt;=1.15, IF(D4+E4&gt;=one_percentage,"YES","NO"),"NO"))</f>
        <v>YES</v>
      </c>
      <c r="H4" s="25">
        <v>30300.0</v>
      </c>
      <c r="I4" s="16" t="str">
        <f t="shared" si="3"/>
        <v>FUNDED</v>
      </c>
      <c r="J4" s="17">
        <f t="shared" si="4"/>
        <v>352700</v>
      </c>
      <c r="K4" s="18" t="str">
        <f t="shared" si="2"/>
        <v/>
      </c>
    </row>
    <row r="5">
      <c r="A5" s="21" t="s">
        <v>1013</v>
      </c>
      <c r="B5" s="22">
        <v>5.0</v>
      </c>
      <c r="C5" s="23">
        <v>266.0</v>
      </c>
      <c r="D5" s="24">
        <v>8.8419043E7</v>
      </c>
      <c r="E5" s="24">
        <v>1797014.0</v>
      </c>
      <c r="F5" s="13">
        <f t="shared" si="1"/>
        <v>86622029</v>
      </c>
      <c r="G5" s="14" t="str">
        <f>IF(E5=0,"YES",IF(D5/E5&gt;=1.15, IF(D5+E5&gt;=one_percentage,"YES","NO"),"NO"))</f>
        <v>YES</v>
      </c>
      <c r="H5" s="25">
        <v>39000.0</v>
      </c>
      <c r="I5" s="16" t="str">
        <f t="shared" si="3"/>
        <v>FUNDED</v>
      </c>
      <c r="J5" s="17">
        <f t="shared" si="4"/>
        <v>313700</v>
      </c>
      <c r="K5" s="18" t="str">
        <f t="shared" si="2"/>
        <v/>
      </c>
    </row>
    <row r="6">
      <c r="A6" s="21" t="s">
        <v>1014</v>
      </c>
      <c r="B6" s="22">
        <v>5.0</v>
      </c>
      <c r="C6" s="23">
        <v>307.0</v>
      </c>
      <c r="D6" s="24">
        <v>7.0384292E7</v>
      </c>
      <c r="E6" s="24">
        <v>1798101.0</v>
      </c>
      <c r="F6" s="13">
        <f t="shared" si="1"/>
        <v>68586191</v>
      </c>
      <c r="G6" s="14" t="str">
        <f>IF(E6=0,"YES",IF(D6/E6&gt;=1.15, IF(D6+E6&gt;=one_percentage,"YES","NO"),"NO"))</f>
        <v>YES</v>
      </c>
      <c r="H6" s="25">
        <v>20425.0</v>
      </c>
      <c r="I6" s="16" t="str">
        <f t="shared" si="3"/>
        <v>FUNDED</v>
      </c>
      <c r="J6" s="17">
        <f t="shared" si="4"/>
        <v>293275</v>
      </c>
      <c r="K6" s="18" t="str">
        <f t="shared" si="2"/>
        <v/>
      </c>
    </row>
    <row r="7">
      <c r="A7" s="21" t="s">
        <v>1015</v>
      </c>
      <c r="B7" s="22">
        <v>4.73</v>
      </c>
      <c r="C7" s="23">
        <v>216.0</v>
      </c>
      <c r="D7" s="24">
        <v>7.1747819E7</v>
      </c>
      <c r="E7" s="24">
        <v>3880192.0</v>
      </c>
      <c r="F7" s="13">
        <f t="shared" si="1"/>
        <v>67867627</v>
      </c>
      <c r="G7" s="14" t="str">
        <f>IF(E7=0,"YES",IF(D7/E7&gt;=1.15, IF(D7+E7&gt;=one_percentage,"YES","NO"),"NO"))</f>
        <v>YES</v>
      </c>
      <c r="H7" s="25">
        <v>34668.0</v>
      </c>
      <c r="I7" s="16" t="str">
        <f t="shared" si="3"/>
        <v>FUNDED</v>
      </c>
      <c r="J7" s="17">
        <f t="shared" si="4"/>
        <v>258607</v>
      </c>
      <c r="K7" s="18" t="str">
        <f t="shared" si="2"/>
        <v/>
      </c>
    </row>
    <row r="8">
      <c r="A8" s="21" t="s">
        <v>1016</v>
      </c>
      <c r="B8" s="22">
        <v>4.83</v>
      </c>
      <c r="C8" s="23">
        <v>272.0</v>
      </c>
      <c r="D8" s="24">
        <v>6.7924583E7</v>
      </c>
      <c r="E8" s="24">
        <v>640066.0</v>
      </c>
      <c r="F8" s="13">
        <f t="shared" si="1"/>
        <v>67284517</v>
      </c>
      <c r="G8" s="14" t="str">
        <f>IF(E8=0,"YES",IF(D8/E8&gt;=1.15, IF(D8+E8&gt;=one_percentage,"YES","NO"),"NO"))</f>
        <v>YES</v>
      </c>
      <c r="H8" s="25">
        <v>8400.0</v>
      </c>
      <c r="I8" s="16" t="str">
        <f t="shared" si="3"/>
        <v>FUNDED</v>
      </c>
      <c r="J8" s="17">
        <f t="shared" si="4"/>
        <v>250207</v>
      </c>
      <c r="K8" s="18" t="str">
        <f t="shared" si="2"/>
        <v/>
      </c>
    </row>
    <row r="9">
      <c r="A9" s="21" t="s">
        <v>1017</v>
      </c>
      <c r="B9" s="22">
        <v>4.87</v>
      </c>
      <c r="C9" s="23">
        <v>263.0</v>
      </c>
      <c r="D9" s="24">
        <v>6.6249796E7</v>
      </c>
      <c r="E9" s="24">
        <v>617588.0</v>
      </c>
      <c r="F9" s="13">
        <f t="shared" si="1"/>
        <v>65632208</v>
      </c>
      <c r="G9" s="14" t="str">
        <f>IF(E9=0,"YES",IF(D9/E9&gt;=1.15, IF(D9+E9&gt;=one_percentage,"YES","NO"),"NO"))</f>
        <v>YES</v>
      </c>
      <c r="H9" s="25">
        <v>7600.0</v>
      </c>
      <c r="I9" s="16" t="str">
        <f t="shared" si="3"/>
        <v>FUNDED</v>
      </c>
      <c r="J9" s="17">
        <f t="shared" si="4"/>
        <v>242607</v>
      </c>
      <c r="K9" s="18" t="str">
        <f t="shared" si="2"/>
        <v/>
      </c>
    </row>
    <row r="10">
      <c r="A10" s="21" t="s">
        <v>1018</v>
      </c>
      <c r="B10" s="22">
        <v>4.33</v>
      </c>
      <c r="C10" s="23">
        <v>129.0</v>
      </c>
      <c r="D10" s="24">
        <v>6.4827984E7</v>
      </c>
      <c r="E10" s="24">
        <v>7613112.0</v>
      </c>
      <c r="F10" s="13">
        <f t="shared" si="1"/>
        <v>57214872</v>
      </c>
      <c r="G10" s="14" t="str">
        <f>IF(E10=0,"YES",IF(D10/E10&gt;=1.15, IF(D10+E10&gt;=one_percentage,"YES","NO"),"NO"))</f>
        <v>YES</v>
      </c>
      <c r="H10" s="25">
        <v>99850.0</v>
      </c>
      <c r="I10" s="16" t="str">
        <f t="shared" si="3"/>
        <v>FUNDED</v>
      </c>
      <c r="J10" s="17">
        <f t="shared" si="4"/>
        <v>142757</v>
      </c>
      <c r="K10" s="18" t="str">
        <f t="shared" si="2"/>
        <v/>
      </c>
    </row>
    <row r="11">
      <c r="A11" s="21" t="s">
        <v>1019</v>
      </c>
      <c r="B11" s="22">
        <v>4.33</v>
      </c>
      <c r="C11" s="23">
        <v>119.0</v>
      </c>
      <c r="D11" s="24">
        <v>5.6369982E7</v>
      </c>
      <c r="E11" s="24">
        <v>6791946.0</v>
      </c>
      <c r="F11" s="13">
        <f t="shared" si="1"/>
        <v>49578036</v>
      </c>
      <c r="G11" s="14" t="str">
        <f>IF(E11=0,"YES",IF(D11/E11&gt;=1.15, IF(D11+E11&gt;=one_percentage,"YES","NO"),"NO"))</f>
        <v>YES</v>
      </c>
      <c r="H11" s="25">
        <v>37304.0</v>
      </c>
      <c r="I11" s="16" t="str">
        <f t="shared" si="3"/>
        <v>FUNDED</v>
      </c>
      <c r="J11" s="17">
        <f t="shared" si="4"/>
        <v>105453</v>
      </c>
      <c r="K11" s="18" t="str">
        <f t="shared" si="2"/>
        <v/>
      </c>
    </row>
    <row r="12">
      <c r="A12" s="21" t="s">
        <v>1020</v>
      </c>
      <c r="B12" s="22">
        <v>4.33</v>
      </c>
      <c r="C12" s="23">
        <v>141.0</v>
      </c>
      <c r="D12" s="24">
        <v>4.8524301E7</v>
      </c>
      <c r="E12" s="24">
        <v>2076305.0</v>
      </c>
      <c r="F12" s="13">
        <f t="shared" si="1"/>
        <v>46447996</v>
      </c>
      <c r="G12" s="14" t="str">
        <f>IF(E12=0,"YES",IF(D12/E12&gt;=1.15, IF(D12+E12&gt;=one_percentage,"YES","NO"),"NO"))</f>
        <v>YES</v>
      </c>
      <c r="H12" s="25">
        <v>26300.0</v>
      </c>
      <c r="I12" s="16" t="str">
        <f t="shared" si="3"/>
        <v>FUNDED</v>
      </c>
      <c r="J12" s="17">
        <f t="shared" si="4"/>
        <v>79153</v>
      </c>
      <c r="K12" s="18" t="str">
        <f t="shared" si="2"/>
        <v/>
      </c>
    </row>
    <row r="13">
      <c r="A13" s="21" t="s">
        <v>1021</v>
      </c>
      <c r="B13" s="22">
        <v>4.6</v>
      </c>
      <c r="C13" s="23">
        <v>148.0</v>
      </c>
      <c r="D13" s="24">
        <v>4.4524913E7</v>
      </c>
      <c r="E13" s="24">
        <v>5250171.0</v>
      </c>
      <c r="F13" s="13">
        <f t="shared" si="1"/>
        <v>39274742</v>
      </c>
      <c r="G13" s="14" t="str">
        <f>IF(E13=0,"YES",IF(D13/E13&gt;=1.15, IF(D13+E13&gt;=one_percentage,"YES","NO"),"NO"))</f>
        <v>YES</v>
      </c>
      <c r="H13" s="25">
        <v>27685.0</v>
      </c>
      <c r="I13" s="16" t="str">
        <f t="shared" si="3"/>
        <v>FUNDED</v>
      </c>
      <c r="J13" s="17">
        <f t="shared" si="4"/>
        <v>51468</v>
      </c>
      <c r="K13" s="18" t="str">
        <f t="shared" si="2"/>
        <v/>
      </c>
    </row>
    <row r="14">
      <c r="A14" s="21" t="s">
        <v>1022</v>
      </c>
      <c r="B14" s="22">
        <v>4.61</v>
      </c>
      <c r="C14" s="23">
        <v>151.0</v>
      </c>
      <c r="D14" s="24">
        <v>3.9884919E7</v>
      </c>
      <c r="E14" s="24">
        <v>686279.0</v>
      </c>
      <c r="F14" s="13">
        <f t="shared" si="1"/>
        <v>39198640</v>
      </c>
      <c r="G14" s="14" t="str">
        <f>IF(E14=0,"YES",IF(D14/E14&gt;=1.15, IF(D14+E14&gt;=one_percentage,"YES","NO"),"NO"))</f>
        <v>YES</v>
      </c>
      <c r="H14" s="25">
        <v>62400.0</v>
      </c>
      <c r="I14" s="16" t="str">
        <f t="shared" si="3"/>
        <v>NOT FUNDED</v>
      </c>
      <c r="J14" s="17">
        <f t="shared" si="4"/>
        <v>51468</v>
      </c>
      <c r="K14" s="18" t="str">
        <f t="shared" si="2"/>
        <v>Over Budget</v>
      </c>
    </row>
    <row r="15">
      <c r="A15" s="26" t="s">
        <v>1023</v>
      </c>
      <c r="B15" s="22">
        <v>4.67</v>
      </c>
      <c r="C15" s="23">
        <v>170.0</v>
      </c>
      <c r="D15" s="24">
        <v>4.0181402E7</v>
      </c>
      <c r="E15" s="24">
        <v>5213185.0</v>
      </c>
      <c r="F15" s="13">
        <f t="shared" si="1"/>
        <v>34968217</v>
      </c>
      <c r="G15" s="14" t="str">
        <f>IF(E15=0,"YES",IF(D15/E15&gt;=1.15, IF(D15+E15&gt;=one_percentage,"YES","NO"),"NO"))</f>
        <v>YES</v>
      </c>
      <c r="H15" s="25">
        <v>57000.0</v>
      </c>
      <c r="I15" s="16" t="str">
        <f t="shared" si="3"/>
        <v>NOT FUNDED</v>
      </c>
      <c r="J15" s="17">
        <f t="shared" si="4"/>
        <v>51468</v>
      </c>
      <c r="K15" s="18" t="str">
        <f t="shared" si="2"/>
        <v>Over Budget</v>
      </c>
    </row>
    <row r="16">
      <c r="A16" s="21" t="s">
        <v>1024</v>
      </c>
      <c r="B16" s="22">
        <v>4.0</v>
      </c>
      <c r="C16" s="23">
        <v>112.0</v>
      </c>
      <c r="D16" s="24">
        <v>3.3601104E7</v>
      </c>
      <c r="E16" s="24">
        <v>3733428.0</v>
      </c>
      <c r="F16" s="13">
        <f t="shared" si="1"/>
        <v>29867676</v>
      </c>
      <c r="G16" s="14" t="str">
        <f>IF(E16=0,"YES",IF(D16/E16&gt;=1.15, IF(D16+E16&gt;=one_percentage,"YES","NO"),"NO"))</f>
        <v>YES</v>
      </c>
      <c r="H16" s="25">
        <v>1800.0</v>
      </c>
      <c r="I16" s="16" t="str">
        <f t="shared" si="3"/>
        <v>FUNDED</v>
      </c>
      <c r="J16" s="17">
        <f t="shared" si="4"/>
        <v>49668</v>
      </c>
      <c r="K16" s="18" t="str">
        <f t="shared" si="2"/>
        <v/>
      </c>
    </row>
    <row r="17">
      <c r="A17" s="21" t="s">
        <v>1025</v>
      </c>
      <c r="B17" s="22">
        <v>4.8</v>
      </c>
      <c r="C17" s="23">
        <v>201.0</v>
      </c>
      <c r="D17" s="24">
        <v>4.0954824E7</v>
      </c>
      <c r="E17" s="24">
        <v>1.1259154E7</v>
      </c>
      <c r="F17" s="13">
        <f t="shared" si="1"/>
        <v>29695670</v>
      </c>
      <c r="G17" s="14" t="str">
        <f>IF(E17=0,"YES",IF(D17/E17&gt;=1.15, IF(D17+E17&gt;=one_percentage,"YES","NO"),"NO"))</f>
        <v>YES</v>
      </c>
      <c r="H17" s="25">
        <v>21000.0</v>
      </c>
      <c r="I17" s="16" t="str">
        <f t="shared" si="3"/>
        <v>FUNDED</v>
      </c>
      <c r="J17" s="17">
        <f t="shared" si="4"/>
        <v>28668</v>
      </c>
      <c r="K17" s="18" t="str">
        <f t="shared" si="2"/>
        <v/>
      </c>
    </row>
    <row r="18">
      <c r="A18" s="21" t="s">
        <v>1026</v>
      </c>
      <c r="B18" s="22">
        <v>4.78</v>
      </c>
      <c r="C18" s="23">
        <v>269.0</v>
      </c>
      <c r="D18" s="24">
        <v>4.5470044E7</v>
      </c>
      <c r="E18" s="24">
        <v>1.7856725E7</v>
      </c>
      <c r="F18" s="13">
        <f t="shared" si="1"/>
        <v>27613319</v>
      </c>
      <c r="G18" s="14" t="str">
        <f>IF(E18=0,"YES",IF(D18/E18&gt;=1.15, IF(D18+E18&gt;=one_percentage,"YES","NO"),"NO"))</f>
        <v>YES</v>
      </c>
      <c r="H18" s="25">
        <v>67500.0</v>
      </c>
      <c r="I18" s="16" t="str">
        <f t="shared" si="3"/>
        <v>NOT FUNDED</v>
      </c>
      <c r="J18" s="17">
        <f t="shared" si="4"/>
        <v>28668</v>
      </c>
      <c r="K18" s="18" t="str">
        <f t="shared" si="2"/>
        <v>Over Budget</v>
      </c>
    </row>
    <row r="19">
      <c r="A19" s="21" t="s">
        <v>1027</v>
      </c>
      <c r="B19" s="22">
        <v>4.07</v>
      </c>
      <c r="C19" s="23">
        <v>129.0</v>
      </c>
      <c r="D19" s="24">
        <v>2.5875838E7</v>
      </c>
      <c r="E19" s="24">
        <v>7516486.0</v>
      </c>
      <c r="F19" s="13">
        <f t="shared" si="1"/>
        <v>18359352</v>
      </c>
      <c r="G19" s="14" t="str">
        <f>IF(E19=0,"YES",IF(D19/E19&gt;=1.15, IF(D19+E19&gt;=one_percentage,"YES","NO"),"NO"))</f>
        <v>NO</v>
      </c>
      <c r="H19" s="25">
        <v>42600.0</v>
      </c>
      <c r="I19" s="16" t="str">
        <f t="shared" si="3"/>
        <v>NOT FUNDED</v>
      </c>
      <c r="J19" s="17">
        <f t="shared" si="4"/>
        <v>28668</v>
      </c>
      <c r="K19" s="18" t="str">
        <f t="shared" si="2"/>
        <v>Approval Threshold</v>
      </c>
    </row>
    <row r="20">
      <c r="A20" s="21" t="s">
        <v>1028</v>
      </c>
      <c r="B20" s="22">
        <v>4.39</v>
      </c>
      <c r="C20" s="23">
        <v>122.0</v>
      </c>
      <c r="D20" s="24">
        <v>2.895715E7</v>
      </c>
      <c r="E20" s="24">
        <v>1.5904544E7</v>
      </c>
      <c r="F20" s="13">
        <f t="shared" si="1"/>
        <v>13052606</v>
      </c>
      <c r="G20" s="14" t="str">
        <f>IF(E20=0,"YES",IF(D20/E20&gt;=1.15, IF(D20+E20&gt;=one_percentage,"YES","NO"),"NO"))</f>
        <v>YES</v>
      </c>
      <c r="H20" s="25">
        <v>110000.0</v>
      </c>
      <c r="I20" s="16" t="str">
        <f t="shared" si="3"/>
        <v>NOT FUNDED</v>
      </c>
      <c r="J20" s="17">
        <f t="shared" si="4"/>
        <v>28668</v>
      </c>
      <c r="K20" s="18" t="str">
        <f t="shared" si="2"/>
        <v>Over Budget</v>
      </c>
    </row>
    <row r="21">
      <c r="A21" s="21" t="s">
        <v>1029</v>
      </c>
      <c r="B21" s="22">
        <v>3.61</v>
      </c>
      <c r="C21" s="23">
        <v>79.0</v>
      </c>
      <c r="D21" s="24">
        <v>2.5125456E7</v>
      </c>
      <c r="E21" s="24">
        <v>1.2407475E7</v>
      </c>
      <c r="F21" s="13">
        <f t="shared" si="1"/>
        <v>12717981</v>
      </c>
      <c r="G21" s="14" t="str">
        <f>IF(E21=0,"YES",IF(D21/E21&gt;=1.15, IF(D21+E21&gt;=one_percentage,"YES","NO"),"NO"))</f>
        <v>YES</v>
      </c>
      <c r="H21" s="25">
        <v>12000.0</v>
      </c>
      <c r="I21" s="16" t="str">
        <f t="shared" si="3"/>
        <v>FUNDED</v>
      </c>
      <c r="J21" s="17">
        <f t="shared" si="4"/>
        <v>16668</v>
      </c>
      <c r="K21" s="18" t="str">
        <f t="shared" si="2"/>
        <v/>
      </c>
    </row>
    <row r="22">
      <c r="A22" s="21" t="s">
        <v>1030</v>
      </c>
      <c r="B22" s="22">
        <v>3.67</v>
      </c>
      <c r="C22" s="23">
        <v>83.0</v>
      </c>
      <c r="D22" s="24">
        <v>2.4460623E7</v>
      </c>
      <c r="E22" s="24">
        <v>1.1982757E7</v>
      </c>
      <c r="F22" s="13">
        <f t="shared" si="1"/>
        <v>12477866</v>
      </c>
      <c r="G22" s="14" t="str">
        <f>IF(E22=0,"YES",IF(D22/E22&gt;=1.15, IF(D22+E22&gt;=one_percentage,"YES","NO"),"NO"))</f>
        <v>NO</v>
      </c>
      <c r="H22" s="25">
        <v>15000.0</v>
      </c>
      <c r="I22" s="16" t="str">
        <f t="shared" si="3"/>
        <v>NOT FUNDED</v>
      </c>
      <c r="J22" s="17">
        <f t="shared" si="4"/>
        <v>16668</v>
      </c>
      <c r="K22" s="18" t="str">
        <f t="shared" si="2"/>
        <v>Approval Threshold</v>
      </c>
    </row>
    <row r="23">
      <c r="A23" s="21" t="s">
        <v>1031</v>
      </c>
      <c r="B23" s="22">
        <v>3.33</v>
      </c>
      <c r="C23" s="23">
        <v>79.0</v>
      </c>
      <c r="D23" s="24">
        <v>1.8792993E7</v>
      </c>
      <c r="E23" s="24">
        <v>8804431.0</v>
      </c>
      <c r="F23" s="13">
        <f t="shared" si="1"/>
        <v>9988562</v>
      </c>
      <c r="G23" s="14" t="str">
        <f>IF(E23=0,"YES",IF(D23/E23&gt;=1.15, IF(D23+E23&gt;=one_percentage,"YES","NO"),"NO"))</f>
        <v>NO</v>
      </c>
      <c r="H23" s="25">
        <v>28000.0</v>
      </c>
      <c r="I23" s="16" t="str">
        <f t="shared" si="3"/>
        <v>NOT FUNDED</v>
      </c>
      <c r="J23" s="17">
        <f t="shared" si="4"/>
        <v>16668</v>
      </c>
      <c r="K23" s="18" t="str">
        <f t="shared" si="2"/>
        <v>Approval Threshold</v>
      </c>
    </row>
    <row r="24">
      <c r="A24" s="21" t="s">
        <v>1032</v>
      </c>
      <c r="B24" s="22">
        <v>3.78</v>
      </c>
      <c r="C24" s="23">
        <v>119.0</v>
      </c>
      <c r="D24" s="24">
        <v>2.6484558E7</v>
      </c>
      <c r="E24" s="24">
        <v>1.9511441E7</v>
      </c>
      <c r="F24" s="13">
        <f t="shared" si="1"/>
        <v>6973117</v>
      </c>
      <c r="G24" s="14" t="str">
        <f>IF(E24=0,"YES",IF(D24/E24&gt;=1.15, IF(D24+E24&gt;=one_percentage,"YES","NO"),"NO"))</f>
        <v>YES</v>
      </c>
      <c r="H24" s="25">
        <v>80000.0</v>
      </c>
      <c r="I24" s="16" t="str">
        <f t="shared" si="3"/>
        <v>NOT FUNDED</v>
      </c>
      <c r="J24" s="17">
        <f t="shared" si="4"/>
        <v>16668</v>
      </c>
      <c r="K24" s="18" t="str">
        <f t="shared" si="2"/>
        <v>Over Budget</v>
      </c>
    </row>
    <row r="25">
      <c r="A25" s="21" t="s">
        <v>1033</v>
      </c>
      <c r="B25" s="22">
        <v>3.44</v>
      </c>
      <c r="C25" s="23">
        <v>93.0</v>
      </c>
      <c r="D25" s="24">
        <v>1.8549976E7</v>
      </c>
      <c r="E25" s="24">
        <v>1.2524461E7</v>
      </c>
      <c r="F25" s="13">
        <f t="shared" si="1"/>
        <v>6025515</v>
      </c>
      <c r="G25" s="14" t="str">
        <f>IF(E25=0,"YES",IF(D25/E25&gt;=1.15, IF(D25+E25&gt;=one_percentage,"YES","NO"),"NO"))</f>
        <v>NO</v>
      </c>
      <c r="H25" s="25">
        <v>61000.0</v>
      </c>
      <c r="I25" s="16" t="str">
        <f t="shared" si="3"/>
        <v>NOT FUNDED</v>
      </c>
      <c r="J25" s="17">
        <f t="shared" si="4"/>
        <v>16668</v>
      </c>
      <c r="K25" s="18" t="str">
        <f t="shared" si="2"/>
        <v>Approval Threshold</v>
      </c>
    </row>
    <row r="26">
      <c r="A26" s="21" t="s">
        <v>1034</v>
      </c>
      <c r="B26" s="22">
        <v>4.22</v>
      </c>
      <c r="C26" s="23">
        <v>110.0</v>
      </c>
      <c r="D26" s="24">
        <v>2.4668166E7</v>
      </c>
      <c r="E26" s="24">
        <v>2.0329341E7</v>
      </c>
      <c r="F26" s="13">
        <f t="shared" si="1"/>
        <v>4338825</v>
      </c>
      <c r="G26" s="14" t="str">
        <f>IF(E26=0,"YES",IF(D26/E26&gt;=1.15, IF(D26+E26&gt;=one_percentage,"YES","NO"),"NO"))</f>
        <v>YES</v>
      </c>
      <c r="H26" s="25">
        <v>30000.0</v>
      </c>
      <c r="I26" s="16" t="str">
        <f t="shared" si="3"/>
        <v>NOT FUNDED</v>
      </c>
      <c r="J26" s="17">
        <f t="shared" si="4"/>
        <v>16668</v>
      </c>
      <c r="K26" s="18" t="str">
        <f t="shared" si="2"/>
        <v>Over Budget</v>
      </c>
    </row>
    <row r="27">
      <c r="A27" s="21" t="s">
        <v>1035</v>
      </c>
      <c r="B27" s="22">
        <v>4.28</v>
      </c>
      <c r="C27" s="23">
        <v>128.0</v>
      </c>
      <c r="D27" s="24">
        <v>1.933429E7</v>
      </c>
      <c r="E27" s="24">
        <v>1.5201342E7</v>
      </c>
      <c r="F27" s="13">
        <f t="shared" si="1"/>
        <v>4132948</v>
      </c>
      <c r="G27" s="14" t="str">
        <f>IF(E27=0,"YES",IF(D27/E27&gt;=1.15, IF(D27+E27&gt;=one_percentage,"YES","NO"),"NO"))</f>
        <v>NO</v>
      </c>
      <c r="H27" s="25">
        <v>60000.0</v>
      </c>
      <c r="I27" s="16" t="str">
        <f t="shared" si="3"/>
        <v>NOT FUNDED</v>
      </c>
      <c r="J27" s="17">
        <f t="shared" si="4"/>
        <v>16668</v>
      </c>
      <c r="K27" s="18" t="str">
        <f t="shared" si="2"/>
        <v>Approval Threshold</v>
      </c>
    </row>
    <row r="28">
      <c r="A28" s="21" t="s">
        <v>1036</v>
      </c>
      <c r="B28" s="22">
        <v>2.0</v>
      </c>
      <c r="C28" s="23">
        <v>100.0</v>
      </c>
      <c r="D28" s="24">
        <v>1.3998797E7</v>
      </c>
      <c r="E28" s="24">
        <v>1.7917641E7</v>
      </c>
      <c r="F28" s="13">
        <f t="shared" si="1"/>
        <v>-3918844</v>
      </c>
      <c r="G28" s="14" t="str">
        <f>IF(E28=0,"YES",IF(D28/E28&gt;=1.15, IF(D28+E28&gt;=one_percentage,"YES","NO"),"NO"))</f>
        <v>NO</v>
      </c>
      <c r="H28" s="25">
        <v>24000.0</v>
      </c>
      <c r="I28" s="16" t="str">
        <f t="shared" si="3"/>
        <v>NOT FUNDED</v>
      </c>
      <c r="J28" s="17">
        <f t="shared" si="4"/>
        <v>16668</v>
      </c>
      <c r="K28" s="18" t="str">
        <f t="shared" si="2"/>
        <v>Approval Threshold</v>
      </c>
    </row>
    <row r="29">
      <c r="A29" s="21" t="s">
        <v>1037</v>
      </c>
      <c r="B29" s="22">
        <v>2.25</v>
      </c>
      <c r="C29" s="23">
        <v>109.0</v>
      </c>
      <c r="D29" s="24">
        <v>1.4099191E7</v>
      </c>
      <c r="E29" s="24">
        <v>2.1486246E7</v>
      </c>
      <c r="F29" s="13">
        <f t="shared" si="1"/>
        <v>-7387055</v>
      </c>
      <c r="G29" s="14" t="str">
        <f>IF(E29=0,"YES",IF(D29/E29&gt;=1.15, IF(D29+E29&gt;=one_percentage,"YES","NO"),"NO"))</f>
        <v>NO</v>
      </c>
      <c r="H29" s="25">
        <v>150000.0</v>
      </c>
      <c r="I29" s="16" t="str">
        <f t="shared" si="3"/>
        <v>NOT FUNDED</v>
      </c>
      <c r="J29" s="17">
        <f t="shared" si="4"/>
        <v>16668</v>
      </c>
      <c r="K29" s="18" t="str">
        <f t="shared" si="2"/>
        <v>Approval Threshold</v>
      </c>
    </row>
  </sheetData>
  <autoFilter ref="$A$1:$H$29">
    <sortState ref="A1:H29">
      <sortCondition descending="1" ref="F1:F29"/>
      <sortCondition ref="A1:A29"/>
    </sortState>
  </autoFilter>
  <conditionalFormatting sqref="I2:I29">
    <cfRule type="cellIs" dxfId="0" priority="1" operator="equal">
      <formula>"FUNDED"</formula>
    </cfRule>
  </conditionalFormatting>
  <conditionalFormatting sqref="I2:I29">
    <cfRule type="cellIs" dxfId="1" priority="2" operator="equal">
      <formula>"NOT FUNDED"</formula>
    </cfRule>
  </conditionalFormatting>
  <conditionalFormatting sqref="K2:K29">
    <cfRule type="cellIs" dxfId="0" priority="3" operator="greaterThan">
      <formula>999</formula>
    </cfRule>
  </conditionalFormatting>
  <conditionalFormatting sqref="K2:K29">
    <cfRule type="cellIs" dxfId="0" priority="4" operator="greaterThan">
      <formula>999</formula>
    </cfRule>
  </conditionalFormatting>
  <conditionalFormatting sqref="K2:K29">
    <cfRule type="containsText" dxfId="1" priority="5" operator="containsText" text="NOT FUNDED">
      <formula>NOT(ISERROR(SEARCH(("NOT FUNDED"),(K2))))</formula>
    </cfRule>
  </conditionalFormatting>
  <conditionalFormatting sqref="K2:K29">
    <cfRule type="cellIs" dxfId="2" priority="6" operator="equal">
      <formula>"Over Budget"</formula>
    </cfRule>
  </conditionalFormatting>
  <conditionalFormatting sqref="K2:K29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</hyperlinks>
  <drawing r:id="rId29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1038</v>
      </c>
      <c r="B2" s="22">
        <v>4.88</v>
      </c>
      <c r="C2" s="23">
        <v>1229.0</v>
      </c>
      <c r="D2" s="24">
        <v>1.52988834E8</v>
      </c>
      <c r="E2" s="24">
        <v>2545273.0</v>
      </c>
      <c r="F2" s="13">
        <f t="shared" ref="F2:F23" si="1">D2-E2</f>
        <v>150443561</v>
      </c>
      <c r="G2" s="14" t="str">
        <f>IF(E2=0,"YES",IF(D2/E2&gt;=1.15, IF(D2+E2&gt;=one_percentage,"YES","NO"),"NO"))</f>
        <v>YES</v>
      </c>
      <c r="H2" s="25">
        <v>27000.0</v>
      </c>
      <c r="I2" s="16" t="str">
        <f>If(the_great_migration&gt;=H2,IF(G2="Yes","FUNDED","NOT FUNDED"),"NOT FUNDED")</f>
        <v>FUNDED</v>
      </c>
      <c r="J2" s="17">
        <f>If(the_great_migration&gt;=H2,the_great_migration-H2,the_great_migration)</f>
        <v>473000</v>
      </c>
      <c r="K2" s="18" t="str">
        <f t="shared" ref="K2:K23" si="2">If(G2="YES",IF(I2="FUNDED","","Over Budget"),"Approval Threshold")</f>
        <v/>
      </c>
    </row>
    <row r="3">
      <c r="A3" s="21" t="s">
        <v>1039</v>
      </c>
      <c r="B3" s="22">
        <v>2.33</v>
      </c>
      <c r="C3" s="23">
        <v>232.0</v>
      </c>
      <c r="D3" s="24">
        <v>1.0270704E8</v>
      </c>
      <c r="E3" s="24">
        <v>1.1190433E7</v>
      </c>
      <c r="F3" s="13">
        <f t="shared" si="1"/>
        <v>91516607</v>
      </c>
      <c r="G3" s="14" t="str">
        <f>IF(E3=0,"YES",IF(D3/E3&gt;=1.15, IF(D3+E3&gt;=one_percentage,"YES","NO"),"NO"))</f>
        <v>YES</v>
      </c>
      <c r="H3" s="25">
        <v>90000.0</v>
      </c>
      <c r="I3" s="16" t="str">
        <f t="shared" ref="I3:I23" si="3">If(J2&gt;=H3,IF(G3="Yes","FUNDED","NOT FUNDED"),"NOT FUNDED")</f>
        <v>FUNDED</v>
      </c>
      <c r="J3" s="17">
        <f t="shared" ref="J3:J23" si="4">If(I3="FUNDED",IF(J2&gt;=H3,(J2-H3),J2),J2)</f>
        <v>383000</v>
      </c>
      <c r="K3" s="18" t="str">
        <f t="shared" si="2"/>
        <v/>
      </c>
    </row>
    <row r="4">
      <c r="A4" s="21" t="s">
        <v>1040</v>
      </c>
      <c r="B4" s="22">
        <v>2.05</v>
      </c>
      <c r="C4" s="23">
        <v>269.0</v>
      </c>
      <c r="D4" s="24">
        <v>8.9251675E7</v>
      </c>
      <c r="E4" s="24">
        <v>1.0487144E7</v>
      </c>
      <c r="F4" s="13">
        <f t="shared" si="1"/>
        <v>78764531</v>
      </c>
      <c r="G4" s="14" t="str">
        <f>IF(E4=0,"YES",IF(D4/E4&gt;=1.15, IF(D4+E4&gt;=one_percentage,"YES","NO"),"NO"))</f>
        <v>YES</v>
      </c>
      <c r="H4" s="25">
        <v>75000.0</v>
      </c>
      <c r="I4" s="16" t="str">
        <f t="shared" si="3"/>
        <v>FUNDED</v>
      </c>
      <c r="J4" s="17">
        <f t="shared" si="4"/>
        <v>308000</v>
      </c>
      <c r="K4" s="18" t="str">
        <f t="shared" si="2"/>
        <v/>
      </c>
    </row>
    <row r="5">
      <c r="A5" s="21" t="s">
        <v>1041</v>
      </c>
      <c r="B5" s="22">
        <v>3.93</v>
      </c>
      <c r="C5" s="23">
        <v>218.0</v>
      </c>
      <c r="D5" s="24">
        <v>8.4163263E7</v>
      </c>
      <c r="E5" s="24">
        <v>7537361.0</v>
      </c>
      <c r="F5" s="13">
        <f t="shared" si="1"/>
        <v>76625902</v>
      </c>
      <c r="G5" s="14" t="str">
        <f>IF(E5=0,"YES",IF(D5/E5&gt;=1.15, IF(D5+E5&gt;=one_percentage,"YES","NO"),"NO"))</f>
        <v>YES</v>
      </c>
      <c r="H5" s="25">
        <v>100000.0</v>
      </c>
      <c r="I5" s="16" t="str">
        <f t="shared" si="3"/>
        <v>FUNDED</v>
      </c>
      <c r="J5" s="17">
        <f t="shared" si="4"/>
        <v>208000</v>
      </c>
      <c r="K5" s="18" t="str">
        <f t="shared" si="2"/>
        <v/>
      </c>
    </row>
    <row r="6">
      <c r="A6" s="21" t="s">
        <v>1042</v>
      </c>
      <c r="B6" s="22">
        <v>3.28</v>
      </c>
      <c r="C6" s="23">
        <v>229.0</v>
      </c>
      <c r="D6" s="24">
        <v>8.3492281E7</v>
      </c>
      <c r="E6" s="24">
        <v>1.376693E7</v>
      </c>
      <c r="F6" s="13">
        <f t="shared" si="1"/>
        <v>69725351</v>
      </c>
      <c r="G6" s="14" t="str">
        <f>IF(E6=0,"YES",IF(D6/E6&gt;=1.15, IF(D6+E6&gt;=one_percentage,"YES","NO"),"NO"))</f>
        <v>YES</v>
      </c>
      <c r="H6" s="25">
        <v>90000.0</v>
      </c>
      <c r="I6" s="16" t="str">
        <f t="shared" si="3"/>
        <v>FUNDED</v>
      </c>
      <c r="J6" s="17">
        <f t="shared" si="4"/>
        <v>118000</v>
      </c>
      <c r="K6" s="18" t="str">
        <f t="shared" si="2"/>
        <v/>
      </c>
    </row>
    <row r="7">
      <c r="A7" s="21" t="s">
        <v>1043</v>
      </c>
      <c r="B7" s="22">
        <v>4.76</v>
      </c>
      <c r="C7" s="23">
        <v>631.0</v>
      </c>
      <c r="D7" s="24">
        <v>8.4567475E7</v>
      </c>
      <c r="E7" s="24">
        <v>1.6481466E7</v>
      </c>
      <c r="F7" s="13">
        <f t="shared" si="1"/>
        <v>68086009</v>
      </c>
      <c r="G7" s="14" t="str">
        <f>IF(E7=0,"YES",IF(D7/E7&gt;=1.15, IF(D7+E7&gt;=one_percentage,"YES","NO"),"NO"))</f>
        <v>YES</v>
      </c>
      <c r="H7" s="25">
        <v>104500.0</v>
      </c>
      <c r="I7" s="16" t="str">
        <f t="shared" si="3"/>
        <v>FUNDED</v>
      </c>
      <c r="J7" s="17">
        <f t="shared" si="4"/>
        <v>13500</v>
      </c>
      <c r="K7" s="18" t="str">
        <f t="shared" si="2"/>
        <v/>
      </c>
    </row>
    <row r="8">
      <c r="A8" s="21" t="s">
        <v>1044</v>
      </c>
      <c r="B8" s="22">
        <v>4.4</v>
      </c>
      <c r="C8" s="23">
        <v>315.0</v>
      </c>
      <c r="D8" s="24">
        <v>5.6548589E7</v>
      </c>
      <c r="E8" s="24">
        <v>3059545.0</v>
      </c>
      <c r="F8" s="13">
        <f t="shared" si="1"/>
        <v>53489044</v>
      </c>
      <c r="G8" s="14" t="str">
        <f>IF(E8=0,"YES",IF(D8/E8&gt;=1.15, IF(D8+E8&gt;=one_percentage,"YES","NO"),"NO"))</f>
        <v>YES</v>
      </c>
      <c r="H8" s="25">
        <v>11700.0</v>
      </c>
      <c r="I8" s="16" t="str">
        <f t="shared" si="3"/>
        <v>FUNDED</v>
      </c>
      <c r="J8" s="17">
        <f t="shared" si="4"/>
        <v>1800</v>
      </c>
      <c r="K8" s="18" t="str">
        <f t="shared" si="2"/>
        <v/>
      </c>
    </row>
    <row r="9">
      <c r="A9" s="21" t="s">
        <v>1045</v>
      </c>
      <c r="B9" s="22">
        <v>4.62</v>
      </c>
      <c r="C9" s="23">
        <v>411.0</v>
      </c>
      <c r="D9" s="24">
        <v>6.0435187E7</v>
      </c>
      <c r="E9" s="24">
        <v>1.471168E7</v>
      </c>
      <c r="F9" s="13">
        <f t="shared" si="1"/>
        <v>45723507</v>
      </c>
      <c r="G9" s="14" t="str">
        <f>IF(E9=0,"YES",IF(D9/E9&gt;=1.15, IF(D9+E9&gt;=one_percentage,"YES","NO"),"NO"))</f>
        <v>YES</v>
      </c>
      <c r="H9" s="25">
        <v>35337.0</v>
      </c>
      <c r="I9" s="16" t="str">
        <f t="shared" si="3"/>
        <v>NOT FUNDED</v>
      </c>
      <c r="J9" s="17">
        <f t="shared" si="4"/>
        <v>1800</v>
      </c>
      <c r="K9" s="18" t="str">
        <f t="shared" si="2"/>
        <v>Over Budget</v>
      </c>
    </row>
    <row r="10">
      <c r="A10" s="21" t="s">
        <v>1046</v>
      </c>
      <c r="B10" s="22">
        <v>4.12</v>
      </c>
      <c r="C10" s="23">
        <v>230.0</v>
      </c>
      <c r="D10" s="24">
        <v>4.4528554E7</v>
      </c>
      <c r="E10" s="24">
        <v>8036033.0</v>
      </c>
      <c r="F10" s="13">
        <f t="shared" si="1"/>
        <v>36492521</v>
      </c>
      <c r="G10" s="14" t="str">
        <f>IF(E10=0,"YES",IF(D10/E10&gt;=1.15, IF(D10+E10&gt;=one_percentage,"YES","NO"),"NO"))</f>
        <v>YES</v>
      </c>
      <c r="H10" s="25">
        <v>36020.0</v>
      </c>
      <c r="I10" s="16" t="str">
        <f t="shared" si="3"/>
        <v>NOT FUNDED</v>
      </c>
      <c r="J10" s="17">
        <f t="shared" si="4"/>
        <v>1800</v>
      </c>
      <c r="K10" s="18" t="str">
        <f t="shared" si="2"/>
        <v>Over Budget</v>
      </c>
    </row>
    <row r="11">
      <c r="A11" s="21" t="s">
        <v>1047</v>
      </c>
      <c r="B11" s="22">
        <v>4.25</v>
      </c>
      <c r="C11" s="23">
        <v>181.0</v>
      </c>
      <c r="D11" s="24">
        <v>4.2531822E7</v>
      </c>
      <c r="E11" s="24">
        <v>9352154.0</v>
      </c>
      <c r="F11" s="13">
        <f t="shared" si="1"/>
        <v>33179668</v>
      </c>
      <c r="G11" s="14" t="str">
        <f>IF(E11=0,"YES",IF(D11/E11&gt;=1.15, IF(D11+E11&gt;=one_percentage,"YES","NO"),"NO"))</f>
        <v>YES</v>
      </c>
      <c r="H11" s="25">
        <v>20000.0</v>
      </c>
      <c r="I11" s="16" t="str">
        <f t="shared" si="3"/>
        <v>NOT FUNDED</v>
      </c>
      <c r="J11" s="17">
        <f t="shared" si="4"/>
        <v>1800</v>
      </c>
      <c r="K11" s="18" t="str">
        <f t="shared" si="2"/>
        <v>Over Budget</v>
      </c>
    </row>
    <row r="12">
      <c r="A12" s="21" t="s">
        <v>1048</v>
      </c>
      <c r="B12" s="22">
        <v>4.24</v>
      </c>
      <c r="C12" s="23">
        <v>268.0</v>
      </c>
      <c r="D12" s="24">
        <v>4.8852441E7</v>
      </c>
      <c r="E12" s="24">
        <v>1.6497305E7</v>
      </c>
      <c r="F12" s="13">
        <f t="shared" si="1"/>
        <v>32355136</v>
      </c>
      <c r="G12" s="14" t="str">
        <f>IF(E12=0,"YES",IF(D12/E12&gt;=1.15, IF(D12+E12&gt;=one_percentage,"YES","NO"),"NO"))</f>
        <v>YES</v>
      </c>
      <c r="H12" s="25">
        <v>70000.0</v>
      </c>
      <c r="I12" s="16" t="str">
        <f t="shared" si="3"/>
        <v>NOT FUNDED</v>
      </c>
      <c r="J12" s="17">
        <f t="shared" si="4"/>
        <v>1800</v>
      </c>
      <c r="K12" s="18" t="str">
        <f t="shared" si="2"/>
        <v>Over Budget</v>
      </c>
    </row>
    <row r="13">
      <c r="A13" s="21" t="s">
        <v>1049</v>
      </c>
      <c r="B13" s="22">
        <v>4.5</v>
      </c>
      <c r="C13" s="23">
        <v>327.0</v>
      </c>
      <c r="D13" s="24">
        <v>4.6663312E7</v>
      </c>
      <c r="E13" s="24">
        <v>1.8936474E7</v>
      </c>
      <c r="F13" s="13">
        <f t="shared" si="1"/>
        <v>27726838</v>
      </c>
      <c r="G13" s="14" t="str">
        <f>IF(E13=0,"YES",IF(D13/E13&gt;=1.15, IF(D13+E13&gt;=one_percentage,"YES","NO"),"NO"))</f>
        <v>YES</v>
      </c>
      <c r="H13" s="25">
        <v>75000.0</v>
      </c>
      <c r="I13" s="16" t="str">
        <f t="shared" si="3"/>
        <v>NOT FUNDED</v>
      </c>
      <c r="J13" s="17">
        <f t="shared" si="4"/>
        <v>1800</v>
      </c>
      <c r="K13" s="18" t="str">
        <f t="shared" si="2"/>
        <v>Over Budget</v>
      </c>
    </row>
    <row r="14">
      <c r="A14" s="21" t="s">
        <v>1050</v>
      </c>
      <c r="B14" s="22">
        <v>4.27</v>
      </c>
      <c r="C14" s="23">
        <v>194.0</v>
      </c>
      <c r="D14" s="24">
        <v>3.631985E7</v>
      </c>
      <c r="E14" s="24">
        <v>1.4739674E7</v>
      </c>
      <c r="F14" s="13">
        <f t="shared" si="1"/>
        <v>21580176</v>
      </c>
      <c r="G14" s="14" t="str">
        <f>IF(E14=0,"YES",IF(D14/E14&gt;=1.15, IF(D14+E14&gt;=one_percentage,"YES","NO"),"NO"))</f>
        <v>YES</v>
      </c>
      <c r="H14" s="25">
        <v>68000.0</v>
      </c>
      <c r="I14" s="16" t="str">
        <f t="shared" si="3"/>
        <v>NOT FUNDED</v>
      </c>
      <c r="J14" s="17">
        <f t="shared" si="4"/>
        <v>1800</v>
      </c>
      <c r="K14" s="18" t="str">
        <f t="shared" si="2"/>
        <v>Over Budget</v>
      </c>
    </row>
    <row r="15">
      <c r="A15" s="21" t="s">
        <v>1051</v>
      </c>
      <c r="B15" s="22">
        <v>4.08</v>
      </c>
      <c r="C15" s="23">
        <v>161.0</v>
      </c>
      <c r="D15" s="24">
        <v>3.4127972E7</v>
      </c>
      <c r="E15" s="24">
        <v>1.304718E7</v>
      </c>
      <c r="F15" s="13">
        <f t="shared" si="1"/>
        <v>21080792</v>
      </c>
      <c r="G15" s="14" t="str">
        <f>IF(E15=0,"YES",IF(D15/E15&gt;=1.15, IF(D15+E15&gt;=one_percentage,"YES","NO"),"NO"))</f>
        <v>YES</v>
      </c>
      <c r="H15" s="25">
        <v>39712.0</v>
      </c>
      <c r="I15" s="16" t="str">
        <f t="shared" si="3"/>
        <v>NOT FUNDED</v>
      </c>
      <c r="J15" s="17">
        <f t="shared" si="4"/>
        <v>1800</v>
      </c>
      <c r="K15" s="18" t="str">
        <f t="shared" si="2"/>
        <v>Over Budget</v>
      </c>
    </row>
    <row r="16">
      <c r="A16" s="21" t="s">
        <v>1052</v>
      </c>
      <c r="B16" s="22">
        <v>4.21</v>
      </c>
      <c r="C16" s="23">
        <v>139.0</v>
      </c>
      <c r="D16" s="24">
        <v>3.4235128E7</v>
      </c>
      <c r="E16" s="24">
        <v>1.4368753E7</v>
      </c>
      <c r="F16" s="13">
        <f t="shared" si="1"/>
        <v>19866375</v>
      </c>
      <c r="G16" s="14" t="str">
        <f>IF(E16=0,"YES",IF(D16/E16&gt;=1.15, IF(D16+E16&gt;=one_percentage,"YES","NO"),"NO"))</f>
        <v>YES</v>
      </c>
      <c r="H16" s="25">
        <v>10500.0</v>
      </c>
      <c r="I16" s="16" t="str">
        <f t="shared" si="3"/>
        <v>NOT FUNDED</v>
      </c>
      <c r="J16" s="17">
        <f t="shared" si="4"/>
        <v>1800</v>
      </c>
      <c r="K16" s="18" t="str">
        <f t="shared" si="2"/>
        <v>Over Budget</v>
      </c>
    </row>
    <row r="17">
      <c r="A17" s="21" t="s">
        <v>1053</v>
      </c>
      <c r="B17" s="22">
        <v>3.67</v>
      </c>
      <c r="C17" s="23">
        <v>121.0</v>
      </c>
      <c r="D17" s="24">
        <v>2.5466105E7</v>
      </c>
      <c r="E17" s="24">
        <v>6747960.0</v>
      </c>
      <c r="F17" s="13">
        <f t="shared" si="1"/>
        <v>18718145</v>
      </c>
      <c r="G17" s="14" t="str">
        <f>IF(E17=0,"YES",IF(D17/E17&gt;=1.15, IF(D17+E17&gt;=one_percentage,"YES","NO"),"NO"))</f>
        <v>NO</v>
      </c>
      <c r="H17" s="25">
        <v>20000.0</v>
      </c>
      <c r="I17" s="16" t="str">
        <f t="shared" si="3"/>
        <v>NOT FUNDED</v>
      </c>
      <c r="J17" s="17">
        <f t="shared" si="4"/>
        <v>1800</v>
      </c>
      <c r="K17" s="18" t="str">
        <f t="shared" si="2"/>
        <v>Approval Threshold</v>
      </c>
    </row>
    <row r="18">
      <c r="A18" s="21" t="s">
        <v>1054</v>
      </c>
      <c r="B18" s="22">
        <v>3.39</v>
      </c>
      <c r="C18" s="23">
        <v>111.0</v>
      </c>
      <c r="D18" s="24">
        <v>2.723287E7</v>
      </c>
      <c r="E18" s="24">
        <v>1.5183374E7</v>
      </c>
      <c r="F18" s="13">
        <f t="shared" si="1"/>
        <v>12049496</v>
      </c>
      <c r="G18" s="14" t="str">
        <f>IF(E18=0,"YES",IF(D18/E18&gt;=1.15, IF(D18+E18&gt;=one_percentage,"YES","NO"),"NO"))</f>
        <v>YES</v>
      </c>
      <c r="H18" s="25">
        <v>125000.0</v>
      </c>
      <c r="I18" s="16" t="str">
        <f t="shared" si="3"/>
        <v>NOT FUNDED</v>
      </c>
      <c r="J18" s="17">
        <f t="shared" si="4"/>
        <v>1800</v>
      </c>
      <c r="K18" s="18" t="str">
        <f t="shared" si="2"/>
        <v>Over Budget</v>
      </c>
    </row>
    <row r="19">
      <c r="A19" s="21" t="s">
        <v>1055</v>
      </c>
      <c r="B19" s="22">
        <v>4.13</v>
      </c>
      <c r="C19" s="23">
        <v>156.0</v>
      </c>
      <c r="D19" s="24">
        <v>2.9254462E7</v>
      </c>
      <c r="E19" s="24">
        <v>1.732785E7</v>
      </c>
      <c r="F19" s="13">
        <f t="shared" si="1"/>
        <v>11926612</v>
      </c>
      <c r="G19" s="14" t="str">
        <f>IF(E19=0,"YES",IF(D19/E19&gt;=1.15, IF(D19+E19&gt;=one_percentage,"YES","NO"),"NO"))</f>
        <v>YES</v>
      </c>
      <c r="H19" s="25">
        <v>69500.0</v>
      </c>
      <c r="I19" s="16" t="str">
        <f t="shared" si="3"/>
        <v>NOT FUNDED</v>
      </c>
      <c r="J19" s="17">
        <f t="shared" si="4"/>
        <v>1800</v>
      </c>
      <c r="K19" s="18" t="str">
        <f t="shared" si="2"/>
        <v>Over Budget</v>
      </c>
    </row>
    <row r="20">
      <c r="A20" s="21" t="s">
        <v>896</v>
      </c>
      <c r="B20" s="22">
        <v>2.47</v>
      </c>
      <c r="C20" s="23">
        <v>96.0</v>
      </c>
      <c r="D20" s="24">
        <v>2.4632096E7</v>
      </c>
      <c r="E20" s="24">
        <v>1.289652E7</v>
      </c>
      <c r="F20" s="13">
        <f t="shared" si="1"/>
        <v>11735576</v>
      </c>
      <c r="G20" s="14" t="str">
        <f>IF(E20=0,"YES",IF(D20/E20&gt;=1.15, IF(D20+E20&gt;=one_percentage,"YES","NO"),"NO"))</f>
        <v>YES</v>
      </c>
      <c r="H20" s="25">
        <v>23000.0</v>
      </c>
      <c r="I20" s="16" t="str">
        <f t="shared" si="3"/>
        <v>NOT FUNDED</v>
      </c>
      <c r="J20" s="17">
        <f t="shared" si="4"/>
        <v>1800</v>
      </c>
      <c r="K20" s="18" t="str">
        <f t="shared" si="2"/>
        <v>Over Budget</v>
      </c>
    </row>
    <row r="21">
      <c r="A21" s="21" t="s">
        <v>1056</v>
      </c>
      <c r="B21" s="22">
        <v>3.81</v>
      </c>
      <c r="C21" s="23">
        <v>124.0</v>
      </c>
      <c r="D21" s="24">
        <v>1.8977725E7</v>
      </c>
      <c r="E21" s="24">
        <v>1.6304942E7</v>
      </c>
      <c r="F21" s="13">
        <f t="shared" si="1"/>
        <v>2672783</v>
      </c>
      <c r="G21" s="14" t="str">
        <f>IF(E21=0,"YES",IF(D21/E21&gt;=1.15, IF(D21+E21&gt;=one_percentage,"YES","NO"),"NO"))</f>
        <v>NO</v>
      </c>
      <c r="H21" s="25">
        <v>24100.0</v>
      </c>
      <c r="I21" s="16" t="str">
        <f t="shared" si="3"/>
        <v>NOT FUNDED</v>
      </c>
      <c r="J21" s="17">
        <f t="shared" si="4"/>
        <v>1800</v>
      </c>
      <c r="K21" s="18" t="str">
        <f t="shared" si="2"/>
        <v>Approval Threshold</v>
      </c>
    </row>
    <row r="22">
      <c r="A22" s="21" t="s">
        <v>1057</v>
      </c>
      <c r="B22" s="22">
        <v>1.73</v>
      </c>
      <c r="C22" s="23">
        <v>131.0</v>
      </c>
      <c r="D22" s="24">
        <v>1.7533687E7</v>
      </c>
      <c r="E22" s="24">
        <v>1.6170667E7</v>
      </c>
      <c r="F22" s="13">
        <f t="shared" si="1"/>
        <v>1363020</v>
      </c>
      <c r="G22" s="14" t="str">
        <f>IF(E22=0,"YES",IF(D22/E22&gt;=1.15, IF(D22+E22&gt;=one_percentage,"YES","NO"),"NO"))</f>
        <v>NO</v>
      </c>
      <c r="H22" s="25">
        <v>50000.0</v>
      </c>
      <c r="I22" s="16" t="str">
        <f t="shared" si="3"/>
        <v>NOT FUNDED</v>
      </c>
      <c r="J22" s="17">
        <f t="shared" si="4"/>
        <v>1800</v>
      </c>
      <c r="K22" s="18" t="str">
        <f t="shared" si="2"/>
        <v>Approval Threshold</v>
      </c>
    </row>
    <row r="23">
      <c r="A23" s="21" t="s">
        <v>1058</v>
      </c>
      <c r="B23" s="22">
        <v>3.83</v>
      </c>
      <c r="C23" s="23">
        <v>144.0</v>
      </c>
      <c r="D23" s="24">
        <v>1.9369679E7</v>
      </c>
      <c r="E23" s="24">
        <v>2.0799467E7</v>
      </c>
      <c r="F23" s="13">
        <f t="shared" si="1"/>
        <v>-1429788</v>
      </c>
      <c r="G23" s="14" t="str">
        <f>IF(E23=0,"YES",IF(D23/E23&gt;=1.15, IF(D23+E23&gt;=one_percentage,"YES","NO"),"NO"))</f>
        <v>NO</v>
      </c>
      <c r="H23" s="25">
        <v>50000.0</v>
      </c>
      <c r="I23" s="16" t="str">
        <f t="shared" si="3"/>
        <v>NOT FUNDED</v>
      </c>
      <c r="J23" s="17">
        <f t="shared" si="4"/>
        <v>1800</v>
      </c>
      <c r="K23" s="18" t="str">
        <f t="shared" si="2"/>
        <v>Approval Threshold</v>
      </c>
    </row>
  </sheetData>
  <autoFilter ref="$A$1:$H$23">
    <sortState ref="A1:H23">
      <sortCondition descending="1" ref="F1:F23"/>
      <sortCondition ref="A1:A23"/>
    </sortState>
  </autoFilter>
  <conditionalFormatting sqref="I2:I23">
    <cfRule type="cellIs" dxfId="0" priority="1" operator="equal">
      <formula>"FUNDED"</formula>
    </cfRule>
  </conditionalFormatting>
  <conditionalFormatting sqref="I2:I23">
    <cfRule type="cellIs" dxfId="1" priority="2" operator="equal">
      <formula>"NOT FUNDED"</formula>
    </cfRule>
  </conditionalFormatting>
  <conditionalFormatting sqref="K2:K23">
    <cfRule type="cellIs" dxfId="0" priority="3" operator="greaterThan">
      <formula>999</formula>
    </cfRule>
  </conditionalFormatting>
  <conditionalFormatting sqref="K2:K23">
    <cfRule type="cellIs" dxfId="0" priority="4" operator="greaterThan">
      <formula>999</formula>
    </cfRule>
  </conditionalFormatting>
  <conditionalFormatting sqref="K2:K23">
    <cfRule type="containsText" dxfId="1" priority="5" operator="containsText" text="NOT FUNDED">
      <formula>NOT(ISERROR(SEARCH(("NOT FUNDED"),(K2))))</formula>
    </cfRule>
  </conditionalFormatting>
  <conditionalFormatting sqref="K2:K23">
    <cfRule type="cellIs" dxfId="2" priority="6" operator="equal">
      <formula>"Over Budget"</formula>
    </cfRule>
  </conditionalFormatting>
  <conditionalFormatting sqref="K2:K23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</hyperlinks>
  <drawing r:id="rId2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1059</v>
      </c>
      <c r="B2" s="22">
        <v>4.33</v>
      </c>
      <c r="C2" s="23">
        <v>398.0</v>
      </c>
      <c r="D2" s="24">
        <v>1.79238979E8</v>
      </c>
      <c r="E2" s="24">
        <v>3252552.0</v>
      </c>
      <c r="F2" s="13">
        <f t="shared" ref="F2:F77" si="1">D2-E2</f>
        <v>175986427</v>
      </c>
      <c r="G2" s="14" t="str">
        <f>IF(E2=0,"YES",IF(D2/E2&gt;=1.15, IF(D2+E2&gt;=one_percentage,"YES","NO"),"NO"))</f>
        <v>YES</v>
      </c>
      <c r="H2" s="25">
        <v>500000.0</v>
      </c>
      <c r="I2" s="16" t="str">
        <f>If(fund9challenge&gt;=H2,IF(G2="Yes","FUNDED","NOT FUNDED"),"NOT FUNDED")</f>
        <v>FUNDED</v>
      </c>
      <c r="J2" s="17">
        <f>If(fund9challenge&gt;=H2,fund9challenge-H2,fund9challenge)</f>
        <v>12300000</v>
      </c>
      <c r="K2" s="18" t="str">
        <f t="shared" ref="K2:K77" si="2">If(G2="YES",IF(I2="FUNDED","","Over Budget"),"Approval Threshold")</f>
        <v/>
      </c>
    </row>
    <row r="3">
      <c r="A3" s="21" t="s">
        <v>1060</v>
      </c>
      <c r="B3" s="22">
        <v>5.0</v>
      </c>
      <c r="C3" s="23">
        <v>778.0</v>
      </c>
      <c r="D3" s="24">
        <v>1.64478433E8</v>
      </c>
      <c r="E3" s="24">
        <v>3922745.0</v>
      </c>
      <c r="F3" s="13">
        <f t="shared" si="1"/>
        <v>160555688</v>
      </c>
      <c r="G3" s="14" t="str">
        <f>IF(E3=0,"YES",IF(D3/E3&gt;=1.15, IF(D3+E3&gt;=one_percentage,"YES","NO"),"NO"))</f>
        <v>YES</v>
      </c>
      <c r="H3" s="25">
        <v>1000000.0</v>
      </c>
      <c r="I3" s="16" t="str">
        <f t="shared" ref="I3:I77" si="3">If(J2&gt;=H3,IF(G3="Yes","FUNDED","NOT FUNDED"),"NOT FUNDED")</f>
        <v>FUNDED</v>
      </c>
      <c r="J3" s="17">
        <f t="shared" ref="J3:J77" si="4">If(I3="FUNDED",IF(J2&gt;=H3,(J2-H3),J2),J2)</f>
        <v>11300000</v>
      </c>
      <c r="K3" s="18" t="str">
        <f t="shared" si="2"/>
        <v/>
      </c>
    </row>
    <row r="4">
      <c r="A4" s="21" t="s">
        <v>1061</v>
      </c>
      <c r="B4" s="22">
        <v>5.0</v>
      </c>
      <c r="C4" s="23">
        <v>1190.0</v>
      </c>
      <c r="D4" s="24">
        <v>1.65086738E8</v>
      </c>
      <c r="E4" s="24">
        <v>2.0049656E7</v>
      </c>
      <c r="F4" s="13">
        <f t="shared" si="1"/>
        <v>145037082</v>
      </c>
      <c r="G4" s="14" t="str">
        <f>IF(E4=0,"YES",IF(D4/E4&gt;=1.15, IF(D4+E4&gt;=one_percentage,"YES","NO"),"NO"))</f>
        <v>YES</v>
      </c>
      <c r="H4" s="25">
        <v>2350000.0</v>
      </c>
      <c r="I4" s="16" t="str">
        <f t="shared" si="3"/>
        <v>FUNDED</v>
      </c>
      <c r="J4" s="17">
        <f t="shared" si="4"/>
        <v>8950000</v>
      </c>
      <c r="K4" s="18" t="str">
        <f t="shared" si="2"/>
        <v/>
      </c>
    </row>
    <row r="5">
      <c r="A5" s="21" t="s">
        <v>1062</v>
      </c>
      <c r="B5" s="22">
        <v>4.75</v>
      </c>
      <c r="C5" s="23">
        <v>537.0</v>
      </c>
      <c r="D5" s="24">
        <v>1.26503319E8</v>
      </c>
      <c r="E5" s="24">
        <v>1.1547558E7</v>
      </c>
      <c r="F5" s="13">
        <f t="shared" si="1"/>
        <v>114955761</v>
      </c>
      <c r="G5" s="14" t="str">
        <f>IF(E5=0,"YES",IF(D5/E5&gt;=1.15, IF(D5+E5&gt;=one_percentage,"YES","NO"),"NO"))</f>
        <v>YES</v>
      </c>
      <c r="H5" s="25">
        <v>500000.0</v>
      </c>
      <c r="I5" s="16" t="str">
        <f t="shared" si="3"/>
        <v>FUNDED</v>
      </c>
      <c r="J5" s="17">
        <f t="shared" si="4"/>
        <v>8450000</v>
      </c>
      <c r="K5" s="18" t="str">
        <f t="shared" si="2"/>
        <v/>
      </c>
    </row>
    <row r="6">
      <c r="A6" s="21" t="s">
        <v>1063</v>
      </c>
      <c r="B6" s="22">
        <v>4.67</v>
      </c>
      <c r="C6" s="23">
        <v>443.0</v>
      </c>
      <c r="D6" s="24">
        <v>1.20676331E8</v>
      </c>
      <c r="E6" s="24">
        <v>6308339.0</v>
      </c>
      <c r="F6" s="13">
        <f t="shared" si="1"/>
        <v>114367992</v>
      </c>
      <c r="G6" s="14" t="str">
        <f>IF(E6=0,"YES",IF(D6/E6&gt;=1.15, IF(D6+E6&gt;=one_percentage,"YES","NO"),"NO"))</f>
        <v>YES</v>
      </c>
      <c r="H6" s="25">
        <v>1000000.0</v>
      </c>
      <c r="I6" s="16" t="str">
        <f t="shared" si="3"/>
        <v>FUNDED</v>
      </c>
      <c r="J6" s="17">
        <f t="shared" si="4"/>
        <v>7450000</v>
      </c>
      <c r="K6" s="18" t="str">
        <f t="shared" si="2"/>
        <v/>
      </c>
    </row>
    <row r="7">
      <c r="A7" s="21" t="s">
        <v>1064</v>
      </c>
      <c r="B7" s="22">
        <v>4.6</v>
      </c>
      <c r="C7" s="23">
        <v>389.0</v>
      </c>
      <c r="D7" s="24">
        <v>1.11763994E8</v>
      </c>
      <c r="E7" s="24">
        <v>6846984.0</v>
      </c>
      <c r="F7" s="13">
        <f t="shared" si="1"/>
        <v>104917010</v>
      </c>
      <c r="G7" s="14" t="str">
        <f>IF(E7=0,"YES",IF(D7/E7&gt;=1.15, IF(D7+E7&gt;=one_percentage,"YES","NO"),"NO"))</f>
        <v>YES</v>
      </c>
      <c r="H7" s="25">
        <v>5500000.0</v>
      </c>
      <c r="I7" s="16" t="str">
        <f t="shared" si="3"/>
        <v>FUNDED</v>
      </c>
      <c r="J7" s="17">
        <f t="shared" si="4"/>
        <v>1950000</v>
      </c>
      <c r="K7" s="18" t="str">
        <f t="shared" si="2"/>
        <v/>
      </c>
    </row>
    <row r="8">
      <c r="A8" s="21" t="s">
        <v>1065</v>
      </c>
      <c r="B8" s="22">
        <v>4.67</v>
      </c>
      <c r="C8" s="23">
        <v>478.0</v>
      </c>
      <c r="D8" s="24">
        <v>1.05138805E8</v>
      </c>
      <c r="E8" s="24">
        <v>6055883.0</v>
      </c>
      <c r="F8" s="13">
        <f t="shared" si="1"/>
        <v>99082922</v>
      </c>
      <c r="G8" s="14" t="str">
        <f>IF(E8=0,"YES",IF(D8/E8&gt;=1.15, IF(D8+E8&gt;=one_percentage,"YES","NO"),"NO"))</f>
        <v>YES</v>
      </c>
      <c r="H8" s="25">
        <v>900000.0</v>
      </c>
      <c r="I8" s="16" t="str">
        <f t="shared" si="3"/>
        <v>FUNDED</v>
      </c>
      <c r="J8" s="17">
        <f t="shared" si="4"/>
        <v>1050000</v>
      </c>
      <c r="K8" s="18" t="str">
        <f t="shared" si="2"/>
        <v/>
      </c>
    </row>
    <row r="9">
      <c r="A9" s="27" t="s">
        <v>1066</v>
      </c>
      <c r="B9" s="22">
        <v>2.78</v>
      </c>
      <c r="C9" s="23">
        <v>209.0</v>
      </c>
      <c r="D9" s="24">
        <v>1.09127448E8</v>
      </c>
      <c r="E9" s="24">
        <v>1.1895096E7</v>
      </c>
      <c r="F9" s="13">
        <f t="shared" si="1"/>
        <v>97232352</v>
      </c>
      <c r="G9" s="14" t="str">
        <f>IF(E9=0,"YES",IF(D9/E9&gt;=1.15, IF(D9+E9&gt;=one_percentage,"YES","NO"),"NO"))</f>
        <v>YES</v>
      </c>
      <c r="H9" s="25">
        <v>100000.0</v>
      </c>
      <c r="I9" s="16" t="str">
        <f t="shared" si="3"/>
        <v>FUNDED</v>
      </c>
      <c r="J9" s="17">
        <f t="shared" si="4"/>
        <v>950000</v>
      </c>
      <c r="K9" s="18" t="str">
        <f t="shared" si="2"/>
        <v/>
      </c>
    </row>
    <row r="10">
      <c r="A10" s="21" t="s">
        <v>1067</v>
      </c>
      <c r="B10" s="22">
        <v>4.58</v>
      </c>
      <c r="C10" s="23">
        <v>280.0</v>
      </c>
      <c r="D10" s="24">
        <v>1.02844957E8</v>
      </c>
      <c r="E10" s="24">
        <v>6663523.0</v>
      </c>
      <c r="F10" s="13">
        <f t="shared" si="1"/>
        <v>96181434</v>
      </c>
      <c r="G10" s="14" t="str">
        <f>IF(E10=0,"YES",IF(D10/E10&gt;=1.15, IF(D10+E10&gt;=one_percentage,"YES","NO"),"NO"))</f>
        <v>YES</v>
      </c>
      <c r="H10" s="25">
        <v>1500000.0</v>
      </c>
      <c r="I10" s="16" t="str">
        <f t="shared" si="3"/>
        <v>NOT FUNDED</v>
      </c>
      <c r="J10" s="17">
        <f t="shared" si="4"/>
        <v>950000</v>
      </c>
      <c r="K10" s="18" t="str">
        <f t="shared" si="2"/>
        <v>Over Budget</v>
      </c>
    </row>
    <row r="11">
      <c r="A11" s="21" t="s">
        <v>1068</v>
      </c>
      <c r="B11" s="22">
        <v>4.72</v>
      </c>
      <c r="C11" s="23">
        <v>517.0</v>
      </c>
      <c r="D11" s="24">
        <v>1.10731785E8</v>
      </c>
      <c r="E11" s="24">
        <v>1.9813681E7</v>
      </c>
      <c r="F11" s="13">
        <f t="shared" si="1"/>
        <v>90918104</v>
      </c>
      <c r="G11" s="14" t="str">
        <f>IF(E11=0,"YES",IF(D11/E11&gt;=1.15, IF(D11+E11&gt;=one_percentage,"YES","NO"),"NO"))</f>
        <v>YES</v>
      </c>
      <c r="H11" s="25">
        <v>500000.0</v>
      </c>
      <c r="I11" s="16" t="str">
        <f t="shared" si="3"/>
        <v>FUNDED</v>
      </c>
      <c r="J11" s="17">
        <f t="shared" si="4"/>
        <v>450000</v>
      </c>
      <c r="K11" s="18" t="str">
        <f t="shared" si="2"/>
        <v/>
      </c>
    </row>
    <row r="12">
      <c r="A12" s="21" t="s">
        <v>1069</v>
      </c>
      <c r="B12" s="22">
        <v>4.13</v>
      </c>
      <c r="C12" s="23">
        <v>221.0</v>
      </c>
      <c r="D12" s="24">
        <v>9.4386081E7</v>
      </c>
      <c r="E12" s="24">
        <v>6864893.0</v>
      </c>
      <c r="F12" s="13">
        <f t="shared" si="1"/>
        <v>87521188</v>
      </c>
      <c r="G12" s="14" t="str">
        <f>IF(E12=0,"YES",IF(D12/E12&gt;=1.15, IF(D12+E12&gt;=one_percentage,"YES","NO"),"NO"))</f>
        <v>YES</v>
      </c>
      <c r="H12" s="25">
        <v>500000.0</v>
      </c>
      <c r="I12" s="16" t="str">
        <f t="shared" si="3"/>
        <v>NOT FUNDED</v>
      </c>
      <c r="J12" s="17">
        <f t="shared" si="4"/>
        <v>450000</v>
      </c>
      <c r="K12" s="18" t="str">
        <f t="shared" si="2"/>
        <v>Over Budget</v>
      </c>
    </row>
    <row r="13">
      <c r="A13" s="21" t="s">
        <v>1070</v>
      </c>
      <c r="B13" s="22">
        <v>3.44</v>
      </c>
      <c r="C13" s="23">
        <v>218.0</v>
      </c>
      <c r="D13" s="24">
        <v>1.11927781E8</v>
      </c>
      <c r="E13" s="24">
        <v>2.4908495E7</v>
      </c>
      <c r="F13" s="13">
        <f t="shared" si="1"/>
        <v>87019286</v>
      </c>
      <c r="G13" s="14" t="str">
        <f>IF(E13=0,"YES",IF(D13/E13&gt;=1.15, IF(D13+E13&gt;=one_percentage,"YES","NO"),"NO"))</f>
        <v>YES</v>
      </c>
      <c r="H13" s="25">
        <v>150000.0</v>
      </c>
      <c r="I13" s="16" t="str">
        <f t="shared" si="3"/>
        <v>FUNDED</v>
      </c>
      <c r="J13" s="17">
        <f t="shared" si="4"/>
        <v>300000</v>
      </c>
      <c r="K13" s="18" t="str">
        <f t="shared" si="2"/>
        <v/>
      </c>
    </row>
    <row r="14">
      <c r="A14" s="21" t="s">
        <v>1071</v>
      </c>
      <c r="B14" s="22">
        <v>4.8</v>
      </c>
      <c r="C14" s="23">
        <v>449.0</v>
      </c>
      <c r="D14" s="24">
        <v>9.8839789E7</v>
      </c>
      <c r="E14" s="24">
        <v>1.3879648E7</v>
      </c>
      <c r="F14" s="13">
        <f t="shared" si="1"/>
        <v>84960141</v>
      </c>
      <c r="G14" s="14" t="str">
        <f>IF(E14=0,"YES",IF(D14/E14&gt;=1.15, IF(D14+E14&gt;=one_percentage,"YES","NO"),"NO"))</f>
        <v>YES</v>
      </c>
      <c r="H14" s="25">
        <v>400000.0</v>
      </c>
      <c r="I14" s="16" t="str">
        <f t="shared" si="3"/>
        <v>NOT FUNDED</v>
      </c>
      <c r="J14" s="17">
        <f t="shared" si="4"/>
        <v>300000</v>
      </c>
      <c r="K14" s="18" t="str">
        <f t="shared" si="2"/>
        <v>Over Budget</v>
      </c>
    </row>
    <row r="15">
      <c r="A15" s="21" t="s">
        <v>1072</v>
      </c>
      <c r="B15" s="22">
        <v>4.87</v>
      </c>
      <c r="C15" s="23">
        <v>452.0</v>
      </c>
      <c r="D15" s="24">
        <v>9.0826002E7</v>
      </c>
      <c r="E15" s="24">
        <v>1.556236E7</v>
      </c>
      <c r="F15" s="13">
        <f t="shared" si="1"/>
        <v>75263642</v>
      </c>
      <c r="G15" s="14" t="str">
        <f>IF(E15=0,"YES",IF(D15/E15&gt;=1.15, IF(D15+E15&gt;=one_percentage,"YES","NO"),"NO"))</f>
        <v>YES</v>
      </c>
      <c r="H15" s="25">
        <v>500000.0</v>
      </c>
      <c r="I15" s="16" t="str">
        <f t="shared" si="3"/>
        <v>NOT FUNDED</v>
      </c>
      <c r="J15" s="17">
        <f t="shared" si="4"/>
        <v>300000</v>
      </c>
      <c r="K15" s="18" t="str">
        <f t="shared" si="2"/>
        <v>Over Budget</v>
      </c>
    </row>
    <row r="16">
      <c r="A16" s="21" t="s">
        <v>1073</v>
      </c>
      <c r="B16" s="22">
        <v>4.67</v>
      </c>
      <c r="C16" s="23">
        <v>509.0</v>
      </c>
      <c r="D16" s="24">
        <v>8.2908851E7</v>
      </c>
      <c r="E16" s="24">
        <v>1.6618231E7</v>
      </c>
      <c r="F16" s="13">
        <f t="shared" si="1"/>
        <v>66290620</v>
      </c>
      <c r="G16" s="14" t="str">
        <f>IF(E16=0,"YES",IF(D16/E16&gt;=1.15, IF(D16+E16&gt;=one_percentage,"YES","NO"),"NO"))</f>
        <v>YES</v>
      </c>
      <c r="H16" s="25">
        <v>1800000.0</v>
      </c>
      <c r="I16" s="16" t="str">
        <f t="shared" si="3"/>
        <v>NOT FUNDED</v>
      </c>
      <c r="J16" s="17">
        <f t="shared" si="4"/>
        <v>300000</v>
      </c>
      <c r="K16" s="18" t="str">
        <f t="shared" si="2"/>
        <v>Over Budget</v>
      </c>
    </row>
    <row r="17">
      <c r="A17" s="21" t="s">
        <v>1074</v>
      </c>
      <c r="B17" s="22">
        <v>4.67</v>
      </c>
      <c r="C17" s="23">
        <v>284.0</v>
      </c>
      <c r="D17" s="24">
        <v>7.3564237E7</v>
      </c>
      <c r="E17" s="24">
        <v>8827954.0</v>
      </c>
      <c r="F17" s="13">
        <f t="shared" si="1"/>
        <v>64736283</v>
      </c>
      <c r="G17" s="14" t="str">
        <f>IF(E17=0,"YES",IF(D17/E17&gt;=1.15, IF(D17+E17&gt;=one_percentage,"YES","NO"),"NO"))</f>
        <v>YES</v>
      </c>
      <c r="H17" s="25">
        <v>500000.0</v>
      </c>
      <c r="I17" s="16" t="str">
        <f t="shared" si="3"/>
        <v>NOT FUNDED</v>
      </c>
      <c r="J17" s="17">
        <f t="shared" si="4"/>
        <v>300000</v>
      </c>
      <c r="K17" s="18" t="str">
        <f t="shared" si="2"/>
        <v>Over Budget</v>
      </c>
    </row>
    <row r="18">
      <c r="A18" s="21" t="s">
        <v>1075</v>
      </c>
      <c r="B18" s="22">
        <v>4.6</v>
      </c>
      <c r="C18" s="23">
        <v>279.0</v>
      </c>
      <c r="D18" s="24">
        <v>7.5654324E7</v>
      </c>
      <c r="E18" s="24">
        <v>1.1584545E7</v>
      </c>
      <c r="F18" s="13">
        <f t="shared" si="1"/>
        <v>64069779</v>
      </c>
      <c r="G18" s="14" t="str">
        <f>IF(E18=0,"YES",IF(D18/E18&gt;=1.15, IF(D18+E18&gt;=one_percentage,"YES","NO"),"NO"))</f>
        <v>YES</v>
      </c>
      <c r="H18" s="25">
        <v>1000000.0</v>
      </c>
      <c r="I18" s="16" t="str">
        <f t="shared" si="3"/>
        <v>NOT FUNDED</v>
      </c>
      <c r="J18" s="17">
        <f t="shared" si="4"/>
        <v>300000</v>
      </c>
      <c r="K18" s="18" t="str">
        <f t="shared" si="2"/>
        <v>Over Budget</v>
      </c>
    </row>
    <row r="19">
      <c r="A19" s="21" t="s">
        <v>1076</v>
      </c>
      <c r="B19" s="22">
        <v>4.67</v>
      </c>
      <c r="C19" s="23">
        <v>497.0</v>
      </c>
      <c r="D19" s="24">
        <v>8.5205997E7</v>
      </c>
      <c r="E19" s="24">
        <v>2.2944066E7</v>
      </c>
      <c r="F19" s="13">
        <f t="shared" si="1"/>
        <v>62261931</v>
      </c>
      <c r="G19" s="14" t="str">
        <f>IF(E19=0,"YES",IF(D19/E19&gt;=1.15, IF(D19+E19&gt;=one_percentage,"YES","NO"),"NO"))</f>
        <v>YES</v>
      </c>
      <c r="H19" s="25">
        <v>2350000.0</v>
      </c>
      <c r="I19" s="16" t="str">
        <f t="shared" si="3"/>
        <v>NOT FUNDED</v>
      </c>
      <c r="J19" s="17">
        <f t="shared" si="4"/>
        <v>300000</v>
      </c>
      <c r="K19" s="18" t="str">
        <f t="shared" si="2"/>
        <v>Over Budget</v>
      </c>
    </row>
    <row r="20">
      <c r="A20" s="21" t="s">
        <v>1077</v>
      </c>
      <c r="B20" s="22">
        <v>4.61</v>
      </c>
      <c r="C20" s="23">
        <v>323.0</v>
      </c>
      <c r="D20" s="24">
        <v>7.5219415E7</v>
      </c>
      <c r="E20" s="24">
        <v>1.388159E7</v>
      </c>
      <c r="F20" s="13">
        <f t="shared" si="1"/>
        <v>61337825</v>
      </c>
      <c r="G20" s="14" t="str">
        <f>IF(E20=0,"YES",IF(D20/E20&gt;=1.15, IF(D20+E20&gt;=one_percentage,"YES","NO"),"NO"))</f>
        <v>YES</v>
      </c>
      <c r="H20" s="25">
        <v>750000.0</v>
      </c>
      <c r="I20" s="16" t="str">
        <f t="shared" si="3"/>
        <v>NOT FUNDED</v>
      </c>
      <c r="J20" s="17">
        <f t="shared" si="4"/>
        <v>300000</v>
      </c>
      <c r="K20" s="18" t="str">
        <f t="shared" si="2"/>
        <v>Over Budget</v>
      </c>
    </row>
    <row r="21">
      <c r="A21" s="21" t="s">
        <v>1078</v>
      </c>
      <c r="B21" s="22">
        <v>4.11</v>
      </c>
      <c r="C21" s="23">
        <v>194.0</v>
      </c>
      <c r="D21" s="24">
        <v>6.601132E7</v>
      </c>
      <c r="E21" s="24">
        <v>6343208.0</v>
      </c>
      <c r="F21" s="13">
        <f t="shared" si="1"/>
        <v>59668112</v>
      </c>
      <c r="G21" s="14" t="str">
        <f>IF(E21=0,"YES",IF(D21/E21&gt;=1.15, IF(D21+E21&gt;=one_percentage,"YES","NO"),"NO"))</f>
        <v>YES</v>
      </c>
      <c r="H21" s="25">
        <v>250000.0</v>
      </c>
      <c r="I21" s="16" t="str">
        <f t="shared" si="3"/>
        <v>FUNDED</v>
      </c>
      <c r="J21" s="17">
        <f t="shared" si="4"/>
        <v>50000</v>
      </c>
      <c r="K21" s="18" t="str">
        <f t="shared" si="2"/>
        <v/>
      </c>
    </row>
    <row r="22">
      <c r="A22" s="21" t="s">
        <v>1079</v>
      </c>
      <c r="B22" s="22">
        <v>4.47</v>
      </c>
      <c r="C22" s="23">
        <v>288.0</v>
      </c>
      <c r="D22" s="24">
        <v>7.4591896E7</v>
      </c>
      <c r="E22" s="24">
        <v>1.597793E7</v>
      </c>
      <c r="F22" s="13">
        <f t="shared" si="1"/>
        <v>58613966</v>
      </c>
      <c r="G22" s="14" t="str">
        <f>IF(E22=0,"YES",IF(D22/E22&gt;=1.15, IF(D22+E22&gt;=one_percentage,"YES","NO"),"NO"))</f>
        <v>YES</v>
      </c>
      <c r="H22" s="25">
        <v>500000.0</v>
      </c>
      <c r="I22" s="16" t="str">
        <f t="shared" si="3"/>
        <v>NOT FUNDED</v>
      </c>
      <c r="J22" s="17">
        <f t="shared" si="4"/>
        <v>50000</v>
      </c>
      <c r="K22" s="18" t="str">
        <f t="shared" si="2"/>
        <v>Over Budget</v>
      </c>
    </row>
    <row r="23">
      <c r="A23" s="21" t="s">
        <v>1080</v>
      </c>
      <c r="B23" s="22">
        <v>4.57</v>
      </c>
      <c r="C23" s="23">
        <v>304.0</v>
      </c>
      <c r="D23" s="24">
        <v>7.2645012E7</v>
      </c>
      <c r="E23" s="24">
        <v>1.5587685E7</v>
      </c>
      <c r="F23" s="13">
        <f t="shared" si="1"/>
        <v>57057327</v>
      </c>
      <c r="G23" s="14" t="str">
        <f>IF(E23=0,"YES",IF(D23/E23&gt;=1.15, IF(D23+E23&gt;=one_percentage,"YES","NO"),"NO"))</f>
        <v>YES</v>
      </c>
      <c r="H23" s="25">
        <v>1500000.0</v>
      </c>
      <c r="I23" s="16" t="str">
        <f t="shared" si="3"/>
        <v>NOT FUNDED</v>
      </c>
      <c r="J23" s="17">
        <f t="shared" si="4"/>
        <v>50000</v>
      </c>
      <c r="K23" s="18" t="str">
        <f t="shared" si="2"/>
        <v>Over Budget</v>
      </c>
    </row>
    <row r="24">
      <c r="A24" s="21" t="s">
        <v>1081</v>
      </c>
      <c r="B24" s="22">
        <v>4.6</v>
      </c>
      <c r="C24" s="23">
        <v>247.0</v>
      </c>
      <c r="D24" s="24">
        <v>7.2534683E7</v>
      </c>
      <c r="E24" s="24">
        <v>1.8139254E7</v>
      </c>
      <c r="F24" s="13">
        <f t="shared" si="1"/>
        <v>54395429</v>
      </c>
      <c r="G24" s="14" t="str">
        <f>IF(E24=0,"YES",IF(D24/E24&gt;=1.15, IF(D24+E24&gt;=one_percentage,"YES","NO"),"NO"))</f>
        <v>YES</v>
      </c>
      <c r="H24" s="25">
        <v>500000.0</v>
      </c>
      <c r="I24" s="16" t="str">
        <f t="shared" si="3"/>
        <v>NOT FUNDED</v>
      </c>
      <c r="J24" s="17">
        <f t="shared" si="4"/>
        <v>50000</v>
      </c>
      <c r="K24" s="18" t="str">
        <f t="shared" si="2"/>
        <v>Over Budget</v>
      </c>
    </row>
    <row r="25">
      <c r="A25" s="21" t="s">
        <v>1082</v>
      </c>
      <c r="B25" s="22">
        <v>4.62</v>
      </c>
      <c r="C25" s="23">
        <v>249.0</v>
      </c>
      <c r="D25" s="24">
        <v>6.6372776E7</v>
      </c>
      <c r="E25" s="24">
        <v>1.484313E7</v>
      </c>
      <c r="F25" s="13">
        <f t="shared" si="1"/>
        <v>51529646</v>
      </c>
      <c r="G25" s="14" t="str">
        <f>IF(E25=0,"YES",IF(D25/E25&gt;=1.15, IF(D25+E25&gt;=one_percentage,"YES","NO"),"NO"))</f>
        <v>YES</v>
      </c>
      <c r="H25" s="25">
        <v>500000.0</v>
      </c>
      <c r="I25" s="16" t="str">
        <f t="shared" si="3"/>
        <v>NOT FUNDED</v>
      </c>
      <c r="J25" s="17">
        <f t="shared" si="4"/>
        <v>50000</v>
      </c>
      <c r="K25" s="18" t="str">
        <f t="shared" si="2"/>
        <v>Over Budget</v>
      </c>
    </row>
    <row r="26">
      <c r="A26" s="21" t="s">
        <v>1083</v>
      </c>
      <c r="B26" s="22">
        <v>4.22</v>
      </c>
      <c r="C26" s="23">
        <v>214.0</v>
      </c>
      <c r="D26" s="24">
        <v>6.0929459E7</v>
      </c>
      <c r="E26" s="24">
        <v>9952233.0</v>
      </c>
      <c r="F26" s="13">
        <f t="shared" si="1"/>
        <v>50977226</v>
      </c>
      <c r="G26" s="14" t="str">
        <f>IF(E26=0,"YES",IF(D26/E26&gt;=1.15, IF(D26+E26&gt;=one_percentage,"YES","NO"),"NO"))</f>
        <v>YES</v>
      </c>
      <c r="H26" s="25">
        <v>1250000.0</v>
      </c>
      <c r="I26" s="16" t="str">
        <f t="shared" si="3"/>
        <v>NOT FUNDED</v>
      </c>
      <c r="J26" s="17">
        <f t="shared" si="4"/>
        <v>50000</v>
      </c>
      <c r="K26" s="18" t="str">
        <f t="shared" si="2"/>
        <v>Over Budget</v>
      </c>
    </row>
    <row r="27">
      <c r="A27" s="21" t="s">
        <v>1084</v>
      </c>
      <c r="B27" s="22">
        <v>4.42</v>
      </c>
      <c r="C27" s="23">
        <v>196.0</v>
      </c>
      <c r="D27" s="24">
        <v>6.3746675E7</v>
      </c>
      <c r="E27" s="24">
        <v>1.3480602E7</v>
      </c>
      <c r="F27" s="13">
        <f t="shared" si="1"/>
        <v>50266073</v>
      </c>
      <c r="G27" s="14" t="str">
        <f>IF(E27=0,"YES",IF(D27/E27&gt;=1.15, IF(D27+E27&gt;=one_percentage,"YES","NO"),"NO"))</f>
        <v>YES</v>
      </c>
      <c r="H27" s="25">
        <v>350000.0</v>
      </c>
      <c r="I27" s="16" t="str">
        <f t="shared" si="3"/>
        <v>NOT FUNDED</v>
      </c>
      <c r="J27" s="17">
        <f t="shared" si="4"/>
        <v>50000</v>
      </c>
      <c r="K27" s="18" t="str">
        <f t="shared" si="2"/>
        <v>Over Budget</v>
      </c>
    </row>
    <row r="28">
      <c r="A28" s="21" t="s">
        <v>1085</v>
      </c>
      <c r="B28" s="22">
        <v>4.67</v>
      </c>
      <c r="C28" s="23">
        <v>252.0</v>
      </c>
      <c r="D28" s="24">
        <v>6.1895924E7</v>
      </c>
      <c r="E28" s="24">
        <v>1.2659965E7</v>
      </c>
      <c r="F28" s="13">
        <f t="shared" si="1"/>
        <v>49235959</v>
      </c>
      <c r="G28" s="14" t="str">
        <f>IF(E28=0,"YES",IF(D28/E28&gt;=1.15, IF(D28+E28&gt;=one_percentage,"YES","NO"),"NO"))</f>
        <v>YES</v>
      </c>
      <c r="H28" s="25">
        <v>150000.0</v>
      </c>
      <c r="I28" s="16" t="str">
        <f t="shared" si="3"/>
        <v>NOT FUNDED</v>
      </c>
      <c r="J28" s="17">
        <f t="shared" si="4"/>
        <v>50000</v>
      </c>
      <c r="K28" s="18" t="str">
        <f t="shared" si="2"/>
        <v>Over Budget</v>
      </c>
    </row>
    <row r="29">
      <c r="A29" s="21" t="s">
        <v>1086</v>
      </c>
      <c r="B29" s="22">
        <v>4.75</v>
      </c>
      <c r="C29" s="23">
        <v>335.0</v>
      </c>
      <c r="D29" s="24">
        <v>5.7596006E7</v>
      </c>
      <c r="E29" s="24">
        <v>8966855.0</v>
      </c>
      <c r="F29" s="13">
        <f t="shared" si="1"/>
        <v>48629151</v>
      </c>
      <c r="G29" s="14" t="str">
        <f>IF(E29=0,"YES",IF(D29/E29&gt;=1.15, IF(D29+E29&gt;=one_percentage,"YES","NO"),"NO"))</f>
        <v>YES</v>
      </c>
      <c r="H29" s="25">
        <v>200000.0</v>
      </c>
      <c r="I29" s="16" t="str">
        <f t="shared" si="3"/>
        <v>NOT FUNDED</v>
      </c>
      <c r="J29" s="17">
        <f t="shared" si="4"/>
        <v>50000</v>
      </c>
      <c r="K29" s="18" t="str">
        <f t="shared" si="2"/>
        <v>Over Budget</v>
      </c>
    </row>
    <row r="30">
      <c r="A30" s="21" t="s">
        <v>1087</v>
      </c>
      <c r="B30" s="22">
        <v>4.6</v>
      </c>
      <c r="C30" s="23">
        <v>255.0</v>
      </c>
      <c r="D30" s="24">
        <v>5.911791E7</v>
      </c>
      <c r="E30" s="24">
        <v>1.4422526E7</v>
      </c>
      <c r="F30" s="13">
        <f t="shared" si="1"/>
        <v>44695384</v>
      </c>
      <c r="G30" s="14" t="str">
        <f>IF(E30=0,"YES",IF(D30/E30&gt;=1.15, IF(D30+E30&gt;=one_percentage,"YES","NO"),"NO"))</f>
        <v>YES</v>
      </c>
      <c r="H30" s="25">
        <v>1500000.0</v>
      </c>
      <c r="I30" s="16" t="str">
        <f t="shared" si="3"/>
        <v>NOT FUNDED</v>
      </c>
      <c r="J30" s="17">
        <f t="shared" si="4"/>
        <v>50000</v>
      </c>
      <c r="K30" s="18" t="str">
        <f t="shared" si="2"/>
        <v>Over Budget</v>
      </c>
    </row>
    <row r="31">
      <c r="A31" s="21" t="s">
        <v>1088</v>
      </c>
      <c r="B31" s="22">
        <v>4.92</v>
      </c>
      <c r="C31" s="23">
        <v>527.0</v>
      </c>
      <c r="D31" s="24">
        <v>6.8868885E7</v>
      </c>
      <c r="E31" s="24">
        <v>2.5260821E7</v>
      </c>
      <c r="F31" s="13">
        <f t="shared" si="1"/>
        <v>43608064</v>
      </c>
      <c r="G31" s="14" t="str">
        <f>IF(E31=0,"YES",IF(D31/E31&gt;=1.15, IF(D31+E31&gt;=one_percentage,"YES","NO"),"NO"))</f>
        <v>YES</v>
      </c>
      <c r="H31" s="25">
        <v>400000.0</v>
      </c>
      <c r="I31" s="16" t="str">
        <f t="shared" si="3"/>
        <v>NOT FUNDED</v>
      </c>
      <c r="J31" s="17">
        <f t="shared" si="4"/>
        <v>50000</v>
      </c>
      <c r="K31" s="18" t="str">
        <f t="shared" si="2"/>
        <v>Over Budget</v>
      </c>
    </row>
    <row r="32">
      <c r="A32" s="21" t="s">
        <v>1089</v>
      </c>
      <c r="B32" s="22">
        <v>4.47</v>
      </c>
      <c r="C32" s="23">
        <v>153.0</v>
      </c>
      <c r="D32" s="24">
        <v>5.1506659E7</v>
      </c>
      <c r="E32" s="24">
        <v>1.0801092E7</v>
      </c>
      <c r="F32" s="13">
        <f t="shared" si="1"/>
        <v>40705567</v>
      </c>
      <c r="G32" s="14" t="str">
        <f>IF(E32=0,"YES",IF(D32/E32&gt;=1.15, IF(D32+E32&gt;=one_percentage,"YES","NO"),"NO"))</f>
        <v>YES</v>
      </c>
      <c r="H32" s="25">
        <v>500000.0</v>
      </c>
      <c r="I32" s="16" t="str">
        <f t="shared" si="3"/>
        <v>NOT FUNDED</v>
      </c>
      <c r="J32" s="17">
        <f t="shared" si="4"/>
        <v>50000</v>
      </c>
      <c r="K32" s="18" t="str">
        <f t="shared" si="2"/>
        <v>Over Budget</v>
      </c>
    </row>
    <row r="33">
      <c r="A33" s="21" t="s">
        <v>1090</v>
      </c>
      <c r="B33" s="22">
        <v>4.2</v>
      </c>
      <c r="C33" s="23">
        <v>151.0</v>
      </c>
      <c r="D33" s="24">
        <v>4.9608352E7</v>
      </c>
      <c r="E33" s="24">
        <v>9126027.0</v>
      </c>
      <c r="F33" s="13">
        <f t="shared" si="1"/>
        <v>40482325</v>
      </c>
      <c r="G33" s="14" t="str">
        <f>IF(E33=0,"YES",IF(D33/E33&gt;=1.15, IF(D33+E33&gt;=one_percentage,"YES","NO"),"NO"))</f>
        <v>YES</v>
      </c>
      <c r="H33" s="25">
        <v>1200000.0</v>
      </c>
      <c r="I33" s="16" t="str">
        <f t="shared" si="3"/>
        <v>NOT FUNDED</v>
      </c>
      <c r="J33" s="17">
        <f t="shared" si="4"/>
        <v>50000</v>
      </c>
      <c r="K33" s="18" t="str">
        <f t="shared" si="2"/>
        <v>Over Budget</v>
      </c>
    </row>
    <row r="34">
      <c r="A34" s="21" t="s">
        <v>1091</v>
      </c>
      <c r="B34" s="22">
        <v>4.0</v>
      </c>
      <c r="C34" s="23">
        <v>157.0</v>
      </c>
      <c r="D34" s="24">
        <v>4.6993383E7</v>
      </c>
      <c r="E34" s="24">
        <v>8391076.0</v>
      </c>
      <c r="F34" s="13">
        <f t="shared" si="1"/>
        <v>38602307</v>
      </c>
      <c r="G34" s="14" t="str">
        <f>IF(E34=0,"YES",IF(D34/E34&gt;=1.15, IF(D34+E34&gt;=one_percentage,"YES","NO"),"NO"))</f>
        <v>YES</v>
      </c>
      <c r="H34" s="25">
        <v>1000000.0</v>
      </c>
      <c r="I34" s="16" t="str">
        <f t="shared" si="3"/>
        <v>NOT FUNDED</v>
      </c>
      <c r="J34" s="17">
        <f t="shared" si="4"/>
        <v>50000</v>
      </c>
      <c r="K34" s="18" t="str">
        <f t="shared" si="2"/>
        <v>Over Budget</v>
      </c>
    </row>
    <row r="35">
      <c r="A35" s="21" t="s">
        <v>1092</v>
      </c>
      <c r="B35" s="22">
        <v>3.06</v>
      </c>
      <c r="C35" s="23">
        <v>156.0</v>
      </c>
      <c r="D35" s="24">
        <v>4.7860599E7</v>
      </c>
      <c r="E35" s="24">
        <v>1.0268489E7</v>
      </c>
      <c r="F35" s="13">
        <f t="shared" si="1"/>
        <v>37592110</v>
      </c>
      <c r="G35" s="14" t="str">
        <f>IF(E35=0,"YES",IF(D35/E35&gt;=1.15, IF(D35+E35&gt;=one_percentage,"YES","NO"),"NO"))</f>
        <v>YES</v>
      </c>
      <c r="H35" s="25">
        <v>1500000.0</v>
      </c>
      <c r="I35" s="16" t="str">
        <f t="shared" si="3"/>
        <v>NOT FUNDED</v>
      </c>
      <c r="J35" s="17">
        <f t="shared" si="4"/>
        <v>50000</v>
      </c>
      <c r="K35" s="18" t="str">
        <f t="shared" si="2"/>
        <v>Over Budget</v>
      </c>
    </row>
    <row r="36">
      <c r="A36" s="21" t="s">
        <v>1093</v>
      </c>
      <c r="B36" s="22">
        <v>4.67</v>
      </c>
      <c r="C36" s="23">
        <v>314.0</v>
      </c>
      <c r="D36" s="24">
        <v>5.2793063E7</v>
      </c>
      <c r="E36" s="24">
        <v>1.6110115E7</v>
      </c>
      <c r="F36" s="13">
        <f t="shared" si="1"/>
        <v>36682948</v>
      </c>
      <c r="G36" s="14" t="str">
        <f>IF(E36=0,"YES",IF(D36/E36&gt;=1.15, IF(D36+E36&gt;=one_percentage,"YES","NO"),"NO"))</f>
        <v>YES</v>
      </c>
      <c r="H36" s="25">
        <v>1225000.0</v>
      </c>
      <c r="I36" s="16" t="str">
        <f t="shared" si="3"/>
        <v>NOT FUNDED</v>
      </c>
      <c r="J36" s="17">
        <f t="shared" si="4"/>
        <v>50000</v>
      </c>
      <c r="K36" s="18" t="str">
        <f t="shared" si="2"/>
        <v>Over Budget</v>
      </c>
    </row>
    <row r="37">
      <c r="A37" s="21" t="s">
        <v>1094</v>
      </c>
      <c r="B37" s="22">
        <v>4.1</v>
      </c>
      <c r="C37" s="23">
        <v>199.0</v>
      </c>
      <c r="D37" s="24">
        <v>5.1312351E7</v>
      </c>
      <c r="E37" s="24">
        <v>1.5113236E7</v>
      </c>
      <c r="F37" s="13">
        <f t="shared" si="1"/>
        <v>36199115</v>
      </c>
      <c r="G37" s="14" t="str">
        <f>IF(E37=0,"YES",IF(D37/E37&gt;=1.15, IF(D37+E37&gt;=one_percentage,"YES","NO"),"NO"))</f>
        <v>YES</v>
      </c>
      <c r="H37" s="25">
        <v>4000000.0</v>
      </c>
      <c r="I37" s="16" t="str">
        <f t="shared" si="3"/>
        <v>NOT FUNDED</v>
      </c>
      <c r="J37" s="17">
        <f t="shared" si="4"/>
        <v>50000</v>
      </c>
      <c r="K37" s="18" t="str">
        <f t="shared" si="2"/>
        <v>Over Budget</v>
      </c>
    </row>
    <row r="38">
      <c r="A38" s="21" t="s">
        <v>1095</v>
      </c>
      <c r="B38" s="22">
        <v>4.11</v>
      </c>
      <c r="C38" s="23">
        <v>174.0</v>
      </c>
      <c r="D38" s="24">
        <v>4.599246E7</v>
      </c>
      <c r="E38" s="24">
        <v>1.0386638E7</v>
      </c>
      <c r="F38" s="13">
        <f t="shared" si="1"/>
        <v>35605822</v>
      </c>
      <c r="G38" s="14" t="str">
        <f>IF(E38=0,"YES",IF(D38/E38&gt;=1.15, IF(D38+E38&gt;=one_percentage,"YES","NO"),"NO"))</f>
        <v>YES</v>
      </c>
      <c r="H38" s="25">
        <v>500000.0</v>
      </c>
      <c r="I38" s="16" t="str">
        <f t="shared" si="3"/>
        <v>NOT FUNDED</v>
      </c>
      <c r="J38" s="17">
        <f t="shared" si="4"/>
        <v>50000</v>
      </c>
      <c r="K38" s="18" t="str">
        <f t="shared" si="2"/>
        <v>Over Budget</v>
      </c>
    </row>
    <row r="39">
      <c r="A39" s="21" t="s">
        <v>1096</v>
      </c>
      <c r="B39" s="22">
        <v>4.53</v>
      </c>
      <c r="C39" s="23">
        <v>197.0</v>
      </c>
      <c r="D39" s="24">
        <v>4.641502E7</v>
      </c>
      <c r="E39" s="24">
        <v>1.2041803E7</v>
      </c>
      <c r="F39" s="13">
        <f t="shared" si="1"/>
        <v>34373217</v>
      </c>
      <c r="G39" s="14" t="str">
        <f>IF(E39=0,"YES",IF(D39/E39&gt;=1.15, IF(D39+E39&gt;=one_percentage,"YES","NO"),"NO"))</f>
        <v>YES</v>
      </c>
      <c r="H39" s="25">
        <v>350000.0</v>
      </c>
      <c r="I39" s="16" t="str">
        <f t="shared" si="3"/>
        <v>NOT FUNDED</v>
      </c>
      <c r="J39" s="17">
        <f t="shared" si="4"/>
        <v>50000</v>
      </c>
      <c r="K39" s="18" t="str">
        <f t="shared" si="2"/>
        <v>Over Budget</v>
      </c>
    </row>
    <row r="40">
      <c r="A40" s="21" t="s">
        <v>1097</v>
      </c>
      <c r="B40" s="22">
        <v>4.67</v>
      </c>
      <c r="C40" s="23">
        <v>250.0</v>
      </c>
      <c r="D40" s="24">
        <v>5.8063439E7</v>
      </c>
      <c r="E40" s="24">
        <v>2.811476E7</v>
      </c>
      <c r="F40" s="13">
        <f t="shared" si="1"/>
        <v>29948679</v>
      </c>
      <c r="G40" s="14" t="str">
        <f>IF(E40=0,"YES",IF(D40/E40&gt;=1.15, IF(D40+E40&gt;=one_percentage,"YES","NO"),"NO"))</f>
        <v>YES</v>
      </c>
      <c r="H40" s="25">
        <v>50000.0</v>
      </c>
      <c r="I40" s="16" t="str">
        <f t="shared" si="3"/>
        <v>FUNDED</v>
      </c>
      <c r="J40" s="17">
        <f t="shared" si="4"/>
        <v>0</v>
      </c>
      <c r="K40" s="18" t="str">
        <f t="shared" si="2"/>
        <v/>
      </c>
    </row>
    <row r="41">
      <c r="A41" s="21" t="s">
        <v>1098</v>
      </c>
      <c r="B41" s="22">
        <v>4.56</v>
      </c>
      <c r="C41" s="23">
        <v>188.0</v>
      </c>
      <c r="D41" s="24">
        <v>4.714122E7</v>
      </c>
      <c r="E41" s="24">
        <v>1.7849211E7</v>
      </c>
      <c r="F41" s="13">
        <f t="shared" si="1"/>
        <v>29292009</v>
      </c>
      <c r="G41" s="14" t="str">
        <f>IF(E41=0,"YES",IF(D41/E41&gt;=1.15, IF(D41+E41&gt;=one_percentage,"YES","NO"),"NO"))</f>
        <v>YES</v>
      </c>
      <c r="H41" s="25">
        <v>350000.0</v>
      </c>
      <c r="I41" s="16" t="str">
        <f t="shared" si="3"/>
        <v>NOT FUNDED</v>
      </c>
      <c r="J41" s="17">
        <f t="shared" si="4"/>
        <v>0</v>
      </c>
      <c r="K41" s="18" t="str">
        <f t="shared" si="2"/>
        <v>Over Budget</v>
      </c>
    </row>
    <row r="42">
      <c r="A42" s="21" t="s">
        <v>1099</v>
      </c>
      <c r="B42" s="22">
        <v>4.71</v>
      </c>
      <c r="C42" s="23">
        <v>334.0</v>
      </c>
      <c r="D42" s="24">
        <v>5.3767209E7</v>
      </c>
      <c r="E42" s="24">
        <v>2.5053987E7</v>
      </c>
      <c r="F42" s="13">
        <f t="shared" si="1"/>
        <v>28713222</v>
      </c>
      <c r="G42" s="14" t="str">
        <f>IF(E42=0,"YES",IF(D42/E42&gt;=1.15, IF(D42+E42&gt;=one_percentage,"YES","NO"),"NO"))</f>
        <v>YES</v>
      </c>
      <c r="H42" s="25">
        <v>150000.0</v>
      </c>
      <c r="I42" s="16" t="str">
        <f t="shared" si="3"/>
        <v>NOT FUNDED</v>
      </c>
      <c r="J42" s="17">
        <f t="shared" si="4"/>
        <v>0</v>
      </c>
      <c r="K42" s="18" t="str">
        <f t="shared" si="2"/>
        <v>Over Budget</v>
      </c>
    </row>
    <row r="43">
      <c r="A43" s="21" t="s">
        <v>1100</v>
      </c>
      <c r="B43" s="22">
        <v>4.42</v>
      </c>
      <c r="C43" s="23">
        <v>151.0</v>
      </c>
      <c r="D43" s="24">
        <v>3.9767476E7</v>
      </c>
      <c r="E43" s="24">
        <v>1.3655871E7</v>
      </c>
      <c r="F43" s="13">
        <f t="shared" si="1"/>
        <v>26111605</v>
      </c>
      <c r="G43" s="14" t="str">
        <f>IF(E43=0,"YES",IF(D43/E43&gt;=1.15, IF(D43+E43&gt;=one_percentage,"YES","NO"),"NO"))</f>
        <v>YES</v>
      </c>
      <c r="H43" s="25">
        <v>500000.0</v>
      </c>
      <c r="I43" s="16" t="str">
        <f t="shared" si="3"/>
        <v>NOT FUNDED</v>
      </c>
      <c r="J43" s="17">
        <f t="shared" si="4"/>
        <v>0</v>
      </c>
      <c r="K43" s="18" t="str">
        <f t="shared" si="2"/>
        <v>Over Budget</v>
      </c>
    </row>
    <row r="44">
      <c r="A44" s="21" t="s">
        <v>1101</v>
      </c>
      <c r="B44" s="22">
        <v>4.53</v>
      </c>
      <c r="C44" s="23">
        <v>178.0</v>
      </c>
      <c r="D44" s="24">
        <v>4.090884E7</v>
      </c>
      <c r="E44" s="24">
        <v>1.7153204E7</v>
      </c>
      <c r="F44" s="13">
        <f t="shared" si="1"/>
        <v>23755636</v>
      </c>
      <c r="G44" s="14" t="str">
        <f>IF(E44=0,"YES",IF(D44/E44&gt;=1.15, IF(D44+E44&gt;=one_percentage,"YES","NO"),"NO"))</f>
        <v>YES</v>
      </c>
      <c r="H44" s="25">
        <v>1500000.0</v>
      </c>
      <c r="I44" s="16" t="str">
        <f t="shared" si="3"/>
        <v>NOT FUNDED</v>
      </c>
      <c r="J44" s="17">
        <f t="shared" si="4"/>
        <v>0</v>
      </c>
      <c r="K44" s="18" t="str">
        <f t="shared" si="2"/>
        <v>Over Budget</v>
      </c>
    </row>
    <row r="45">
      <c r="A45" s="21" t="s">
        <v>1102</v>
      </c>
      <c r="B45" s="22">
        <v>4.11</v>
      </c>
      <c r="C45" s="23">
        <v>182.0</v>
      </c>
      <c r="D45" s="24">
        <v>4.3563387E7</v>
      </c>
      <c r="E45" s="24">
        <v>1.9965542E7</v>
      </c>
      <c r="F45" s="13">
        <f t="shared" si="1"/>
        <v>23597845</v>
      </c>
      <c r="G45" s="14" t="str">
        <f>IF(E45=0,"YES",IF(D45/E45&gt;=1.15, IF(D45+E45&gt;=one_percentage,"YES","NO"),"NO"))</f>
        <v>YES</v>
      </c>
      <c r="H45" s="25">
        <v>400000.0</v>
      </c>
      <c r="I45" s="16" t="str">
        <f t="shared" si="3"/>
        <v>NOT FUNDED</v>
      </c>
      <c r="J45" s="17">
        <f t="shared" si="4"/>
        <v>0</v>
      </c>
      <c r="K45" s="18" t="str">
        <f t="shared" si="2"/>
        <v>Over Budget</v>
      </c>
    </row>
    <row r="46">
      <c r="A46" s="21" t="s">
        <v>1103</v>
      </c>
      <c r="B46" s="22">
        <v>4.25</v>
      </c>
      <c r="C46" s="23">
        <v>183.0</v>
      </c>
      <c r="D46" s="24">
        <v>4.5948516E7</v>
      </c>
      <c r="E46" s="24">
        <v>2.2568193E7</v>
      </c>
      <c r="F46" s="13">
        <f t="shared" si="1"/>
        <v>23380323</v>
      </c>
      <c r="G46" s="14" t="str">
        <f>IF(E46=0,"YES",IF(D46/E46&gt;=1.15, IF(D46+E46&gt;=one_percentage,"YES","NO"),"NO"))</f>
        <v>YES</v>
      </c>
      <c r="H46" s="25">
        <v>1000000.0</v>
      </c>
      <c r="I46" s="16" t="str">
        <f t="shared" si="3"/>
        <v>NOT FUNDED</v>
      </c>
      <c r="J46" s="17">
        <f t="shared" si="4"/>
        <v>0</v>
      </c>
      <c r="K46" s="18" t="str">
        <f t="shared" si="2"/>
        <v>Over Budget</v>
      </c>
    </row>
    <row r="47">
      <c r="A47" s="21" t="s">
        <v>1104</v>
      </c>
      <c r="B47" s="22">
        <v>3.87</v>
      </c>
      <c r="C47" s="23">
        <v>162.0</v>
      </c>
      <c r="D47" s="24">
        <v>4.32059E7</v>
      </c>
      <c r="E47" s="24">
        <v>2.0717182E7</v>
      </c>
      <c r="F47" s="13">
        <f t="shared" si="1"/>
        <v>22488718</v>
      </c>
      <c r="G47" s="14" t="str">
        <f>IF(E47=0,"YES",IF(D47/E47&gt;=1.15, IF(D47+E47&gt;=one_percentage,"YES","NO"),"NO"))</f>
        <v>YES</v>
      </c>
      <c r="H47" s="25">
        <v>750000.0</v>
      </c>
      <c r="I47" s="16" t="str">
        <f t="shared" si="3"/>
        <v>NOT FUNDED</v>
      </c>
      <c r="J47" s="17">
        <f t="shared" si="4"/>
        <v>0</v>
      </c>
      <c r="K47" s="18" t="str">
        <f t="shared" si="2"/>
        <v>Over Budget</v>
      </c>
    </row>
    <row r="48">
      <c r="A48" s="21" t="s">
        <v>1105</v>
      </c>
      <c r="B48" s="22">
        <v>4.11</v>
      </c>
      <c r="C48" s="23">
        <v>161.0</v>
      </c>
      <c r="D48" s="24">
        <v>4.9973815E7</v>
      </c>
      <c r="E48" s="24">
        <v>2.7854399E7</v>
      </c>
      <c r="F48" s="13">
        <f t="shared" si="1"/>
        <v>22119416</v>
      </c>
      <c r="G48" s="14" t="str">
        <f>IF(E48=0,"YES",IF(D48/E48&gt;=1.15, IF(D48+E48&gt;=one_percentage,"YES","NO"),"NO"))</f>
        <v>YES</v>
      </c>
      <c r="H48" s="25">
        <v>400000.0</v>
      </c>
      <c r="I48" s="16" t="str">
        <f t="shared" si="3"/>
        <v>NOT FUNDED</v>
      </c>
      <c r="J48" s="17">
        <f t="shared" si="4"/>
        <v>0</v>
      </c>
      <c r="K48" s="18" t="str">
        <f t="shared" si="2"/>
        <v>Over Budget</v>
      </c>
    </row>
    <row r="49">
      <c r="A49" s="21" t="s">
        <v>1106</v>
      </c>
      <c r="B49" s="22">
        <v>4.0</v>
      </c>
      <c r="C49" s="23">
        <v>154.0</v>
      </c>
      <c r="D49" s="24">
        <v>4.2977641E7</v>
      </c>
      <c r="E49" s="24">
        <v>2.0978413E7</v>
      </c>
      <c r="F49" s="13">
        <f t="shared" si="1"/>
        <v>21999228</v>
      </c>
      <c r="G49" s="14" t="str">
        <f>IF(E49=0,"YES",IF(D49/E49&gt;=1.15, IF(D49+E49&gt;=one_percentage,"YES","NO"),"NO"))</f>
        <v>YES</v>
      </c>
      <c r="H49" s="25">
        <v>100000.0</v>
      </c>
      <c r="I49" s="16" t="str">
        <f t="shared" si="3"/>
        <v>NOT FUNDED</v>
      </c>
      <c r="J49" s="17">
        <f t="shared" si="4"/>
        <v>0</v>
      </c>
      <c r="K49" s="18" t="str">
        <f t="shared" si="2"/>
        <v>Over Budget</v>
      </c>
    </row>
    <row r="50">
      <c r="A50" s="21" t="s">
        <v>1107</v>
      </c>
      <c r="B50" s="22">
        <v>4.44</v>
      </c>
      <c r="C50" s="23">
        <v>174.0</v>
      </c>
      <c r="D50" s="24">
        <v>4.0663904E7</v>
      </c>
      <c r="E50" s="24">
        <v>2.0213207E7</v>
      </c>
      <c r="F50" s="13">
        <f t="shared" si="1"/>
        <v>20450697</v>
      </c>
      <c r="G50" s="14" t="str">
        <f>IF(E50=0,"YES",IF(D50/E50&gt;=1.15, IF(D50+E50&gt;=one_percentage,"YES","NO"),"NO"))</f>
        <v>YES</v>
      </c>
      <c r="H50" s="25">
        <v>900000.0</v>
      </c>
      <c r="I50" s="16" t="str">
        <f t="shared" si="3"/>
        <v>NOT FUNDED</v>
      </c>
      <c r="J50" s="17">
        <f t="shared" si="4"/>
        <v>0</v>
      </c>
      <c r="K50" s="18" t="str">
        <f t="shared" si="2"/>
        <v>Over Budget</v>
      </c>
    </row>
    <row r="51">
      <c r="A51" s="21" t="s">
        <v>1108</v>
      </c>
      <c r="B51" s="22">
        <v>4.1</v>
      </c>
      <c r="C51" s="23">
        <v>147.0</v>
      </c>
      <c r="D51" s="24">
        <v>4.0038546E7</v>
      </c>
      <c r="E51" s="24">
        <v>2.1808458E7</v>
      </c>
      <c r="F51" s="13">
        <f t="shared" si="1"/>
        <v>18230088</v>
      </c>
      <c r="G51" s="14" t="str">
        <f>IF(E51=0,"YES",IF(D51/E51&gt;=1.15, IF(D51+E51&gt;=one_percentage,"YES","NO"),"NO"))</f>
        <v>YES</v>
      </c>
      <c r="H51" s="25">
        <v>200000.0</v>
      </c>
      <c r="I51" s="16" t="str">
        <f t="shared" si="3"/>
        <v>NOT FUNDED</v>
      </c>
      <c r="J51" s="17">
        <f t="shared" si="4"/>
        <v>0</v>
      </c>
      <c r="K51" s="18" t="str">
        <f t="shared" si="2"/>
        <v>Over Budget</v>
      </c>
    </row>
    <row r="52">
      <c r="A52" s="21" t="s">
        <v>1109</v>
      </c>
      <c r="B52" s="22">
        <v>4.33</v>
      </c>
      <c r="C52" s="23">
        <v>183.0</v>
      </c>
      <c r="D52" s="24">
        <v>3.9107724E7</v>
      </c>
      <c r="E52" s="24">
        <v>2.2583725E7</v>
      </c>
      <c r="F52" s="13">
        <f t="shared" si="1"/>
        <v>16523999</v>
      </c>
      <c r="G52" s="14" t="str">
        <f>IF(E52=0,"YES",IF(D52/E52&gt;=1.15, IF(D52+E52&gt;=one_percentage,"YES","NO"),"NO"))</f>
        <v>YES</v>
      </c>
      <c r="H52" s="25">
        <v>400000.0</v>
      </c>
      <c r="I52" s="16" t="str">
        <f t="shared" si="3"/>
        <v>NOT FUNDED</v>
      </c>
      <c r="J52" s="17">
        <f t="shared" si="4"/>
        <v>0</v>
      </c>
      <c r="K52" s="18" t="str">
        <f t="shared" si="2"/>
        <v>Over Budget</v>
      </c>
    </row>
    <row r="53">
      <c r="A53" s="21" t="s">
        <v>1110</v>
      </c>
      <c r="B53" s="22">
        <v>3.78</v>
      </c>
      <c r="C53" s="23">
        <v>153.0</v>
      </c>
      <c r="D53" s="24">
        <v>3.6993556E7</v>
      </c>
      <c r="E53" s="24">
        <v>2.156992E7</v>
      </c>
      <c r="F53" s="13">
        <f t="shared" si="1"/>
        <v>15423636</v>
      </c>
      <c r="G53" s="14" t="str">
        <f>IF(E53=0,"YES",IF(D53/E53&gt;=1.15, IF(D53+E53&gt;=one_percentage,"YES","NO"),"NO"))</f>
        <v>YES</v>
      </c>
      <c r="H53" s="25">
        <v>750000.0</v>
      </c>
      <c r="I53" s="16" t="str">
        <f t="shared" si="3"/>
        <v>NOT FUNDED</v>
      </c>
      <c r="J53" s="17">
        <f t="shared" si="4"/>
        <v>0</v>
      </c>
      <c r="K53" s="18" t="str">
        <f t="shared" si="2"/>
        <v>Over Budget</v>
      </c>
    </row>
    <row r="54">
      <c r="A54" s="21" t="s">
        <v>1111</v>
      </c>
      <c r="B54" s="22">
        <v>3.67</v>
      </c>
      <c r="C54" s="23">
        <v>130.0</v>
      </c>
      <c r="D54" s="24">
        <v>2.9787151E7</v>
      </c>
      <c r="E54" s="24">
        <v>1.4720155E7</v>
      </c>
      <c r="F54" s="13">
        <f t="shared" si="1"/>
        <v>15066996</v>
      </c>
      <c r="G54" s="14" t="str">
        <f>IF(E54=0,"YES",IF(D54/E54&gt;=1.15, IF(D54+E54&gt;=one_percentage,"YES","NO"),"NO"))</f>
        <v>YES</v>
      </c>
      <c r="H54" s="25">
        <v>500000.0</v>
      </c>
      <c r="I54" s="16" t="str">
        <f t="shared" si="3"/>
        <v>NOT FUNDED</v>
      </c>
      <c r="J54" s="17">
        <f t="shared" si="4"/>
        <v>0</v>
      </c>
      <c r="K54" s="18" t="str">
        <f t="shared" si="2"/>
        <v>Over Budget</v>
      </c>
    </row>
    <row r="55">
      <c r="A55" s="21" t="s">
        <v>1112</v>
      </c>
      <c r="B55" s="22">
        <v>3.89</v>
      </c>
      <c r="C55" s="23">
        <v>145.0</v>
      </c>
      <c r="D55" s="24">
        <v>3.4389292E7</v>
      </c>
      <c r="E55" s="24">
        <v>2.0201099E7</v>
      </c>
      <c r="F55" s="13">
        <f t="shared" si="1"/>
        <v>14188193</v>
      </c>
      <c r="G55" s="14" t="str">
        <f>IF(E55=0,"YES",IF(D55/E55&gt;=1.15, IF(D55+E55&gt;=one_percentage,"YES","NO"),"NO"))</f>
        <v>YES</v>
      </c>
      <c r="H55" s="25">
        <v>2000000.0</v>
      </c>
      <c r="I55" s="16" t="str">
        <f t="shared" si="3"/>
        <v>NOT FUNDED</v>
      </c>
      <c r="J55" s="17">
        <f t="shared" si="4"/>
        <v>0</v>
      </c>
      <c r="K55" s="18" t="str">
        <f t="shared" si="2"/>
        <v>Over Budget</v>
      </c>
    </row>
    <row r="56">
      <c r="A56" s="21" t="s">
        <v>1113</v>
      </c>
      <c r="B56" s="22">
        <v>3.67</v>
      </c>
      <c r="C56" s="23">
        <v>117.0</v>
      </c>
      <c r="D56" s="24">
        <v>2.6189695E7</v>
      </c>
      <c r="E56" s="24">
        <v>1.4550214E7</v>
      </c>
      <c r="F56" s="13">
        <f t="shared" si="1"/>
        <v>11639481</v>
      </c>
      <c r="G56" s="14" t="str">
        <f>IF(E56=0,"YES",IF(D56/E56&gt;=1.15, IF(D56+E56&gt;=one_percentage,"YES","NO"),"NO"))</f>
        <v>YES</v>
      </c>
      <c r="H56" s="25">
        <v>750000.0</v>
      </c>
      <c r="I56" s="16" t="str">
        <f t="shared" si="3"/>
        <v>NOT FUNDED</v>
      </c>
      <c r="J56" s="17">
        <f t="shared" si="4"/>
        <v>0</v>
      </c>
      <c r="K56" s="18" t="str">
        <f t="shared" si="2"/>
        <v>Over Budget</v>
      </c>
    </row>
    <row r="57">
      <c r="A57" s="21" t="s">
        <v>1114</v>
      </c>
      <c r="B57" s="22">
        <v>4.67</v>
      </c>
      <c r="C57" s="23">
        <v>319.0</v>
      </c>
      <c r="D57" s="24">
        <v>4.2807133E7</v>
      </c>
      <c r="E57" s="24">
        <v>3.2829305E7</v>
      </c>
      <c r="F57" s="13">
        <f t="shared" si="1"/>
        <v>9977828</v>
      </c>
      <c r="G57" s="14" t="str">
        <f>IF(E57=0,"YES",IF(D57/E57&gt;=1.15, IF(D57+E57&gt;=one_percentage,"YES","NO"),"NO"))</f>
        <v>YES</v>
      </c>
      <c r="H57" s="25">
        <v>150000.0</v>
      </c>
      <c r="I57" s="16" t="str">
        <f t="shared" si="3"/>
        <v>NOT FUNDED</v>
      </c>
      <c r="J57" s="17">
        <f t="shared" si="4"/>
        <v>0</v>
      </c>
      <c r="K57" s="18" t="str">
        <f t="shared" si="2"/>
        <v>Over Budget</v>
      </c>
    </row>
    <row r="58">
      <c r="A58" s="21" t="s">
        <v>1115</v>
      </c>
      <c r="B58" s="22">
        <v>3.6</v>
      </c>
      <c r="C58" s="23">
        <v>162.0</v>
      </c>
      <c r="D58" s="24">
        <v>3.2708968E7</v>
      </c>
      <c r="E58" s="24">
        <v>2.2753963E7</v>
      </c>
      <c r="F58" s="13">
        <f t="shared" si="1"/>
        <v>9955005</v>
      </c>
      <c r="G58" s="14" t="str">
        <f>IF(E58=0,"YES",IF(D58/E58&gt;=1.15, IF(D58+E58&gt;=one_percentage,"YES","NO"),"NO"))</f>
        <v>YES</v>
      </c>
      <c r="H58" s="25">
        <v>2000000.0</v>
      </c>
      <c r="I58" s="16" t="str">
        <f t="shared" si="3"/>
        <v>NOT FUNDED</v>
      </c>
      <c r="J58" s="17">
        <f t="shared" si="4"/>
        <v>0</v>
      </c>
      <c r="K58" s="18" t="str">
        <f t="shared" si="2"/>
        <v>Over Budget</v>
      </c>
    </row>
    <row r="59">
      <c r="A59" s="21" t="s">
        <v>1116</v>
      </c>
      <c r="B59" s="22">
        <v>4.53</v>
      </c>
      <c r="C59" s="23">
        <v>200.0</v>
      </c>
      <c r="D59" s="24">
        <v>3.7390673E7</v>
      </c>
      <c r="E59" s="24">
        <v>2.7640537E7</v>
      </c>
      <c r="F59" s="13">
        <f t="shared" si="1"/>
        <v>9750136</v>
      </c>
      <c r="G59" s="14" t="str">
        <f>IF(E59=0,"YES",IF(D59/E59&gt;=1.15, IF(D59+E59&gt;=one_percentage,"YES","NO"),"NO"))</f>
        <v>YES</v>
      </c>
      <c r="H59" s="25">
        <v>1575000.0</v>
      </c>
      <c r="I59" s="16" t="str">
        <f t="shared" si="3"/>
        <v>NOT FUNDED</v>
      </c>
      <c r="J59" s="17">
        <f t="shared" si="4"/>
        <v>0</v>
      </c>
      <c r="K59" s="18" t="str">
        <f t="shared" si="2"/>
        <v>Over Budget</v>
      </c>
    </row>
    <row r="60">
      <c r="A60" s="21" t="s">
        <v>1117</v>
      </c>
      <c r="B60" s="22">
        <v>4.33</v>
      </c>
      <c r="C60" s="23">
        <v>143.0</v>
      </c>
      <c r="D60" s="24">
        <v>2.6155557E7</v>
      </c>
      <c r="E60" s="24">
        <v>1.6525402E7</v>
      </c>
      <c r="F60" s="13">
        <f t="shared" si="1"/>
        <v>9630155</v>
      </c>
      <c r="G60" s="14" t="str">
        <f>IF(E60=0,"YES",IF(D60/E60&gt;=1.15, IF(D60+E60&gt;=one_percentage,"YES","NO"),"NO"))</f>
        <v>YES</v>
      </c>
      <c r="H60" s="25">
        <v>500000.0</v>
      </c>
      <c r="I60" s="16" t="str">
        <f t="shared" si="3"/>
        <v>NOT FUNDED</v>
      </c>
      <c r="J60" s="17">
        <f t="shared" si="4"/>
        <v>0</v>
      </c>
      <c r="K60" s="18" t="str">
        <f t="shared" si="2"/>
        <v>Over Budget</v>
      </c>
    </row>
    <row r="61">
      <c r="A61" s="21" t="s">
        <v>1118</v>
      </c>
      <c r="B61" s="22">
        <v>4.11</v>
      </c>
      <c r="C61" s="23">
        <v>131.0</v>
      </c>
      <c r="D61" s="24">
        <v>2.7968415E7</v>
      </c>
      <c r="E61" s="24">
        <v>1.8442093E7</v>
      </c>
      <c r="F61" s="13">
        <f t="shared" si="1"/>
        <v>9526322</v>
      </c>
      <c r="G61" s="14" t="str">
        <f>IF(E61=0,"YES",IF(D61/E61&gt;=1.15, IF(D61+E61&gt;=one_percentage,"YES","NO"),"NO"))</f>
        <v>YES</v>
      </c>
      <c r="H61" s="25">
        <v>500000.0</v>
      </c>
      <c r="I61" s="16" t="str">
        <f t="shared" si="3"/>
        <v>NOT FUNDED</v>
      </c>
      <c r="J61" s="17">
        <f t="shared" si="4"/>
        <v>0</v>
      </c>
      <c r="K61" s="18" t="str">
        <f t="shared" si="2"/>
        <v>Over Budget</v>
      </c>
    </row>
    <row r="62">
      <c r="A62" s="21" t="s">
        <v>1119</v>
      </c>
      <c r="B62" s="22">
        <v>3.42</v>
      </c>
      <c r="C62" s="23">
        <v>155.0</v>
      </c>
      <c r="D62" s="24">
        <v>2.8545581E7</v>
      </c>
      <c r="E62" s="24">
        <v>2.049437E7</v>
      </c>
      <c r="F62" s="13">
        <f t="shared" si="1"/>
        <v>8051211</v>
      </c>
      <c r="G62" s="14" t="str">
        <f>IF(E62=0,"YES",IF(D62/E62&gt;=1.15, IF(D62+E62&gt;=one_percentage,"YES","NO"),"NO"))</f>
        <v>YES</v>
      </c>
      <c r="H62" s="25">
        <v>200000.0</v>
      </c>
      <c r="I62" s="16" t="str">
        <f t="shared" si="3"/>
        <v>NOT FUNDED</v>
      </c>
      <c r="J62" s="17">
        <f t="shared" si="4"/>
        <v>0</v>
      </c>
      <c r="K62" s="18" t="str">
        <f t="shared" si="2"/>
        <v>Over Budget</v>
      </c>
    </row>
    <row r="63">
      <c r="A63" s="21" t="s">
        <v>1120</v>
      </c>
      <c r="B63" s="22">
        <v>4.33</v>
      </c>
      <c r="C63" s="23">
        <v>200.0</v>
      </c>
      <c r="D63" s="24">
        <v>4.0023941E7</v>
      </c>
      <c r="E63" s="24">
        <v>3.3778668E7</v>
      </c>
      <c r="F63" s="13">
        <f t="shared" si="1"/>
        <v>6245273</v>
      </c>
      <c r="G63" s="14" t="str">
        <f>IF(E63=0,"YES",IF(D63/E63&gt;=1.15, IF(D63+E63&gt;=one_percentage,"YES","NO"),"NO"))</f>
        <v>YES</v>
      </c>
      <c r="H63" s="25">
        <v>1000000.0</v>
      </c>
      <c r="I63" s="16" t="str">
        <f t="shared" si="3"/>
        <v>NOT FUNDED</v>
      </c>
      <c r="J63" s="17">
        <f t="shared" si="4"/>
        <v>0</v>
      </c>
      <c r="K63" s="18" t="str">
        <f t="shared" si="2"/>
        <v>Over Budget</v>
      </c>
    </row>
    <row r="64">
      <c r="A64" s="21" t="s">
        <v>1121</v>
      </c>
      <c r="B64" s="22">
        <v>4.33</v>
      </c>
      <c r="C64" s="23">
        <v>149.0</v>
      </c>
      <c r="D64" s="24">
        <v>2.9668854E7</v>
      </c>
      <c r="E64" s="24">
        <v>2.4991921E7</v>
      </c>
      <c r="F64" s="13">
        <f t="shared" si="1"/>
        <v>4676933</v>
      </c>
      <c r="G64" s="14" t="str">
        <f>IF(E64=0,"YES",IF(D64/E64&gt;=1.15, IF(D64+E64&gt;=one_percentage,"YES","NO"),"NO"))</f>
        <v>YES</v>
      </c>
      <c r="H64" s="25">
        <v>400000.0</v>
      </c>
      <c r="I64" s="16" t="str">
        <f t="shared" si="3"/>
        <v>NOT FUNDED</v>
      </c>
      <c r="J64" s="17">
        <f t="shared" si="4"/>
        <v>0</v>
      </c>
      <c r="K64" s="18" t="str">
        <f t="shared" si="2"/>
        <v>Over Budget</v>
      </c>
    </row>
    <row r="65">
      <c r="A65" s="21" t="s">
        <v>1122</v>
      </c>
      <c r="B65" s="22">
        <v>4.42</v>
      </c>
      <c r="C65" s="23">
        <v>143.0</v>
      </c>
      <c r="D65" s="24">
        <v>2.5504821E7</v>
      </c>
      <c r="E65" s="24">
        <v>2.1870541E7</v>
      </c>
      <c r="F65" s="13">
        <f t="shared" si="1"/>
        <v>3634280</v>
      </c>
      <c r="G65" s="14" t="str">
        <f>IF(E65=0,"YES",IF(D65/E65&gt;=1.15, IF(D65+E65&gt;=one_percentage,"YES","NO"),"NO"))</f>
        <v>YES</v>
      </c>
      <c r="H65" s="25">
        <v>1000000.0</v>
      </c>
      <c r="I65" s="16" t="str">
        <f t="shared" si="3"/>
        <v>NOT FUNDED</v>
      </c>
      <c r="J65" s="17">
        <f t="shared" si="4"/>
        <v>0</v>
      </c>
      <c r="K65" s="18" t="str">
        <f t="shared" si="2"/>
        <v>Over Budget</v>
      </c>
    </row>
    <row r="66">
      <c r="A66" s="21" t="s">
        <v>1123</v>
      </c>
      <c r="B66" s="22">
        <v>2.94</v>
      </c>
      <c r="C66" s="23">
        <v>130.0</v>
      </c>
      <c r="D66" s="24">
        <v>2.3828814E7</v>
      </c>
      <c r="E66" s="24">
        <v>2.0697825E7</v>
      </c>
      <c r="F66" s="13">
        <f t="shared" si="1"/>
        <v>3130989</v>
      </c>
      <c r="G66" s="14" t="str">
        <f>IF(E66=0,"YES",IF(D66/E66&gt;=1.15, IF(D66+E66&gt;=one_percentage,"YES","NO"),"NO"))</f>
        <v>YES</v>
      </c>
      <c r="H66" s="25">
        <v>250000.0</v>
      </c>
      <c r="I66" s="16" t="str">
        <f t="shared" si="3"/>
        <v>NOT FUNDED</v>
      </c>
      <c r="J66" s="17">
        <f t="shared" si="4"/>
        <v>0</v>
      </c>
      <c r="K66" s="18" t="str">
        <f t="shared" si="2"/>
        <v>Over Budget</v>
      </c>
    </row>
    <row r="67">
      <c r="A67" s="21" t="s">
        <v>1124</v>
      </c>
      <c r="B67" s="22">
        <v>3.93</v>
      </c>
      <c r="C67" s="23">
        <v>128.0</v>
      </c>
      <c r="D67" s="24">
        <v>2.3409366E7</v>
      </c>
      <c r="E67" s="24">
        <v>2.1954315E7</v>
      </c>
      <c r="F67" s="13">
        <f t="shared" si="1"/>
        <v>1455051</v>
      </c>
      <c r="G67" s="14" t="str">
        <f>IF(E67=0,"YES",IF(D67/E67&gt;=1.15, IF(D67+E67&gt;=one_percentage,"YES","NO"),"NO"))</f>
        <v>NO</v>
      </c>
      <c r="H67" s="25">
        <v>500000.0</v>
      </c>
      <c r="I67" s="16" t="str">
        <f t="shared" si="3"/>
        <v>NOT FUNDED</v>
      </c>
      <c r="J67" s="17">
        <f t="shared" si="4"/>
        <v>0</v>
      </c>
      <c r="K67" s="18" t="str">
        <f t="shared" si="2"/>
        <v>Approval Threshold</v>
      </c>
    </row>
    <row r="68">
      <c r="A68" s="21" t="s">
        <v>1125</v>
      </c>
      <c r="B68" s="22">
        <v>4.11</v>
      </c>
      <c r="C68" s="23">
        <v>139.0</v>
      </c>
      <c r="D68" s="24">
        <v>2.6889735E7</v>
      </c>
      <c r="E68" s="24">
        <v>2.545225E7</v>
      </c>
      <c r="F68" s="13">
        <f t="shared" si="1"/>
        <v>1437485</v>
      </c>
      <c r="G68" s="14" t="str">
        <f>IF(E68=0,"YES",IF(D68/E68&gt;=1.15, IF(D68+E68&gt;=one_percentage,"YES","NO"),"NO"))</f>
        <v>NO</v>
      </c>
      <c r="H68" s="25">
        <v>500000.0</v>
      </c>
      <c r="I68" s="16" t="str">
        <f t="shared" si="3"/>
        <v>NOT FUNDED</v>
      </c>
      <c r="J68" s="17">
        <f t="shared" si="4"/>
        <v>0</v>
      </c>
      <c r="K68" s="18" t="str">
        <f t="shared" si="2"/>
        <v>Approval Threshold</v>
      </c>
    </row>
    <row r="69">
      <c r="A69" s="21" t="s">
        <v>1126</v>
      </c>
      <c r="B69" s="22">
        <v>3.5</v>
      </c>
      <c r="C69" s="23">
        <v>127.0</v>
      </c>
      <c r="D69" s="24">
        <v>2.7167458E7</v>
      </c>
      <c r="E69" s="24">
        <v>2.5811474E7</v>
      </c>
      <c r="F69" s="13">
        <f t="shared" si="1"/>
        <v>1355984</v>
      </c>
      <c r="G69" s="14" t="str">
        <f>IF(E69=0,"YES",IF(D69/E69&gt;=1.15, IF(D69+E69&gt;=one_percentage,"YES","NO"),"NO"))</f>
        <v>NO</v>
      </c>
      <c r="H69" s="25">
        <v>75000.0</v>
      </c>
      <c r="I69" s="16" t="str">
        <f t="shared" si="3"/>
        <v>NOT FUNDED</v>
      </c>
      <c r="J69" s="17">
        <f t="shared" si="4"/>
        <v>0</v>
      </c>
      <c r="K69" s="18" t="str">
        <f t="shared" si="2"/>
        <v>Approval Threshold</v>
      </c>
    </row>
    <row r="70">
      <c r="A70" s="21" t="s">
        <v>1127</v>
      </c>
      <c r="B70" s="22">
        <v>2.67</v>
      </c>
      <c r="C70" s="23">
        <v>163.0</v>
      </c>
      <c r="D70" s="24">
        <v>2.3138761E7</v>
      </c>
      <c r="E70" s="24">
        <v>2.4462072E7</v>
      </c>
      <c r="F70" s="13">
        <f t="shared" si="1"/>
        <v>-1323311</v>
      </c>
      <c r="G70" s="14" t="str">
        <f>IF(E70=0,"YES",IF(D70/E70&gt;=1.15, IF(D70+E70&gt;=one_percentage,"YES","NO"),"NO"))</f>
        <v>NO</v>
      </c>
      <c r="H70" s="25">
        <v>500000.0</v>
      </c>
      <c r="I70" s="16" t="str">
        <f t="shared" si="3"/>
        <v>NOT FUNDED</v>
      </c>
      <c r="J70" s="17">
        <f t="shared" si="4"/>
        <v>0</v>
      </c>
      <c r="K70" s="18" t="str">
        <f t="shared" si="2"/>
        <v>Approval Threshold</v>
      </c>
    </row>
    <row r="71">
      <c r="A71" s="21" t="s">
        <v>1128</v>
      </c>
      <c r="B71" s="22">
        <v>2.17</v>
      </c>
      <c r="C71" s="23">
        <v>139.0</v>
      </c>
      <c r="D71" s="24">
        <v>2.2174517E7</v>
      </c>
      <c r="E71" s="24">
        <v>2.4229994E7</v>
      </c>
      <c r="F71" s="13">
        <f t="shared" si="1"/>
        <v>-2055477</v>
      </c>
      <c r="G71" s="14" t="str">
        <f>IF(E71=0,"YES",IF(D71/E71&gt;=1.15, IF(D71+E71&gt;=one_percentage,"YES","NO"),"NO"))</f>
        <v>NO</v>
      </c>
      <c r="H71" s="25">
        <v>200000.0</v>
      </c>
      <c r="I71" s="16" t="str">
        <f t="shared" si="3"/>
        <v>NOT FUNDED</v>
      </c>
      <c r="J71" s="17">
        <f t="shared" si="4"/>
        <v>0</v>
      </c>
      <c r="K71" s="18" t="str">
        <f t="shared" si="2"/>
        <v>Approval Threshold</v>
      </c>
    </row>
    <row r="72">
      <c r="A72" s="21" t="s">
        <v>1129</v>
      </c>
      <c r="B72" s="22">
        <v>2.67</v>
      </c>
      <c r="C72" s="23">
        <v>190.0</v>
      </c>
      <c r="D72" s="24">
        <v>2.4183948E7</v>
      </c>
      <c r="E72" s="24">
        <v>2.7952893E7</v>
      </c>
      <c r="F72" s="13">
        <f t="shared" si="1"/>
        <v>-3768945</v>
      </c>
      <c r="G72" s="14" t="str">
        <f>IF(E72=0,"YES",IF(D72/E72&gt;=1.15, IF(D72+E72&gt;=one_percentage,"YES","NO"),"NO"))</f>
        <v>NO</v>
      </c>
      <c r="H72" s="25">
        <v>300000.0</v>
      </c>
      <c r="I72" s="16" t="str">
        <f t="shared" si="3"/>
        <v>NOT FUNDED</v>
      </c>
      <c r="J72" s="17">
        <f t="shared" si="4"/>
        <v>0</v>
      </c>
      <c r="K72" s="18" t="str">
        <f t="shared" si="2"/>
        <v>Approval Threshold</v>
      </c>
    </row>
    <row r="73">
      <c r="A73" s="21" t="s">
        <v>1130</v>
      </c>
      <c r="B73" s="22">
        <v>2.8</v>
      </c>
      <c r="C73" s="23">
        <v>120.0</v>
      </c>
      <c r="D73" s="24">
        <v>1.5350061E7</v>
      </c>
      <c r="E73" s="24">
        <v>2.6105701E7</v>
      </c>
      <c r="F73" s="13">
        <f t="shared" si="1"/>
        <v>-10755640</v>
      </c>
      <c r="G73" s="14" t="str">
        <f>IF(E73=0,"YES",IF(D73/E73&gt;=1.15, IF(D73+E73&gt;=one_percentage,"YES","NO"),"NO"))</f>
        <v>NO</v>
      </c>
      <c r="H73" s="25">
        <v>300000.0</v>
      </c>
      <c r="I73" s="16" t="str">
        <f t="shared" si="3"/>
        <v>NOT FUNDED</v>
      </c>
      <c r="J73" s="17">
        <f t="shared" si="4"/>
        <v>0</v>
      </c>
      <c r="K73" s="18" t="str">
        <f t="shared" si="2"/>
        <v>Approval Threshold</v>
      </c>
    </row>
    <row r="74">
      <c r="A74" s="21" t="s">
        <v>1131</v>
      </c>
      <c r="B74" s="22">
        <v>1.13</v>
      </c>
      <c r="C74" s="23">
        <v>190.0</v>
      </c>
      <c r="D74" s="24">
        <v>2.3074639E7</v>
      </c>
      <c r="E74" s="24">
        <v>3.4227009E7</v>
      </c>
      <c r="F74" s="13">
        <f t="shared" si="1"/>
        <v>-11152370</v>
      </c>
      <c r="G74" s="14" t="str">
        <f>IF(E74=0,"YES",IF(D74/E74&gt;=1.15, IF(D74+E74&gt;=one_percentage,"YES","NO"),"NO"))</f>
        <v>NO</v>
      </c>
      <c r="H74" s="25">
        <v>25000.0</v>
      </c>
      <c r="I74" s="16" t="str">
        <f t="shared" si="3"/>
        <v>NOT FUNDED</v>
      </c>
      <c r="J74" s="17">
        <f t="shared" si="4"/>
        <v>0</v>
      </c>
      <c r="K74" s="18" t="str">
        <f t="shared" si="2"/>
        <v>Approval Threshold</v>
      </c>
    </row>
    <row r="75">
      <c r="A75" s="21" t="s">
        <v>1132</v>
      </c>
      <c r="B75" s="22">
        <v>2.93</v>
      </c>
      <c r="C75" s="23">
        <v>114.0</v>
      </c>
      <c r="D75" s="24">
        <v>1.4223019E7</v>
      </c>
      <c r="E75" s="24">
        <v>2.6280982E7</v>
      </c>
      <c r="F75" s="13">
        <f t="shared" si="1"/>
        <v>-12057963</v>
      </c>
      <c r="G75" s="14" t="str">
        <f>IF(E75=0,"YES",IF(D75/E75&gt;=1.15, IF(D75+E75&gt;=one_percentage,"YES","NO"),"NO"))</f>
        <v>NO</v>
      </c>
      <c r="H75" s="25">
        <v>125000.0</v>
      </c>
      <c r="I75" s="16" t="str">
        <f t="shared" si="3"/>
        <v>NOT FUNDED</v>
      </c>
      <c r="J75" s="17">
        <f t="shared" si="4"/>
        <v>0</v>
      </c>
      <c r="K75" s="18" t="str">
        <f t="shared" si="2"/>
        <v>Approval Threshold</v>
      </c>
    </row>
    <row r="76">
      <c r="A76" s="21" t="s">
        <v>1133</v>
      </c>
      <c r="B76" s="22">
        <v>1.62</v>
      </c>
      <c r="C76" s="23">
        <v>246.0</v>
      </c>
      <c r="D76" s="24">
        <v>2.5078985E7</v>
      </c>
      <c r="E76" s="24">
        <v>4.1979502E7</v>
      </c>
      <c r="F76" s="13">
        <f t="shared" si="1"/>
        <v>-16900517</v>
      </c>
      <c r="G76" s="14" t="str">
        <f>IF(E76=0,"YES",IF(D76/E76&gt;=1.15, IF(D76+E76&gt;=one_percentage,"YES","NO"),"NO"))</f>
        <v>NO</v>
      </c>
      <c r="H76" s="25">
        <v>1000000.0</v>
      </c>
      <c r="I76" s="16" t="str">
        <f t="shared" si="3"/>
        <v>NOT FUNDED</v>
      </c>
      <c r="J76" s="17">
        <f t="shared" si="4"/>
        <v>0</v>
      </c>
      <c r="K76" s="18" t="str">
        <f t="shared" si="2"/>
        <v>Approval Threshold</v>
      </c>
    </row>
    <row r="77">
      <c r="A77" s="26" t="s">
        <v>1134</v>
      </c>
      <c r="B77" s="22">
        <v>1.67</v>
      </c>
      <c r="C77" s="23">
        <v>162.0</v>
      </c>
      <c r="D77" s="24">
        <v>1.4698543E7</v>
      </c>
      <c r="E77" s="24">
        <v>3.1982076E7</v>
      </c>
      <c r="F77" s="13">
        <f t="shared" si="1"/>
        <v>-17283533</v>
      </c>
      <c r="G77" s="14" t="str">
        <f>IF(E77=0,"YES",IF(D77/E77&gt;=1.15, IF(D77+E77&gt;=one_percentage,"YES","NO"),"NO"))</f>
        <v>NO</v>
      </c>
      <c r="H77" s="25">
        <v>50000.0</v>
      </c>
      <c r="I77" s="16" t="str">
        <f t="shared" si="3"/>
        <v>NOT FUNDED</v>
      </c>
      <c r="J77" s="17">
        <f t="shared" si="4"/>
        <v>0</v>
      </c>
      <c r="K77" s="18" t="str">
        <f t="shared" si="2"/>
        <v>Approval Threshold</v>
      </c>
    </row>
  </sheetData>
  <autoFilter ref="$A$1:$H$77">
    <sortState ref="A1:H77">
      <sortCondition descending="1" ref="F1:F77"/>
      <sortCondition ref="A1:A77"/>
    </sortState>
  </autoFilter>
  <conditionalFormatting sqref="I2:I77">
    <cfRule type="cellIs" dxfId="0" priority="1" operator="equal">
      <formula>"FUNDED"</formula>
    </cfRule>
  </conditionalFormatting>
  <conditionalFormatting sqref="I2:I77">
    <cfRule type="cellIs" dxfId="1" priority="2" operator="equal">
      <formula>"NOT FUNDED"</formula>
    </cfRule>
  </conditionalFormatting>
  <conditionalFormatting sqref="K2:K77">
    <cfRule type="cellIs" dxfId="0" priority="3" operator="greaterThan">
      <formula>999</formula>
    </cfRule>
  </conditionalFormatting>
  <conditionalFormatting sqref="K2:K77">
    <cfRule type="cellIs" dxfId="0" priority="4" operator="greaterThan">
      <formula>999</formula>
    </cfRule>
  </conditionalFormatting>
  <conditionalFormatting sqref="K2:K77">
    <cfRule type="containsText" dxfId="1" priority="5" operator="containsText" text="NOT FUNDED">
      <formula>NOT(ISERROR(SEARCH(("NOT FUNDED"),(K2))))</formula>
    </cfRule>
  </conditionalFormatting>
  <conditionalFormatting sqref="K2:K77">
    <cfRule type="cellIs" dxfId="2" priority="6" operator="equal">
      <formula>"Over Budget"</formula>
    </cfRule>
  </conditionalFormatting>
  <conditionalFormatting sqref="K2:K77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</hyperlinks>
  <drawing r:id="rId76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8" t="s">
        <v>135</v>
      </c>
      <c r="B2" s="29">
        <v>3.73</v>
      </c>
      <c r="C2" s="30">
        <v>1045.0</v>
      </c>
      <c r="D2" s="31">
        <v>1.62936139E8</v>
      </c>
      <c r="E2" s="31">
        <v>2.6399356E7</v>
      </c>
      <c r="F2" s="13">
        <f t="shared" ref="F2:F488" si="1">D2-E2</f>
        <v>136536783</v>
      </c>
      <c r="G2" s="14" t="str">
        <f>IF(E2=0,"YES",IF(D2/E2&gt;=1.15, IF(D2+E2&gt;=one_percentage,"YES","NO"),"NO"))</f>
        <v>YES</v>
      </c>
      <c r="H2" s="25">
        <v>1000000.0</v>
      </c>
      <c r="I2" s="16" t="str">
        <f>If(leftovers&gt;=H2,IF(G2="Yes","FUNDED","NOT FUNDED"),"NOT FUNDED")</f>
        <v>NOT FUNDED</v>
      </c>
      <c r="J2" s="17">
        <f>If(leftovers&gt;=H2,leftovers-H2,leftovers)</f>
        <v>262870</v>
      </c>
      <c r="K2" s="18" t="str">
        <f t="shared" ref="K2:K488" si="2">If(G2="YES",IF(I2="FUNDED","","Over Budget"),"Approval Threshold")</f>
        <v>Over Budget</v>
      </c>
    </row>
    <row r="3">
      <c r="A3" s="28" t="s">
        <v>554</v>
      </c>
      <c r="B3" s="29">
        <v>2.75</v>
      </c>
      <c r="C3" s="30">
        <v>170.0</v>
      </c>
      <c r="D3" s="31">
        <v>8.3876492E7</v>
      </c>
      <c r="E3" s="31">
        <v>1.4733406E7</v>
      </c>
      <c r="F3" s="13">
        <f t="shared" si="1"/>
        <v>69143086</v>
      </c>
      <c r="G3" s="14" t="str">
        <f>IF(E3=0,"YES",IF(D3/E3&gt;=1.15, IF(D3+E3&gt;=one_percentage,"YES","NO"),"NO"))</f>
        <v>YES</v>
      </c>
      <c r="H3" s="32">
        <v>50000.0</v>
      </c>
      <c r="I3" s="16" t="str">
        <f t="shared" ref="I3:I488" si="3">If(J2&gt;=H3,IF(G3="Yes","FUNDED","NOT FUNDED"),"NOT FUNDED")</f>
        <v>FUNDED</v>
      </c>
      <c r="J3" s="17">
        <f t="shared" ref="J3:J488" si="4">If(I3="FUNDED",IF(J2&gt;=H3,(J2-H3),J2),J2)</f>
        <v>212870</v>
      </c>
      <c r="K3" s="18" t="str">
        <f t="shared" si="2"/>
        <v/>
      </c>
    </row>
    <row r="4">
      <c r="A4" s="28" t="s">
        <v>555</v>
      </c>
      <c r="B4" s="29">
        <v>4.71</v>
      </c>
      <c r="C4" s="30">
        <v>405.0</v>
      </c>
      <c r="D4" s="31">
        <v>7.6731726E7</v>
      </c>
      <c r="E4" s="31">
        <v>9878372.0</v>
      </c>
      <c r="F4" s="13">
        <f t="shared" si="1"/>
        <v>66853354</v>
      </c>
      <c r="G4" s="14" t="str">
        <f>IF(E4=0,"YES",IF(D4/E4&gt;=1.15, IF(D4+E4&gt;=one_percentage,"YES","NO"),"NO"))</f>
        <v>YES</v>
      </c>
      <c r="H4" s="32">
        <v>24150.0</v>
      </c>
      <c r="I4" s="16" t="str">
        <f t="shared" si="3"/>
        <v>FUNDED</v>
      </c>
      <c r="J4" s="17">
        <f t="shared" si="4"/>
        <v>188720</v>
      </c>
      <c r="K4" s="18" t="str">
        <f t="shared" si="2"/>
        <v/>
      </c>
    </row>
    <row r="5">
      <c r="A5" s="28" t="s">
        <v>21</v>
      </c>
      <c r="B5" s="29">
        <v>4.78</v>
      </c>
      <c r="C5" s="30">
        <v>270.0</v>
      </c>
      <c r="D5" s="31">
        <v>6.5643292E7</v>
      </c>
      <c r="E5" s="31">
        <v>2818657.0</v>
      </c>
      <c r="F5" s="13">
        <f t="shared" si="1"/>
        <v>62824635</v>
      </c>
      <c r="G5" s="14" t="str">
        <f>IF(E5=0,"YES",IF(D5/E5&gt;=1.15, IF(D5+E5&gt;=one_percentage,"YES","NO"),"NO"))</f>
        <v>YES</v>
      </c>
      <c r="H5" s="32">
        <v>33000.0</v>
      </c>
      <c r="I5" s="16" t="str">
        <f t="shared" si="3"/>
        <v>FUNDED</v>
      </c>
      <c r="J5" s="17">
        <f t="shared" si="4"/>
        <v>155720</v>
      </c>
      <c r="K5" s="18" t="str">
        <f t="shared" si="2"/>
        <v/>
      </c>
    </row>
    <row r="6">
      <c r="A6" s="28" t="s">
        <v>366</v>
      </c>
      <c r="B6" s="29">
        <v>4.33</v>
      </c>
      <c r="C6" s="30">
        <v>353.0</v>
      </c>
      <c r="D6" s="31">
        <v>7.4879463E7</v>
      </c>
      <c r="E6" s="31">
        <v>1.2671164E7</v>
      </c>
      <c r="F6" s="13">
        <f t="shared" si="1"/>
        <v>62208299</v>
      </c>
      <c r="G6" s="14" t="str">
        <f>IF(E6=0,"YES",IF(D6/E6&gt;=1.15, IF(D6+E6&gt;=one_percentage,"YES","NO"),"NO"))</f>
        <v>YES</v>
      </c>
      <c r="H6" s="32">
        <v>64140.0</v>
      </c>
      <c r="I6" s="16" t="str">
        <f t="shared" si="3"/>
        <v>FUNDED</v>
      </c>
      <c r="J6" s="17">
        <f t="shared" si="4"/>
        <v>91580</v>
      </c>
      <c r="K6" s="18" t="str">
        <f t="shared" si="2"/>
        <v/>
      </c>
    </row>
    <row r="7">
      <c r="A7" s="28" t="s">
        <v>367</v>
      </c>
      <c r="B7" s="29">
        <v>4.71</v>
      </c>
      <c r="C7" s="30">
        <v>518.0</v>
      </c>
      <c r="D7" s="31">
        <v>8.1889386E7</v>
      </c>
      <c r="E7" s="31">
        <v>2.0255711E7</v>
      </c>
      <c r="F7" s="13">
        <f t="shared" si="1"/>
        <v>61633675</v>
      </c>
      <c r="G7" s="14" t="str">
        <f>IF(E7=0,"YES",IF(D7/E7&gt;=1.15, IF(D7+E7&gt;=one_percentage,"YES","NO"),"NO"))</f>
        <v>YES</v>
      </c>
      <c r="H7" s="32">
        <v>64000.0</v>
      </c>
      <c r="I7" s="16" t="str">
        <f t="shared" si="3"/>
        <v>FUNDED</v>
      </c>
      <c r="J7" s="17">
        <f t="shared" si="4"/>
        <v>27580</v>
      </c>
      <c r="K7" s="18" t="str">
        <f t="shared" si="2"/>
        <v/>
      </c>
    </row>
    <row r="8">
      <c r="A8" s="28" t="s">
        <v>22</v>
      </c>
      <c r="B8" s="29">
        <v>4.89</v>
      </c>
      <c r="C8" s="30">
        <v>325.0</v>
      </c>
      <c r="D8" s="31">
        <v>6.4705316E7</v>
      </c>
      <c r="E8" s="31">
        <v>4334493.0</v>
      </c>
      <c r="F8" s="13">
        <f t="shared" si="1"/>
        <v>60370823</v>
      </c>
      <c r="G8" s="14" t="str">
        <f>IF(E8=0,"YES",IF(D8/E8&gt;=1.15, IF(D8+E8&gt;=one_percentage,"YES","NO"),"NO"))</f>
        <v>YES</v>
      </c>
      <c r="H8" s="32">
        <v>33600.0</v>
      </c>
      <c r="I8" s="16" t="str">
        <f t="shared" si="3"/>
        <v>NOT FUNDED</v>
      </c>
      <c r="J8" s="17">
        <f t="shared" si="4"/>
        <v>27580</v>
      </c>
      <c r="K8" s="18" t="str">
        <f t="shared" si="2"/>
        <v>Over Budget</v>
      </c>
    </row>
    <row r="9">
      <c r="A9" s="28" t="s">
        <v>368</v>
      </c>
      <c r="B9" s="29">
        <v>4.57</v>
      </c>
      <c r="C9" s="30">
        <v>515.0</v>
      </c>
      <c r="D9" s="31">
        <v>7.4588436E7</v>
      </c>
      <c r="E9" s="31">
        <v>1.6494393E7</v>
      </c>
      <c r="F9" s="13">
        <f t="shared" si="1"/>
        <v>58094043</v>
      </c>
      <c r="G9" s="14" t="str">
        <f>IF(E9=0,"YES",IF(D9/E9&gt;=1.15, IF(D9+E9&gt;=one_percentage,"YES","NO"),"NO"))</f>
        <v>YES</v>
      </c>
      <c r="H9" s="32">
        <v>33100.0</v>
      </c>
      <c r="I9" s="16" t="str">
        <f t="shared" si="3"/>
        <v>NOT FUNDED</v>
      </c>
      <c r="J9" s="17">
        <f t="shared" si="4"/>
        <v>27580</v>
      </c>
      <c r="K9" s="18" t="str">
        <f t="shared" si="2"/>
        <v>Over Budget</v>
      </c>
    </row>
    <row r="10">
      <c r="A10" s="28" t="s">
        <v>556</v>
      </c>
      <c r="B10" s="29">
        <v>4.62</v>
      </c>
      <c r="C10" s="30">
        <v>228.0</v>
      </c>
      <c r="D10" s="31">
        <v>6.1851455E7</v>
      </c>
      <c r="E10" s="31">
        <v>4671458.0</v>
      </c>
      <c r="F10" s="13">
        <f t="shared" si="1"/>
        <v>57179997</v>
      </c>
      <c r="G10" s="14" t="str">
        <f>IF(E10=0,"YES",IF(D10/E10&gt;=1.15, IF(D10+E10&gt;=one_percentage,"YES","NO"),"NO"))</f>
        <v>YES</v>
      </c>
      <c r="H10" s="32">
        <v>21331.0</v>
      </c>
      <c r="I10" s="16" t="str">
        <f t="shared" si="3"/>
        <v>FUNDED</v>
      </c>
      <c r="J10" s="17">
        <f t="shared" si="4"/>
        <v>6249</v>
      </c>
      <c r="K10" s="18" t="str">
        <f t="shared" si="2"/>
        <v/>
      </c>
    </row>
    <row r="11">
      <c r="A11" s="28" t="s">
        <v>370</v>
      </c>
      <c r="B11" s="29">
        <v>3.75</v>
      </c>
      <c r="C11" s="30">
        <v>307.0</v>
      </c>
      <c r="D11" s="31">
        <v>6.1820297E7</v>
      </c>
      <c r="E11" s="31">
        <v>9154863.0</v>
      </c>
      <c r="F11" s="13">
        <f t="shared" si="1"/>
        <v>52665434</v>
      </c>
      <c r="G11" s="14" t="str">
        <f>IF(E11=0,"YES",IF(D11/E11&gt;=1.15, IF(D11+E11&gt;=one_percentage,"YES","NO"),"NO"))</f>
        <v>YES</v>
      </c>
      <c r="H11" s="32">
        <v>62300.0</v>
      </c>
      <c r="I11" s="16" t="str">
        <f t="shared" si="3"/>
        <v>NOT FUNDED</v>
      </c>
      <c r="J11" s="17">
        <f t="shared" si="4"/>
        <v>6249</v>
      </c>
      <c r="K11" s="18" t="str">
        <f t="shared" si="2"/>
        <v>Over Budget</v>
      </c>
    </row>
    <row r="12">
      <c r="A12" s="28" t="s">
        <v>371</v>
      </c>
      <c r="B12" s="29">
        <v>4.5</v>
      </c>
      <c r="C12" s="30">
        <v>482.0</v>
      </c>
      <c r="D12" s="31">
        <v>7.1675594E7</v>
      </c>
      <c r="E12" s="31">
        <v>1.9517974E7</v>
      </c>
      <c r="F12" s="13">
        <f t="shared" si="1"/>
        <v>52157620</v>
      </c>
      <c r="G12" s="14" t="str">
        <f>IF(E12=0,"YES",IF(D12/E12&gt;=1.15, IF(D12+E12&gt;=one_percentage,"YES","NO"),"NO"))</f>
        <v>YES</v>
      </c>
      <c r="H12" s="32">
        <v>114000.0</v>
      </c>
      <c r="I12" s="16" t="str">
        <f t="shared" si="3"/>
        <v>NOT FUNDED</v>
      </c>
      <c r="J12" s="17">
        <f t="shared" si="4"/>
        <v>6249</v>
      </c>
      <c r="K12" s="18" t="str">
        <f t="shared" si="2"/>
        <v>Over Budget</v>
      </c>
    </row>
    <row r="13">
      <c r="A13" s="28" t="s">
        <v>24</v>
      </c>
      <c r="B13" s="29">
        <v>4.87</v>
      </c>
      <c r="C13" s="30">
        <v>290.0</v>
      </c>
      <c r="D13" s="31">
        <v>6.1335814E7</v>
      </c>
      <c r="E13" s="31">
        <v>9601719.0</v>
      </c>
      <c r="F13" s="13">
        <f t="shared" si="1"/>
        <v>51734095</v>
      </c>
      <c r="G13" s="14" t="str">
        <f>IF(E13=0,"YES",IF(D13/E13&gt;=1.15, IF(D13+E13&gt;=one_percentage,"YES","NO"),"NO"))</f>
        <v>YES</v>
      </c>
      <c r="H13" s="32">
        <v>20600.0</v>
      </c>
      <c r="I13" s="16" t="str">
        <f t="shared" si="3"/>
        <v>NOT FUNDED</v>
      </c>
      <c r="J13" s="17">
        <f t="shared" si="4"/>
        <v>6249</v>
      </c>
      <c r="K13" s="18" t="str">
        <f t="shared" si="2"/>
        <v>Over Budget</v>
      </c>
    </row>
    <row r="14">
      <c r="A14" s="28" t="s">
        <v>25</v>
      </c>
      <c r="B14" s="29">
        <v>4.73</v>
      </c>
      <c r="C14" s="30">
        <v>213.0</v>
      </c>
      <c r="D14" s="31">
        <v>5.3742929E7</v>
      </c>
      <c r="E14" s="31">
        <v>3563408.0</v>
      </c>
      <c r="F14" s="13">
        <f t="shared" si="1"/>
        <v>50179521</v>
      </c>
      <c r="G14" s="14" t="str">
        <f>IF(E14=0,"YES",IF(D14/E14&gt;=1.15, IF(D14+E14&gt;=one_percentage,"YES","NO"),"NO"))</f>
        <v>YES</v>
      </c>
      <c r="H14" s="32">
        <v>20000.0</v>
      </c>
      <c r="I14" s="16" t="str">
        <f t="shared" si="3"/>
        <v>NOT FUNDED</v>
      </c>
      <c r="J14" s="17">
        <f t="shared" si="4"/>
        <v>6249</v>
      </c>
      <c r="K14" s="18" t="str">
        <f t="shared" si="2"/>
        <v>Over Budget</v>
      </c>
    </row>
    <row r="15">
      <c r="A15" s="28" t="s">
        <v>1135</v>
      </c>
      <c r="B15" s="29">
        <v>4.11</v>
      </c>
      <c r="C15" s="30">
        <v>270.0</v>
      </c>
      <c r="D15" s="31">
        <v>5.8756665E7</v>
      </c>
      <c r="E15" s="31">
        <v>1.0208252E7</v>
      </c>
      <c r="F15" s="13">
        <f t="shared" si="1"/>
        <v>48548413</v>
      </c>
      <c r="G15" s="14" t="str">
        <f>IF(E15=0,"YES",IF(D15/E15&gt;=1.15, IF(D15+E15&gt;=one_percentage,"YES","NO"),"NO"))</f>
        <v>YES</v>
      </c>
      <c r="H15" s="32">
        <v>12000.0</v>
      </c>
      <c r="I15" s="16" t="str">
        <f t="shared" si="3"/>
        <v>NOT FUNDED</v>
      </c>
      <c r="J15" s="17">
        <f t="shared" si="4"/>
        <v>6249</v>
      </c>
      <c r="K15" s="18" t="str">
        <f t="shared" si="2"/>
        <v>Over Budget</v>
      </c>
    </row>
    <row r="16">
      <c r="A16" s="28" t="s">
        <v>373</v>
      </c>
      <c r="B16" s="29">
        <v>4.27</v>
      </c>
      <c r="C16" s="30">
        <v>361.0</v>
      </c>
      <c r="D16" s="31">
        <v>5.9865204E7</v>
      </c>
      <c r="E16" s="31">
        <v>1.162751E7</v>
      </c>
      <c r="F16" s="13">
        <f t="shared" si="1"/>
        <v>48237694</v>
      </c>
      <c r="G16" s="14" t="str">
        <f>IF(E16=0,"YES",IF(D16/E16&gt;=1.15, IF(D16+E16&gt;=one_percentage,"YES","NO"),"NO"))</f>
        <v>YES</v>
      </c>
      <c r="H16" s="32">
        <v>27000.0</v>
      </c>
      <c r="I16" s="16" t="str">
        <f t="shared" si="3"/>
        <v>NOT FUNDED</v>
      </c>
      <c r="J16" s="17">
        <f t="shared" si="4"/>
        <v>6249</v>
      </c>
      <c r="K16" s="18" t="str">
        <f t="shared" si="2"/>
        <v>Over Budget</v>
      </c>
    </row>
    <row r="17">
      <c r="A17" s="28" t="s">
        <v>26</v>
      </c>
      <c r="B17" s="29">
        <v>4.67</v>
      </c>
      <c r="C17" s="30">
        <v>208.0</v>
      </c>
      <c r="D17" s="31">
        <v>5.2193589E7</v>
      </c>
      <c r="E17" s="31">
        <v>4001955.0</v>
      </c>
      <c r="F17" s="13">
        <f t="shared" si="1"/>
        <v>48191634</v>
      </c>
      <c r="G17" s="14" t="str">
        <f>IF(E17=0,"YES",IF(D17/E17&gt;=1.15, IF(D17+E17&gt;=one_percentage,"YES","NO"),"NO"))</f>
        <v>YES</v>
      </c>
      <c r="H17" s="32">
        <v>72000.0</v>
      </c>
      <c r="I17" s="16" t="str">
        <f t="shared" si="3"/>
        <v>NOT FUNDED</v>
      </c>
      <c r="J17" s="17">
        <f t="shared" si="4"/>
        <v>6249</v>
      </c>
      <c r="K17" s="18" t="str">
        <f t="shared" si="2"/>
        <v>Over Budget</v>
      </c>
    </row>
    <row r="18">
      <c r="A18" s="28" t="s">
        <v>1045</v>
      </c>
      <c r="B18" s="29">
        <v>4.62</v>
      </c>
      <c r="C18" s="30">
        <v>411.0</v>
      </c>
      <c r="D18" s="31">
        <v>6.0435187E7</v>
      </c>
      <c r="E18" s="31">
        <v>1.471168E7</v>
      </c>
      <c r="F18" s="13">
        <f t="shared" si="1"/>
        <v>45723507</v>
      </c>
      <c r="G18" s="14" t="str">
        <f>IF(E18=0,"YES",IF(D18/E18&gt;=1.15, IF(D18+E18&gt;=one_percentage,"YES","NO"),"NO"))</f>
        <v>YES</v>
      </c>
      <c r="H18" s="32">
        <v>35337.0</v>
      </c>
      <c r="I18" s="16" t="str">
        <f t="shared" si="3"/>
        <v>NOT FUNDED</v>
      </c>
      <c r="J18" s="17">
        <f t="shared" si="4"/>
        <v>6249</v>
      </c>
      <c r="K18" s="18" t="str">
        <f t="shared" si="2"/>
        <v>Over Budget</v>
      </c>
    </row>
    <row r="19">
      <c r="A19" s="28" t="s">
        <v>558</v>
      </c>
      <c r="B19" s="29">
        <v>4.56</v>
      </c>
      <c r="C19" s="30">
        <v>150.0</v>
      </c>
      <c r="D19" s="31">
        <v>4.5020504E7</v>
      </c>
      <c r="E19" s="31">
        <v>919263.0</v>
      </c>
      <c r="F19" s="13">
        <f t="shared" si="1"/>
        <v>44101241</v>
      </c>
      <c r="G19" s="14" t="str">
        <f>IF(E19=0,"YES",IF(D19/E19&gt;=1.15, IF(D19+E19&gt;=one_percentage,"YES","NO"),"NO"))</f>
        <v>YES</v>
      </c>
      <c r="H19" s="32">
        <v>15000.0</v>
      </c>
      <c r="I19" s="16" t="str">
        <f t="shared" si="3"/>
        <v>NOT FUNDED</v>
      </c>
      <c r="J19" s="17">
        <f t="shared" si="4"/>
        <v>6249</v>
      </c>
      <c r="K19" s="18" t="str">
        <f t="shared" si="2"/>
        <v>Over Budget</v>
      </c>
    </row>
    <row r="20">
      <c r="A20" s="28" t="s">
        <v>69</v>
      </c>
      <c r="B20" s="29">
        <v>3.78</v>
      </c>
      <c r="C20" s="30">
        <v>122.0</v>
      </c>
      <c r="D20" s="31">
        <v>5.0942155E7</v>
      </c>
      <c r="E20" s="31">
        <v>6954525.0</v>
      </c>
      <c r="F20" s="13">
        <f t="shared" si="1"/>
        <v>43987630</v>
      </c>
      <c r="G20" s="14" t="str">
        <f>IF(E20=0,"YES",IF(D20/E20&gt;=1.15, IF(D20+E20&gt;=one_percentage,"YES","NO"),"NO"))</f>
        <v>YES</v>
      </c>
      <c r="H20" s="32">
        <v>60900.0</v>
      </c>
      <c r="I20" s="16" t="str">
        <f t="shared" si="3"/>
        <v>NOT FUNDED</v>
      </c>
      <c r="J20" s="17">
        <f t="shared" si="4"/>
        <v>6249</v>
      </c>
      <c r="K20" s="18" t="str">
        <f t="shared" si="2"/>
        <v>Over Budget</v>
      </c>
    </row>
    <row r="21">
      <c r="A21" s="28" t="s">
        <v>374</v>
      </c>
      <c r="B21" s="29">
        <v>4.13</v>
      </c>
      <c r="C21" s="30">
        <v>308.0</v>
      </c>
      <c r="D21" s="31">
        <v>5.7784417E7</v>
      </c>
      <c r="E21" s="31">
        <v>1.4407088E7</v>
      </c>
      <c r="F21" s="13">
        <f t="shared" si="1"/>
        <v>43377329</v>
      </c>
      <c r="G21" s="14" t="str">
        <f>IF(E21=0,"YES",IF(D21/E21&gt;=1.15, IF(D21+E21&gt;=one_percentage,"YES","NO"),"NO"))</f>
        <v>YES</v>
      </c>
      <c r="H21" s="32">
        <v>24000.0</v>
      </c>
      <c r="I21" s="16" t="str">
        <f t="shared" si="3"/>
        <v>NOT FUNDED</v>
      </c>
      <c r="J21" s="17">
        <f t="shared" si="4"/>
        <v>6249</v>
      </c>
      <c r="K21" s="18" t="str">
        <f t="shared" si="2"/>
        <v>Over Budget</v>
      </c>
    </row>
    <row r="22">
      <c r="A22" s="28" t="s">
        <v>375</v>
      </c>
      <c r="B22" s="29">
        <v>4.56</v>
      </c>
      <c r="C22" s="30">
        <v>390.0</v>
      </c>
      <c r="D22" s="31">
        <v>5.8437032E7</v>
      </c>
      <c r="E22" s="31">
        <v>1.5719073E7</v>
      </c>
      <c r="F22" s="13">
        <f t="shared" si="1"/>
        <v>42717959</v>
      </c>
      <c r="G22" s="14" t="str">
        <f>IF(E22=0,"YES",IF(D22/E22&gt;=1.15, IF(D22+E22&gt;=one_percentage,"YES","NO"),"NO"))</f>
        <v>YES</v>
      </c>
      <c r="H22" s="32">
        <v>24400.0</v>
      </c>
      <c r="I22" s="16" t="str">
        <f t="shared" si="3"/>
        <v>NOT FUNDED</v>
      </c>
      <c r="J22" s="17">
        <f t="shared" si="4"/>
        <v>6249</v>
      </c>
      <c r="K22" s="18" t="str">
        <f t="shared" si="2"/>
        <v>Over Budget</v>
      </c>
    </row>
    <row r="23">
      <c r="A23" s="28" t="s">
        <v>70</v>
      </c>
      <c r="B23" s="29">
        <v>3.92</v>
      </c>
      <c r="C23" s="30">
        <v>111.0</v>
      </c>
      <c r="D23" s="31">
        <v>5.0672523E7</v>
      </c>
      <c r="E23" s="31">
        <v>7982071.0</v>
      </c>
      <c r="F23" s="13">
        <f t="shared" si="1"/>
        <v>42690452</v>
      </c>
      <c r="G23" s="14" t="str">
        <f>IF(E23=0,"YES",IF(D23/E23&gt;=1.15, IF(D23+E23&gt;=one_percentage,"YES","NO"),"NO"))</f>
        <v>YES</v>
      </c>
      <c r="H23" s="32">
        <v>80000.0</v>
      </c>
      <c r="I23" s="16" t="str">
        <f t="shared" si="3"/>
        <v>NOT FUNDED</v>
      </c>
      <c r="J23" s="17">
        <f t="shared" si="4"/>
        <v>6249</v>
      </c>
      <c r="K23" s="18" t="str">
        <f t="shared" si="2"/>
        <v>Over Budget</v>
      </c>
    </row>
    <row r="24">
      <c r="A24" s="28" t="s">
        <v>864</v>
      </c>
      <c r="B24" s="29">
        <v>4.02</v>
      </c>
      <c r="C24" s="30">
        <v>245.0</v>
      </c>
      <c r="D24" s="31">
        <v>5.7014227E7</v>
      </c>
      <c r="E24" s="31">
        <v>1.4731958E7</v>
      </c>
      <c r="F24" s="13">
        <f t="shared" si="1"/>
        <v>42282269</v>
      </c>
      <c r="G24" s="14" t="str">
        <f>IF(E24=0,"YES",IF(D24/E24&gt;=1.15, IF(D24+E24&gt;=one_percentage,"YES","NO"),"NO"))</f>
        <v>YES</v>
      </c>
      <c r="H24" s="32">
        <v>56000.0</v>
      </c>
      <c r="I24" s="16" t="str">
        <f t="shared" si="3"/>
        <v>NOT FUNDED</v>
      </c>
      <c r="J24" s="17">
        <f t="shared" si="4"/>
        <v>6249</v>
      </c>
      <c r="K24" s="18" t="str">
        <f t="shared" si="2"/>
        <v>Over Budget</v>
      </c>
    </row>
    <row r="25">
      <c r="A25" s="28" t="s">
        <v>441</v>
      </c>
      <c r="B25" s="29">
        <v>4.29</v>
      </c>
      <c r="C25" s="30">
        <v>158.0</v>
      </c>
      <c r="D25" s="31">
        <v>5.0031579E7</v>
      </c>
      <c r="E25" s="31">
        <v>8256757.0</v>
      </c>
      <c r="F25" s="13">
        <f t="shared" si="1"/>
        <v>41774822</v>
      </c>
      <c r="G25" s="14" t="str">
        <f>IF(E25=0,"YES",IF(D25/E25&gt;=1.15, IF(D25+E25&gt;=one_percentage,"YES","NO"),"NO"))</f>
        <v>YES</v>
      </c>
      <c r="H25" s="32">
        <v>78120.0</v>
      </c>
      <c r="I25" s="16" t="str">
        <f t="shared" si="3"/>
        <v>NOT FUNDED</v>
      </c>
      <c r="J25" s="17">
        <f t="shared" si="4"/>
        <v>6249</v>
      </c>
      <c r="K25" s="18" t="str">
        <f t="shared" si="2"/>
        <v>Over Budget</v>
      </c>
    </row>
    <row r="26">
      <c r="A26" s="28" t="s">
        <v>72</v>
      </c>
      <c r="B26" s="29">
        <v>4.72</v>
      </c>
      <c r="C26" s="30">
        <v>297.0</v>
      </c>
      <c r="D26" s="31">
        <v>5.1584891E7</v>
      </c>
      <c r="E26" s="31">
        <v>9857885.0</v>
      </c>
      <c r="F26" s="13">
        <f t="shared" si="1"/>
        <v>41727006</v>
      </c>
      <c r="G26" s="14" t="str">
        <f>IF(E26=0,"YES",IF(D26/E26&gt;=1.15, IF(D26+E26&gt;=one_percentage,"YES","NO"),"NO"))</f>
        <v>YES</v>
      </c>
      <c r="H26" s="32">
        <v>100800.0</v>
      </c>
      <c r="I26" s="16" t="str">
        <f t="shared" si="3"/>
        <v>NOT FUNDED</v>
      </c>
      <c r="J26" s="17">
        <f t="shared" si="4"/>
        <v>6249</v>
      </c>
      <c r="K26" s="18" t="str">
        <f t="shared" si="2"/>
        <v>Over Budget</v>
      </c>
    </row>
    <row r="27">
      <c r="A27" s="28" t="s">
        <v>247</v>
      </c>
      <c r="B27" s="29">
        <v>4.92</v>
      </c>
      <c r="C27" s="30">
        <v>387.0</v>
      </c>
      <c r="D27" s="31">
        <v>6.6877747E7</v>
      </c>
      <c r="E27" s="31">
        <v>2.5309837E7</v>
      </c>
      <c r="F27" s="13">
        <f t="shared" si="1"/>
        <v>41567910</v>
      </c>
      <c r="G27" s="14" t="str">
        <f>IF(E27=0,"YES",IF(D27/E27&gt;=1.15, IF(D27+E27&gt;=one_percentage,"YES","NO"),"NO"))</f>
        <v>YES</v>
      </c>
      <c r="H27" s="32">
        <v>39300.0</v>
      </c>
      <c r="I27" s="16" t="str">
        <f t="shared" si="3"/>
        <v>NOT FUNDED</v>
      </c>
      <c r="J27" s="17">
        <f t="shared" si="4"/>
        <v>6249</v>
      </c>
      <c r="K27" s="18" t="str">
        <f t="shared" si="2"/>
        <v>Over Budget</v>
      </c>
    </row>
    <row r="28">
      <c r="A28" s="28" t="s">
        <v>376</v>
      </c>
      <c r="B28" s="29">
        <v>4.1</v>
      </c>
      <c r="C28" s="30">
        <v>262.0</v>
      </c>
      <c r="D28" s="31">
        <v>4.8262411E7</v>
      </c>
      <c r="E28" s="31">
        <v>7056680.0</v>
      </c>
      <c r="F28" s="13">
        <f t="shared" si="1"/>
        <v>41205731</v>
      </c>
      <c r="G28" s="14" t="str">
        <f>IF(E28=0,"YES",IF(D28/E28&gt;=1.15, IF(D28+E28&gt;=one_percentage,"YES","NO"),"NO"))</f>
        <v>YES</v>
      </c>
      <c r="H28" s="32">
        <v>29900.0</v>
      </c>
      <c r="I28" s="16" t="str">
        <f t="shared" si="3"/>
        <v>NOT FUNDED</v>
      </c>
      <c r="J28" s="17">
        <f t="shared" si="4"/>
        <v>6249</v>
      </c>
      <c r="K28" s="18" t="str">
        <f t="shared" si="2"/>
        <v>Over Budget</v>
      </c>
    </row>
    <row r="29">
      <c r="A29" s="28" t="s">
        <v>248</v>
      </c>
      <c r="B29" s="29">
        <v>4.42</v>
      </c>
      <c r="C29" s="30">
        <v>176.0</v>
      </c>
      <c r="D29" s="31">
        <v>5.0822515E7</v>
      </c>
      <c r="E29" s="31">
        <v>9740889.0</v>
      </c>
      <c r="F29" s="13">
        <f t="shared" si="1"/>
        <v>41081626</v>
      </c>
      <c r="G29" s="14" t="str">
        <f>IF(E29=0,"YES",IF(D29/E29&gt;=1.15, IF(D29+E29&gt;=one_percentage,"YES","NO"),"NO"))</f>
        <v>YES</v>
      </c>
      <c r="H29" s="32">
        <v>70000.0</v>
      </c>
      <c r="I29" s="16" t="str">
        <f t="shared" si="3"/>
        <v>NOT FUNDED</v>
      </c>
      <c r="J29" s="17">
        <f t="shared" si="4"/>
        <v>6249</v>
      </c>
      <c r="K29" s="18" t="str">
        <f t="shared" si="2"/>
        <v>Over Budget</v>
      </c>
    </row>
    <row r="30">
      <c r="A30" s="28" t="s">
        <v>503</v>
      </c>
      <c r="B30" s="29">
        <v>3.75</v>
      </c>
      <c r="C30" s="30">
        <v>108.0</v>
      </c>
      <c r="D30" s="31">
        <v>4.4932356E7</v>
      </c>
      <c r="E30" s="31">
        <v>4103790.0</v>
      </c>
      <c r="F30" s="13">
        <f t="shared" si="1"/>
        <v>40828566</v>
      </c>
      <c r="G30" s="14" t="str">
        <f>IF(E30=0,"YES",IF(D30/E30&gt;=1.15, IF(D30+E30&gt;=one_percentage,"YES","NO"),"NO"))</f>
        <v>YES</v>
      </c>
      <c r="H30" s="32">
        <v>17500.0</v>
      </c>
      <c r="I30" s="16" t="str">
        <f t="shared" si="3"/>
        <v>NOT FUNDED</v>
      </c>
      <c r="J30" s="17">
        <f t="shared" si="4"/>
        <v>6249</v>
      </c>
      <c r="K30" s="18" t="str">
        <f t="shared" si="2"/>
        <v>Over Budget</v>
      </c>
    </row>
    <row r="31">
      <c r="A31" s="28" t="s">
        <v>249</v>
      </c>
      <c r="B31" s="29">
        <v>4.58</v>
      </c>
      <c r="C31" s="30">
        <v>193.0</v>
      </c>
      <c r="D31" s="31">
        <v>4.8628483E7</v>
      </c>
      <c r="E31" s="31">
        <v>7924576.0</v>
      </c>
      <c r="F31" s="13">
        <f t="shared" si="1"/>
        <v>40703907</v>
      </c>
      <c r="G31" s="14" t="str">
        <f>IF(E31=0,"YES",IF(D31/E31&gt;=1.15, IF(D31+E31&gt;=one_percentage,"YES","NO"),"NO"))</f>
        <v>YES</v>
      </c>
      <c r="H31" s="32">
        <v>32940.0</v>
      </c>
      <c r="I31" s="16" t="str">
        <f t="shared" si="3"/>
        <v>NOT FUNDED</v>
      </c>
      <c r="J31" s="17">
        <f t="shared" si="4"/>
        <v>6249</v>
      </c>
      <c r="K31" s="18" t="str">
        <f t="shared" si="2"/>
        <v>Over Budget</v>
      </c>
    </row>
    <row r="32">
      <c r="A32" s="28" t="s">
        <v>250</v>
      </c>
      <c r="B32" s="29">
        <v>4.25</v>
      </c>
      <c r="C32" s="30">
        <v>145.0</v>
      </c>
      <c r="D32" s="31">
        <v>4.9519127E7</v>
      </c>
      <c r="E32" s="31">
        <v>8988609.0</v>
      </c>
      <c r="F32" s="13">
        <f t="shared" si="1"/>
        <v>40530518</v>
      </c>
      <c r="G32" s="14" t="str">
        <f>IF(E32=0,"YES",IF(D32/E32&gt;=1.15, IF(D32+E32&gt;=one_percentage,"YES","NO"),"NO"))</f>
        <v>YES</v>
      </c>
      <c r="H32" s="32">
        <v>41000.0</v>
      </c>
      <c r="I32" s="16" t="str">
        <f t="shared" si="3"/>
        <v>NOT FUNDED</v>
      </c>
      <c r="J32" s="17">
        <f t="shared" si="4"/>
        <v>6249</v>
      </c>
      <c r="K32" s="18" t="str">
        <f t="shared" si="2"/>
        <v>Over Budget</v>
      </c>
    </row>
    <row r="33">
      <c r="A33" s="28" t="s">
        <v>559</v>
      </c>
      <c r="B33" s="29">
        <v>4.57</v>
      </c>
      <c r="C33" s="30">
        <v>194.0</v>
      </c>
      <c r="D33" s="31">
        <v>4.8520118E7</v>
      </c>
      <c r="E33" s="31">
        <v>8111747.0</v>
      </c>
      <c r="F33" s="13">
        <f t="shared" si="1"/>
        <v>40408371</v>
      </c>
      <c r="G33" s="14" t="str">
        <f>IF(E33=0,"YES",IF(D33/E33&gt;=1.15, IF(D33+E33&gt;=one_percentage,"YES","NO"),"NO"))</f>
        <v>YES</v>
      </c>
      <c r="H33" s="32">
        <v>22500.0</v>
      </c>
      <c r="I33" s="16" t="str">
        <f t="shared" si="3"/>
        <v>NOT FUNDED</v>
      </c>
      <c r="J33" s="17">
        <f t="shared" si="4"/>
        <v>6249</v>
      </c>
      <c r="K33" s="18" t="str">
        <f t="shared" si="2"/>
        <v>Over Budget</v>
      </c>
    </row>
    <row r="34">
      <c r="A34" s="28" t="s">
        <v>866</v>
      </c>
      <c r="B34" s="29">
        <v>4.0</v>
      </c>
      <c r="C34" s="30">
        <v>174.0</v>
      </c>
      <c r="D34" s="31">
        <v>5.0309053E7</v>
      </c>
      <c r="E34" s="31">
        <v>1.0382786E7</v>
      </c>
      <c r="F34" s="13">
        <f t="shared" si="1"/>
        <v>39926267</v>
      </c>
      <c r="G34" s="14" t="str">
        <f>IF(E34=0,"YES",IF(D34/E34&gt;=1.15, IF(D34+E34&gt;=one_percentage,"YES","NO"),"NO"))</f>
        <v>YES</v>
      </c>
      <c r="H34" s="32">
        <v>23000.0</v>
      </c>
      <c r="I34" s="16" t="str">
        <f t="shared" si="3"/>
        <v>NOT FUNDED</v>
      </c>
      <c r="J34" s="17">
        <f t="shared" si="4"/>
        <v>6249</v>
      </c>
      <c r="K34" s="18" t="str">
        <f t="shared" si="2"/>
        <v>Over Budget</v>
      </c>
    </row>
    <row r="35">
      <c r="A35" s="28" t="s">
        <v>377</v>
      </c>
      <c r="B35" s="29">
        <v>4.06</v>
      </c>
      <c r="C35" s="30">
        <v>347.0</v>
      </c>
      <c r="D35" s="31">
        <v>5.3423028E7</v>
      </c>
      <c r="E35" s="31">
        <v>1.405496E7</v>
      </c>
      <c r="F35" s="13">
        <f t="shared" si="1"/>
        <v>39368068</v>
      </c>
      <c r="G35" s="14" t="str">
        <f>IF(E35=0,"YES",IF(D35/E35&gt;=1.15, IF(D35+E35&gt;=one_percentage,"YES","NO"),"NO"))</f>
        <v>YES</v>
      </c>
      <c r="H35" s="32">
        <v>54000.0</v>
      </c>
      <c r="I35" s="16" t="str">
        <f t="shared" si="3"/>
        <v>NOT FUNDED</v>
      </c>
      <c r="J35" s="17">
        <f t="shared" si="4"/>
        <v>6249</v>
      </c>
      <c r="K35" s="18" t="str">
        <f t="shared" si="2"/>
        <v>Over Budget</v>
      </c>
    </row>
    <row r="36">
      <c r="A36" s="28" t="s">
        <v>251</v>
      </c>
      <c r="B36" s="29">
        <v>4.53</v>
      </c>
      <c r="C36" s="30">
        <v>241.0</v>
      </c>
      <c r="D36" s="31">
        <v>5.3846654E7</v>
      </c>
      <c r="E36" s="31">
        <v>1.4568982E7</v>
      </c>
      <c r="F36" s="13">
        <f t="shared" si="1"/>
        <v>39277672</v>
      </c>
      <c r="G36" s="14" t="str">
        <f>IF(E36=0,"YES",IF(D36/E36&gt;=1.15, IF(D36+E36&gt;=one_percentage,"YES","NO"),"NO"))</f>
        <v>YES</v>
      </c>
      <c r="H36" s="32">
        <v>120000.0</v>
      </c>
      <c r="I36" s="16" t="str">
        <f t="shared" si="3"/>
        <v>NOT FUNDED</v>
      </c>
      <c r="J36" s="17">
        <f t="shared" si="4"/>
        <v>6249</v>
      </c>
      <c r="K36" s="18" t="str">
        <f t="shared" si="2"/>
        <v>Over Budget</v>
      </c>
    </row>
    <row r="37">
      <c r="A37" s="28" t="s">
        <v>561</v>
      </c>
      <c r="B37" s="29">
        <v>4.8</v>
      </c>
      <c r="C37" s="30">
        <v>282.0</v>
      </c>
      <c r="D37" s="31">
        <v>5.4321139E7</v>
      </c>
      <c r="E37" s="31">
        <v>1.506874E7</v>
      </c>
      <c r="F37" s="13">
        <f t="shared" si="1"/>
        <v>39252399</v>
      </c>
      <c r="G37" s="14" t="str">
        <f>IF(E37=0,"YES",IF(D37/E37&gt;=1.15, IF(D37+E37&gt;=one_percentage,"YES","NO"),"NO"))</f>
        <v>YES</v>
      </c>
      <c r="H37" s="32">
        <v>15000.0</v>
      </c>
      <c r="I37" s="16" t="str">
        <f t="shared" si="3"/>
        <v>NOT FUNDED</v>
      </c>
      <c r="J37" s="17">
        <f t="shared" si="4"/>
        <v>6249</v>
      </c>
      <c r="K37" s="18" t="str">
        <f t="shared" si="2"/>
        <v>Over Budget</v>
      </c>
    </row>
    <row r="38">
      <c r="A38" s="28" t="s">
        <v>1022</v>
      </c>
      <c r="B38" s="29">
        <v>4.61</v>
      </c>
      <c r="C38" s="30">
        <v>151.0</v>
      </c>
      <c r="D38" s="31">
        <v>3.9884919E7</v>
      </c>
      <c r="E38" s="31">
        <v>686279.0</v>
      </c>
      <c r="F38" s="13">
        <f t="shared" si="1"/>
        <v>39198640</v>
      </c>
      <c r="G38" s="14" t="str">
        <f>IF(E38=0,"YES",IF(D38/E38&gt;=1.15, IF(D38+E38&gt;=one_percentage,"YES","NO"),"NO"))</f>
        <v>YES</v>
      </c>
      <c r="H38" s="32">
        <v>62400.0</v>
      </c>
      <c r="I38" s="16" t="str">
        <f t="shared" si="3"/>
        <v>NOT FUNDED</v>
      </c>
      <c r="J38" s="17">
        <f t="shared" si="4"/>
        <v>6249</v>
      </c>
      <c r="K38" s="18" t="str">
        <f t="shared" si="2"/>
        <v>Over Budget</v>
      </c>
    </row>
    <row r="39">
      <c r="A39" s="28" t="s">
        <v>73</v>
      </c>
      <c r="B39" s="29">
        <v>4.75</v>
      </c>
      <c r="C39" s="30">
        <v>195.0</v>
      </c>
      <c r="D39" s="31">
        <v>4.8862764E7</v>
      </c>
      <c r="E39" s="31">
        <v>9795146.0</v>
      </c>
      <c r="F39" s="13">
        <f t="shared" si="1"/>
        <v>39067618</v>
      </c>
      <c r="G39" s="14" t="str">
        <f>IF(E39=0,"YES",IF(D39/E39&gt;=1.15, IF(D39+E39&gt;=one_percentage,"YES","NO"),"NO"))</f>
        <v>YES</v>
      </c>
      <c r="H39" s="32">
        <v>61329.0</v>
      </c>
      <c r="I39" s="16" t="str">
        <f t="shared" si="3"/>
        <v>NOT FUNDED</v>
      </c>
      <c r="J39" s="17">
        <f t="shared" si="4"/>
        <v>6249</v>
      </c>
      <c r="K39" s="18" t="str">
        <f t="shared" si="2"/>
        <v>Over Budget</v>
      </c>
    </row>
    <row r="40">
      <c r="A40" s="28" t="s">
        <v>590</v>
      </c>
      <c r="B40" s="29">
        <v>4.5</v>
      </c>
      <c r="C40" s="30">
        <v>302.0</v>
      </c>
      <c r="D40" s="31">
        <v>5.9034612E7</v>
      </c>
      <c r="E40" s="31">
        <v>2.0053509E7</v>
      </c>
      <c r="F40" s="13">
        <f t="shared" si="1"/>
        <v>38981103</v>
      </c>
      <c r="G40" s="14" t="str">
        <f>IF(E40=0,"YES",IF(D40/E40&gt;=1.15, IF(D40+E40&gt;=one_percentage,"YES","NO"),"NO"))</f>
        <v>YES</v>
      </c>
      <c r="H40" s="32">
        <v>30000.0</v>
      </c>
      <c r="I40" s="16" t="str">
        <f t="shared" si="3"/>
        <v>NOT FUNDED</v>
      </c>
      <c r="J40" s="17">
        <f t="shared" si="4"/>
        <v>6249</v>
      </c>
      <c r="K40" s="18" t="str">
        <f t="shared" si="2"/>
        <v>Over Budget</v>
      </c>
    </row>
    <row r="41">
      <c r="A41" s="28" t="s">
        <v>562</v>
      </c>
      <c r="B41" s="29">
        <v>3.04</v>
      </c>
      <c r="C41" s="30">
        <v>88.0</v>
      </c>
      <c r="D41" s="31">
        <v>5.1408822E7</v>
      </c>
      <c r="E41" s="31">
        <v>1.2588165E7</v>
      </c>
      <c r="F41" s="13">
        <f t="shared" si="1"/>
        <v>38820657</v>
      </c>
      <c r="G41" s="14" t="str">
        <f>IF(E41=0,"YES",IF(D41/E41&gt;=1.15, IF(D41+E41&gt;=one_percentage,"YES","NO"),"NO"))</f>
        <v>YES</v>
      </c>
      <c r="H41" s="32">
        <v>25000.0</v>
      </c>
      <c r="I41" s="16" t="str">
        <f t="shared" si="3"/>
        <v>NOT FUNDED</v>
      </c>
      <c r="J41" s="17">
        <f t="shared" si="4"/>
        <v>6249</v>
      </c>
      <c r="K41" s="18" t="str">
        <f t="shared" si="2"/>
        <v>Over Budget</v>
      </c>
    </row>
    <row r="42">
      <c r="A42" s="28" t="s">
        <v>252</v>
      </c>
      <c r="B42" s="29">
        <v>3.73</v>
      </c>
      <c r="C42" s="30">
        <v>155.0</v>
      </c>
      <c r="D42" s="31">
        <v>4.5203705E7</v>
      </c>
      <c r="E42" s="31">
        <v>6630641.0</v>
      </c>
      <c r="F42" s="13">
        <f t="shared" si="1"/>
        <v>38573064</v>
      </c>
      <c r="G42" s="14" t="str">
        <f>IF(E42=0,"YES",IF(D42/E42&gt;=1.15, IF(D42+E42&gt;=one_percentage,"YES","NO"),"NO"))</f>
        <v>YES</v>
      </c>
      <c r="H42" s="32">
        <v>25000.0</v>
      </c>
      <c r="I42" s="16" t="str">
        <f t="shared" si="3"/>
        <v>NOT FUNDED</v>
      </c>
      <c r="J42" s="17">
        <f t="shared" si="4"/>
        <v>6249</v>
      </c>
      <c r="K42" s="18" t="str">
        <f t="shared" si="2"/>
        <v>Over Budget</v>
      </c>
    </row>
    <row r="43">
      <c r="A43" s="28" t="s">
        <v>762</v>
      </c>
      <c r="B43" s="29">
        <v>4.18</v>
      </c>
      <c r="C43" s="30">
        <v>168.0</v>
      </c>
      <c r="D43" s="31">
        <v>4.6182177E7</v>
      </c>
      <c r="E43" s="31">
        <v>8080153.0</v>
      </c>
      <c r="F43" s="13">
        <f t="shared" si="1"/>
        <v>38102024</v>
      </c>
      <c r="G43" s="14" t="str">
        <f>IF(E43=0,"YES",IF(D43/E43&gt;=1.15, IF(D43+E43&gt;=one_percentage,"YES","NO"),"NO"))</f>
        <v>YES</v>
      </c>
      <c r="H43" s="32">
        <v>40800.0</v>
      </c>
      <c r="I43" s="16" t="str">
        <f t="shared" si="3"/>
        <v>NOT FUNDED</v>
      </c>
      <c r="J43" s="17">
        <f t="shared" si="4"/>
        <v>6249</v>
      </c>
      <c r="K43" s="18" t="str">
        <f t="shared" si="2"/>
        <v>Over Budget</v>
      </c>
    </row>
    <row r="44">
      <c r="A44" s="28" t="s">
        <v>74</v>
      </c>
      <c r="B44" s="29">
        <v>4.58</v>
      </c>
      <c r="C44" s="30">
        <v>151.0</v>
      </c>
      <c r="D44" s="31">
        <v>4.1851746E7</v>
      </c>
      <c r="E44" s="31">
        <v>4301165.0</v>
      </c>
      <c r="F44" s="13">
        <f t="shared" si="1"/>
        <v>37550581</v>
      </c>
      <c r="G44" s="14" t="str">
        <f>IF(E44=0,"YES",IF(D44/E44&gt;=1.15, IF(D44+E44&gt;=one_percentage,"YES","NO"),"NO"))</f>
        <v>YES</v>
      </c>
      <c r="H44" s="32">
        <v>35000.0</v>
      </c>
      <c r="I44" s="16" t="str">
        <f t="shared" si="3"/>
        <v>NOT FUNDED</v>
      </c>
      <c r="J44" s="17">
        <f t="shared" si="4"/>
        <v>6249</v>
      </c>
      <c r="K44" s="18" t="str">
        <f t="shared" si="2"/>
        <v>Over Budget</v>
      </c>
    </row>
    <row r="45">
      <c r="A45" s="28" t="s">
        <v>253</v>
      </c>
      <c r="B45" s="29">
        <v>3.75</v>
      </c>
      <c r="C45" s="30">
        <v>157.0</v>
      </c>
      <c r="D45" s="31">
        <v>4.8483665E7</v>
      </c>
      <c r="E45" s="31">
        <v>1.0936226E7</v>
      </c>
      <c r="F45" s="13">
        <f t="shared" si="1"/>
        <v>37547439</v>
      </c>
      <c r="G45" s="14" t="str">
        <f>IF(E45=0,"YES",IF(D45/E45&gt;=1.15, IF(D45+E45&gt;=one_percentage,"YES","NO"),"NO"))</f>
        <v>YES</v>
      </c>
      <c r="H45" s="32">
        <v>96000.0</v>
      </c>
      <c r="I45" s="16" t="str">
        <f t="shared" si="3"/>
        <v>NOT FUNDED</v>
      </c>
      <c r="J45" s="17">
        <f t="shared" si="4"/>
        <v>6249</v>
      </c>
      <c r="K45" s="18" t="str">
        <f t="shared" si="2"/>
        <v>Over Budget</v>
      </c>
    </row>
    <row r="46">
      <c r="A46" s="28" t="s">
        <v>763</v>
      </c>
      <c r="B46" s="29">
        <v>4.33</v>
      </c>
      <c r="C46" s="30">
        <v>230.0</v>
      </c>
      <c r="D46" s="31">
        <v>4.7735108E7</v>
      </c>
      <c r="E46" s="31">
        <v>1.0636172E7</v>
      </c>
      <c r="F46" s="13">
        <f t="shared" si="1"/>
        <v>37098936</v>
      </c>
      <c r="G46" s="14" t="str">
        <f>IF(E46=0,"YES",IF(D46/E46&gt;=1.15, IF(D46+E46&gt;=one_percentage,"YES","NO"),"NO"))</f>
        <v>YES</v>
      </c>
      <c r="H46" s="32">
        <v>80000.0</v>
      </c>
      <c r="I46" s="16" t="str">
        <f t="shared" si="3"/>
        <v>NOT FUNDED</v>
      </c>
      <c r="J46" s="17">
        <f t="shared" si="4"/>
        <v>6249</v>
      </c>
      <c r="K46" s="18" t="str">
        <f t="shared" si="2"/>
        <v>Over Budget</v>
      </c>
    </row>
    <row r="47">
      <c r="A47" s="28" t="s">
        <v>28</v>
      </c>
      <c r="B47" s="29">
        <v>4.22</v>
      </c>
      <c r="C47" s="30">
        <v>137.0</v>
      </c>
      <c r="D47" s="31">
        <v>3.9181667E7</v>
      </c>
      <c r="E47" s="31">
        <v>2685127.0</v>
      </c>
      <c r="F47" s="13">
        <f t="shared" si="1"/>
        <v>36496540</v>
      </c>
      <c r="G47" s="14" t="str">
        <f>IF(E47=0,"YES",IF(D47/E47&gt;=1.15, IF(D47+E47&gt;=one_percentage,"YES","NO"),"NO"))</f>
        <v>YES</v>
      </c>
      <c r="H47" s="32">
        <v>21000.0</v>
      </c>
      <c r="I47" s="16" t="str">
        <f t="shared" si="3"/>
        <v>NOT FUNDED</v>
      </c>
      <c r="J47" s="17">
        <f t="shared" si="4"/>
        <v>6249</v>
      </c>
      <c r="K47" s="18" t="str">
        <f t="shared" si="2"/>
        <v>Over Budget</v>
      </c>
    </row>
    <row r="48">
      <c r="A48" s="28" t="s">
        <v>1046</v>
      </c>
      <c r="B48" s="29">
        <v>4.12</v>
      </c>
      <c r="C48" s="30">
        <v>230.0</v>
      </c>
      <c r="D48" s="31">
        <v>4.4528554E7</v>
      </c>
      <c r="E48" s="31">
        <v>8036033.0</v>
      </c>
      <c r="F48" s="13">
        <f t="shared" si="1"/>
        <v>36492521</v>
      </c>
      <c r="G48" s="14" t="str">
        <f>IF(E48=0,"YES",IF(D48/E48&gt;=1.15, IF(D48+E48&gt;=one_percentage,"YES","NO"),"NO"))</f>
        <v>YES</v>
      </c>
      <c r="H48" s="32">
        <v>36020.0</v>
      </c>
      <c r="I48" s="16" t="str">
        <f t="shared" si="3"/>
        <v>NOT FUNDED</v>
      </c>
      <c r="J48" s="17">
        <f t="shared" si="4"/>
        <v>6249</v>
      </c>
      <c r="K48" s="18" t="str">
        <f t="shared" si="2"/>
        <v>Over Budget</v>
      </c>
    </row>
    <row r="49">
      <c r="A49" s="28" t="s">
        <v>29</v>
      </c>
      <c r="B49" s="29">
        <v>4.39</v>
      </c>
      <c r="C49" s="30">
        <v>122.0</v>
      </c>
      <c r="D49" s="31">
        <v>4.1138093E7</v>
      </c>
      <c r="E49" s="31">
        <v>4942630.0</v>
      </c>
      <c r="F49" s="13">
        <f t="shared" si="1"/>
        <v>36195463</v>
      </c>
      <c r="G49" s="14" t="str">
        <f>IF(E49=0,"YES",IF(D49/E49&gt;=1.15, IF(D49+E49&gt;=one_percentage,"YES","NO"),"NO"))</f>
        <v>YES</v>
      </c>
      <c r="H49" s="32">
        <v>32205.0</v>
      </c>
      <c r="I49" s="16" t="str">
        <f t="shared" si="3"/>
        <v>NOT FUNDED</v>
      </c>
      <c r="J49" s="17">
        <f t="shared" si="4"/>
        <v>6249</v>
      </c>
      <c r="K49" s="18" t="str">
        <f t="shared" si="2"/>
        <v>Over Budget</v>
      </c>
    </row>
    <row r="50">
      <c r="A50" s="28" t="s">
        <v>868</v>
      </c>
      <c r="B50" s="29">
        <v>4.13</v>
      </c>
      <c r="C50" s="30">
        <v>230.0</v>
      </c>
      <c r="D50" s="31">
        <v>4.9761773E7</v>
      </c>
      <c r="E50" s="31">
        <v>1.3986751E7</v>
      </c>
      <c r="F50" s="13">
        <f t="shared" si="1"/>
        <v>35775022</v>
      </c>
      <c r="G50" s="14" t="str">
        <f>IF(E50=0,"YES",IF(D50/E50&gt;=1.15, IF(D50+E50&gt;=one_percentage,"YES","NO"),"NO"))</f>
        <v>YES</v>
      </c>
      <c r="H50" s="32">
        <v>12980.0</v>
      </c>
      <c r="I50" s="16" t="str">
        <f t="shared" si="3"/>
        <v>NOT FUNDED</v>
      </c>
      <c r="J50" s="17">
        <f t="shared" si="4"/>
        <v>6249</v>
      </c>
      <c r="K50" s="18" t="str">
        <f t="shared" si="2"/>
        <v>Over Budget</v>
      </c>
    </row>
    <row r="51">
      <c r="A51" s="28" t="s">
        <v>869</v>
      </c>
      <c r="B51" s="29">
        <v>4.33</v>
      </c>
      <c r="C51" s="30">
        <v>228.0</v>
      </c>
      <c r="D51" s="31">
        <v>4.5873346E7</v>
      </c>
      <c r="E51" s="31">
        <v>1.0484215E7</v>
      </c>
      <c r="F51" s="13">
        <f t="shared" si="1"/>
        <v>35389131</v>
      </c>
      <c r="G51" s="14" t="str">
        <f>IF(E51=0,"YES",IF(D51/E51&gt;=1.15, IF(D51+E51&gt;=one_percentage,"YES","NO"),"NO"))</f>
        <v>YES</v>
      </c>
      <c r="H51" s="32">
        <v>50000.0</v>
      </c>
      <c r="I51" s="16" t="str">
        <f t="shared" si="3"/>
        <v>NOT FUNDED</v>
      </c>
      <c r="J51" s="17">
        <f t="shared" si="4"/>
        <v>6249</v>
      </c>
      <c r="K51" s="18" t="str">
        <f t="shared" si="2"/>
        <v>Over Budget</v>
      </c>
    </row>
    <row r="52">
      <c r="A52" s="28" t="s">
        <v>870</v>
      </c>
      <c r="B52" s="29">
        <v>4.17</v>
      </c>
      <c r="C52" s="30">
        <v>186.0</v>
      </c>
      <c r="D52" s="31">
        <v>4.0113762E7</v>
      </c>
      <c r="E52" s="31">
        <v>4745574.0</v>
      </c>
      <c r="F52" s="13">
        <f t="shared" si="1"/>
        <v>35368188</v>
      </c>
      <c r="G52" s="14" t="str">
        <f>IF(E52=0,"YES",IF(D52/E52&gt;=1.15, IF(D52+E52&gt;=one_percentage,"YES","NO"),"NO"))</f>
        <v>YES</v>
      </c>
      <c r="H52" s="32">
        <v>65900.0</v>
      </c>
      <c r="I52" s="16" t="str">
        <f t="shared" si="3"/>
        <v>NOT FUNDED</v>
      </c>
      <c r="J52" s="17">
        <f t="shared" si="4"/>
        <v>6249</v>
      </c>
      <c r="K52" s="18" t="str">
        <f t="shared" si="2"/>
        <v>Over Budget</v>
      </c>
    </row>
    <row r="53">
      <c r="A53" s="28" t="s">
        <v>506</v>
      </c>
      <c r="B53" s="29">
        <v>4.33</v>
      </c>
      <c r="C53" s="30">
        <v>117.0</v>
      </c>
      <c r="D53" s="31">
        <v>3.9556344E7</v>
      </c>
      <c r="E53" s="31">
        <v>4293398.0</v>
      </c>
      <c r="F53" s="13">
        <f t="shared" si="1"/>
        <v>35262946</v>
      </c>
      <c r="G53" s="14" t="str">
        <f>IF(E53=0,"YES",IF(D53/E53&gt;=1.15, IF(D53+E53&gt;=one_percentage,"YES","NO"),"NO"))</f>
        <v>YES</v>
      </c>
      <c r="H53" s="32">
        <v>28000.0</v>
      </c>
      <c r="I53" s="16" t="str">
        <f t="shared" si="3"/>
        <v>NOT FUNDED</v>
      </c>
      <c r="J53" s="17">
        <f t="shared" si="4"/>
        <v>6249</v>
      </c>
      <c r="K53" s="18" t="str">
        <f t="shared" si="2"/>
        <v>Over Budget</v>
      </c>
    </row>
    <row r="54">
      <c r="A54" s="28" t="s">
        <v>444</v>
      </c>
      <c r="B54" s="29">
        <v>4.44</v>
      </c>
      <c r="C54" s="30">
        <v>161.0</v>
      </c>
      <c r="D54" s="31">
        <v>4.7732758E7</v>
      </c>
      <c r="E54" s="31">
        <v>1.2483585E7</v>
      </c>
      <c r="F54" s="13">
        <f t="shared" si="1"/>
        <v>35249173</v>
      </c>
      <c r="G54" s="14" t="str">
        <f>IF(E54=0,"YES",IF(D54/E54&gt;=1.15, IF(D54+E54&gt;=one_percentage,"YES","NO"),"NO"))</f>
        <v>YES</v>
      </c>
      <c r="H54" s="32">
        <v>21000.0</v>
      </c>
      <c r="I54" s="16" t="str">
        <f t="shared" si="3"/>
        <v>NOT FUNDED</v>
      </c>
      <c r="J54" s="17">
        <f t="shared" si="4"/>
        <v>6249</v>
      </c>
      <c r="K54" s="18" t="str">
        <f t="shared" si="2"/>
        <v>Over Budget</v>
      </c>
    </row>
    <row r="55">
      <c r="A55" s="28" t="s">
        <v>378</v>
      </c>
      <c r="B55" s="29">
        <v>4.11</v>
      </c>
      <c r="C55" s="30">
        <v>253.0</v>
      </c>
      <c r="D55" s="31">
        <v>4.8306053E7</v>
      </c>
      <c r="E55" s="31">
        <v>1.326887E7</v>
      </c>
      <c r="F55" s="13">
        <f t="shared" si="1"/>
        <v>35037183</v>
      </c>
      <c r="G55" s="14" t="str">
        <f>IF(E55=0,"YES",IF(D55/E55&gt;=1.15, IF(D55+E55&gt;=one_percentage,"YES","NO"),"NO"))</f>
        <v>YES</v>
      </c>
      <c r="H55" s="32">
        <v>43680.0</v>
      </c>
      <c r="I55" s="16" t="str">
        <f t="shared" si="3"/>
        <v>NOT FUNDED</v>
      </c>
      <c r="J55" s="17">
        <f t="shared" si="4"/>
        <v>6249</v>
      </c>
      <c r="K55" s="18" t="str">
        <f t="shared" si="2"/>
        <v>Over Budget</v>
      </c>
    </row>
    <row r="56">
      <c r="A56" s="33" t="s">
        <v>1023</v>
      </c>
      <c r="B56" s="29">
        <v>4.67</v>
      </c>
      <c r="C56" s="30">
        <v>170.0</v>
      </c>
      <c r="D56" s="31">
        <v>4.0181402E7</v>
      </c>
      <c r="E56" s="31">
        <v>5213185.0</v>
      </c>
      <c r="F56" s="13">
        <f t="shared" si="1"/>
        <v>34968217</v>
      </c>
      <c r="G56" s="14" t="str">
        <f>IF(E56=0,"YES",IF(D56/E56&gt;=1.15, IF(D56+E56&gt;=one_percentage,"YES","NO"),"NO"))</f>
        <v>YES</v>
      </c>
      <c r="H56" s="32">
        <v>57000.0</v>
      </c>
      <c r="I56" s="16" t="str">
        <f t="shared" si="3"/>
        <v>NOT FUNDED</v>
      </c>
      <c r="J56" s="17">
        <f t="shared" si="4"/>
        <v>6249</v>
      </c>
      <c r="K56" s="18" t="str">
        <f t="shared" si="2"/>
        <v>Over Budget</v>
      </c>
    </row>
    <row r="57">
      <c r="A57" s="28" t="s">
        <v>765</v>
      </c>
      <c r="B57" s="29">
        <v>4.26</v>
      </c>
      <c r="C57" s="30">
        <v>225.0</v>
      </c>
      <c r="D57" s="31">
        <v>4.4901265E7</v>
      </c>
      <c r="E57" s="31">
        <v>9979635.0</v>
      </c>
      <c r="F57" s="13">
        <f t="shared" si="1"/>
        <v>34921630</v>
      </c>
      <c r="G57" s="14" t="str">
        <f>IF(E57=0,"YES",IF(D57/E57&gt;=1.15, IF(D57+E57&gt;=one_percentage,"YES","NO"),"NO"))</f>
        <v>YES</v>
      </c>
      <c r="H57" s="32">
        <v>19210.0</v>
      </c>
      <c r="I57" s="16" t="str">
        <f t="shared" si="3"/>
        <v>NOT FUNDED</v>
      </c>
      <c r="J57" s="17">
        <f t="shared" si="4"/>
        <v>6249</v>
      </c>
      <c r="K57" s="18" t="str">
        <f t="shared" si="2"/>
        <v>Over Budget</v>
      </c>
    </row>
    <row r="58">
      <c r="A58" s="28" t="s">
        <v>379</v>
      </c>
      <c r="B58" s="29">
        <v>4.26</v>
      </c>
      <c r="C58" s="30">
        <v>323.0</v>
      </c>
      <c r="D58" s="31">
        <v>4.9561493E7</v>
      </c>
      <c r="E58" s="31">
        <v>1.4731806E7</v>
      </c>
      <c r="F58" s="13">
        <f t="shared" si="1"/>
        <v>34829687</v>
      </c>
      <c r="G58" s="14" t="str">
        <f>IF(E58=0,"YES",IF(D58/E58&gt;=1.15, IF(D58+E58&gt;=one_percentage,"YES","NO"),"NO"))</f>
        <v>YES</v>
      </c>
      <c r="H58" s="32">
        <v>9250.0</v>
      </c>
      <c r="I58" s="16" t="str">
        <f t="shared" si="3"/>
        <v>NOT FUNDED</v>
      </c>
      <c r="J58" s="17">
        <f t="shared" si="4"/>
        <v>6249</v>
      </c>
      <c r="K58" s="18" t="str">
        <f t="shared" si="2"/>
        <v>Over Budget</v>
      </c>
    </row>
    <row r="59">
      <c r="A59" s="28" t="s">
        <v>254</v>
      </c>
      <c r="B59" s="29">
        <v>4.75</v>
      </c>
      <c r="C59" s="30">
        <v>259.0</v>
      </c>
      <c r="D59" s="31">
        <v>5.1782917E7</v>
      </c>
      <c r="E59" s="31">
        <v>1.6972392E7</v>
      </c>
      <c r="F59" s="13">
        <f t="shared" si="1"/>
        <v>34810525</v>
      </c>
      <c r="G59" s="14" t="str">
        <f>IF(E59=0,"YES",IF(D59/E59&gt;=1.15, IF(D59+E59&gt;=one_percentage,"YES","NO"),"NO"))</f>
        <v>YES</v>
      </c>
      <c r="H59" s="32">
        <v>57600.0</v>
      </c>
      <c r="I59" s="16" t="str">
        <f t="shared" si="3"/>
        <v>NOT FUNDED</v>
      </c>
      <c r="J59" s="17">
        <f t="shared" si="4"/>
        <v>6249</v>
      </c>
      <c r="K59" s="18" t="str">
        <f t="shared" si="2"/>
        <v>Over Budget</v>
      </c>
    </row>
    <row r="60">
      <c r="A60" s="28" t="s">
        <v>1136</v>
      </c>
      <c r="B60" s="29">
        <v>4.72</v>
      </c>
      <c r="C60" s="30">
        <v>268.0</v>
      </c>
      <c r="D60" s="31">
        <v>5.4008494E7</v>
      </c>
      <c r="E60" s="31">
        <v>1.937172E7</v>
      </c>
      <c r="F60" s="13">
        <f t="shared" si="1"/>
        <v>34636774</v>
      </c>
      <c r="G60" s="14" t="str">
        <f>IF(E60=0,"YES",IF(D60/E60&gt;=1.15, IF(D60+E60&gt;=one_percentage,"YES","NO"),"NO"))</f>
        <v>YES</v>
      </c>
      <c r="H60" s="32">
        <v>33400.0</v>
      </c>
      <c r="I60" s="16" t="str">
        <f t="shared" si="3"/>
        <v>NOT FUNDED</v>
      </c>
      <c r="J60" s="17">
        <f t="shared" si="4"/>
        <v>6249</v>
      </c>
      <c r="K60" s="18" t="str">
        <f t="shared" si="2"/>
        <v>Over Budget</v>
      </c>
    </row>
    <row r="61">
      <c r="A61" s="28" t="s">
        <v>255</v>
      </c>
      <c r="B61" s="29">
        <v>4.58</v>
      </c>
      <c r="C61" s="30">
        <v>175.0</v>
      </c>
      <c r="D61" s="31">
        <v>5.0425361E7</v>
      </c>
      <c r="E61" s="31">
        <v>1.5902802E7</v>
      </c>
      <c r="F61" s="13">
        <f t="shared" si="1"/>
        <v>34522559</v>
      </c>
      <c r="G61" s="14" t="str">
        <f>IF(E61=0,"YES",IF(D61/E61&gt;=1.15, IF(D61+E61&gt;=one_percentage,"YES","NO"),"NO"))</f>
        <v>YES</v>
      </c>
      <c r="H61" s="32">
        <v>46667.0</v>
      </c>
      <c r="I61" s="16" t="str">
        <f t="shared" si="3"/>
        <v>NOT FUNDED</v>
      </c>
      <c r="J61" s="17">
        <f t="shared" si="4"/>
        <v>6249</v>
      </c>
      <c r="K61" s="18" t="str">
        <f t="shared" si="2"/>
        <v>Over Budget</v>
      </c>
    </row>
    <row r="62">
      <c r="A62" s="28" t="s">
        <v>30</v>
      </c>
      <c r="B62" s="29">
        <v>3.92</v>
      </c>
      <c r="C62" s="30">
        <v>106.0</v>
      </c>
      <c r="D62" s="31">
        <v>4.035724E7</v>
      </c>
      <c r="E62" s="31">
        <v>5987879.0</v>
      </c>
      <c r="F62" s="13">
        <f t="shared" si="1"/>
        <v>34369361</v>
      </c>
      <c r="G62" s="14" t="str">
        <f>IF(E62=0,"YES",IF(D62/E62&gt;=1.15, IF(D62+E62&gt;=one_percentage,"YES","NO"),"NO"))</f>
        <v>YES</v>
      </c>
      <c r="H62" s="32">
        <v>14219.0</v>
      </c>
      <c r="I62" s="16" t="str">
        <f t="shared" si="3"/>
        <v>NOT FUNDED</v>
      </c>
      <c r="J62" s="17">
        <f t="shared" si="4"/>
        <v>6249</v>
      </c>
      <c r="K62" s="18" t="str">
        <f t="shared" si="2"/>
        <v>Over Budget</v>
      </c>
    </row>
    <row r="63">
      <c r="A63" s="28" t="s">
        <v>621</v>
      </c>
      <c r="B63" s="29">
        <v>4.47</v>
      </c>
      <c r="C63" s="30">
        <v>138.0</v>
      </c>
      <c r="D63" s="31">
        <v>3.8194735E7</v>
      </c>
      <c r="E63" s="31">
        <v>4033275.0</v>
      </c>
      <c r="F63" s="13">
        <f t="shared" si="1"/>
        <v>34161460</v>
      </c>
      <c r="G63" s="14" t="str">
        <f>IF(E63=0,"YES",IF(D63/E63&gt;=1.15, IF(D63+E63&gt;=one_percentage,"YES","NO"),"NO"))</f>
        <v>YES</v>
      </c>
      <c r="H63" s="25">
        <v>28500.0</v>
      </c>
      <c r="I63" s="16" t="str">
        <f t="shared" si="3"/>
        <v>NOT FUNDED</v>
      </c>
      <c r="J63" s="17">
        <f t="shared" si="4"/>
        <v>6249</v>
      </c>
      <c r="K63" s="18" t="str">
        <f t="shared" si="2"/>
        <v>Over Budget</v>
      </c>
    </row>
    <row r="64">
      <c r="A64" s="28" t="s">
        <v>684</v>
      </c>
      <c r="B64" s="29">
        <v>4.52</v>
      </c>
      <c r="C64" s="30">
        <v>215.0</v>
      </c>
      <c r="D64" s="31">
        <v>4.4754008E7</v>
      </c>
      <c r="E64" s="31">
        <v>1.0595252E7</v>
      </c>
      <c r="F64" s="13">
        <f t="shared" si="1"/>
        <v>34158756</v>
      </c>
      <c r="G64" s="14" t="str">
        <f>IF(E64=0,"YES",IF(D64/E64&gt;=1.15, IF(D64+E64&gt;=one_percentage,"YES","NO"),"NO"))</f>
        <v>YES</v>
      </c>
      <c r="H64" s="32">
        <v>50000.0</v>
      </c>
      <c r="I64" s="16" t="str">
        <f t="shared" si="3"/>
        <v>NOT FUNDED</v>
      </c>
      <c r="J64" s="17">
        <f t="shared" si="4"/>
        <v>6249</v>
      </c>
      <c r="K64" s="18" t="str">
        <f t="shared" si="2"/>
        <v>Over Budget</v>
      </c>
    </row>
    <row r="65">
      <c r="A65" s="28" t="s">
        <v>966</v>
      </c>
      <c r="B65" s="29">
        <v>4.0</v>
      </c>
      <c r="C65" s="30">
        <v>113.0</v>
      </c>
      <c r="D65" s="31">
        <v>3.7650487E7</v>
      </c>
      <c r="E65" s="31">
        <v>3914624.0</v>
      </c>
      <c r="F65" s="13">
        <f t="shared" si="1"/>
        <v>33735863</v>
      </c>
      <c r="G65" s="14" t="str">
        <f>IF(E65=0,"YES",IF(D65/E65&gt;=1.15, IF(D65+E65&gt;=one_percentage,"YES","NO"),"NO"))</f>
        <v>YES</v>
      </c>
      <c r="H65" s="32">
        <v>21300.0</v>
      </c>
      <c r="I65" s="16" t="str">
        <f t="shared" si="3"/>
        <v>NOT FUNDED</v>
      </c>
      <c r="J65" s="17">
        <f t="shared" si="4"/>
        <v>6249</v>
      </c>
      <c r="K65" s="18" t="str">
        <f t="shared" si="2"/>
        <v>Over Budget</v>
      </c>
    </row>
    <row r="66">
      <c r="A66" s="28" t="s">
        <v>685</v>
      </c>
      <c r="B66" s="29">
        <v>4.67</v>
      </c>
      <c r="C66" s="30">
        <v>169.0</v>
      </c>
      <c r="D66" s="31">
        <v>4.5189531E7</v>
      </c>
      <c r="E66" s="31">
        <v>1.1648869E7</v>
      </c>
      <c r="F66" s="13">
        <f t="shared" si="1"/>
        <v>33540662</v>
      </c>
      <c r="G66" s="14" t="str">
        <f>IF(E66=0,"YES",IF(D66/E66&gt;=1.15, IF(D66+E66&gt;=one_percentage,"YES","NO"),"NO"))</f>
        <v>YES</v>
      </c>
      <c r="H66" s="32">
        <v>9000.0</v>
      </c>
      <c r="I66" s="16" t="str">
        <f t="shared" si="3"/>
        <v>NOT FUNDED</v>
      </c>
      <c r="J66" s="17">
        <f t="shared" si="4"/>
        <v>6249</v>
      </c>
      <c r="K66" s="18" t="str">
        <f t="shared" si="2"/>
        <v>Over Budget</v>
      </c>
    </row>
    <row r="67">
      <c r="A67" s="28" t="s">
        <v>445</v>
      </c>
      <c r="B67" s="29">
        <v>4.5</v>
      </c>
      <c r="C67" s="30">
        <v>213.0</v>
      </c>
      <c r="D67" s="31">
        <v>4.7761194E7</v>
      </c>
      <c r="E67" s="31">
        <v>1.4349127E7</v>
      </c>
      <c r="F67" s="13">
        <f t="shared" si="1"/>
        <v>33412067</v>
      </c>
      <c r="G67" s="14" t="str">
        <f>IF(E67=0,"YES",IF(D67/E67&gt;=1.15, IF(D67+E67&gt;=one_percentage,"YES","NO"),"NO"))</f>
        <v>YES</v>
      </c>
      <c r="H67" s="32">
        <v>35000.0</v>
      </c>
      <c r="I67" s="16" t="str">
        <f t="shared" si="3"/>
        <v>NOT FUNDED</v>
      </c>
      <c r="J67" s="17">
        <f t="shared" si="4"/>
        <v>6249</v>
      </c>
      <c r="K67" s="18" t="str">
        <f t="shared" si="2"/>
        <v>Over Budget</v>
      </c>
    </row>
    <row r="68">
      <c r="A68" s="28" t="s">
        <v>967</v>
      </c>
      <c r="B68" s="29">
        <v>4.0</v>
      </c>
      <c r="C68" s="30">
        <v>112.0</v>
      </c>
      <c r="D68" s="31">
        <v>3.6994603E7</v>
      </c>
      <c r="E68" s="31">
        <v>3648238.0</v>
      </c>
      <c r="F68" s="13">
        <f t="shared" si="1"/>
        <v>33346365</v>
      </c>
      <c r="G68" s="14" t="str">
        <f>IF(E68=0,"YES",IF(D68/E68&gt;=1.15, IF(D68+E68&gt;=one_percentage,"YES","NO"),"NO"))</f>
        <v>YES</v>
      </c>
      <c r="H68" s="32">
        <v>15000.0</v>
      </c>
      <c r="I68" s="16" t="str">
        <f t="shared" si="3"/>
        <v>NOT FUNDED</v>
      </c>
      <c r="J68" s="17">
        <f t="shared" si="4"/>
        <v>6249</v>
      </c>
      <c r="K68" s="18" t="str">
        <f t="shared" si="2"/>
        <v>Over Budget</v>
      </c>
    </row>
    <row r="69">
      <c r="A69" s="28" t="s">
        <v>508</v>
      </c>
      <c r="B69" s="29">
        <v>4.17</v>
      </c>
      <c r="C69" s="30">
        <v>132.0</v>
      </c>
      <c r="D69" s="31">
        <v>3.7533407E7</v>
      </c>
      <c r="E69" s="31">
        <v>4233383.0</v>
      </c>
      <c r="F69" s="13">
        <f t="shared" si="1"/>
        <v>33300024</v>
      </c>
      <c r="G69" s="14" t="str">
        <f>IF(E69=0,"YES",IF(D69/E69&gt;=1.15, IF(D69+E69&gt;=one_percentage,"YES","NO"),"NO"))</f>
        <v>YES</v>
      </c>
      <c r="H69" s="32">
        <v>9000.0</v>
      </c>
      <c r="I69" s="16" t="str">
        <f t="shared" si="3"/>
        <v>NOT FUNDED</v>
      </c>
      <c r="J69" s="17">
        <f t="shared" si="4"/>
        <v>6249</v>
      </c>
      <c r="K69" s="18" t="str">
        <f t="shared" si="2"/>
        <v>Over Budget</v>
      </c>
    </row>
    <row r="70">
      <c r="A70" s="28" t="s">
        <v>686</v>
      </c>
      <c r="B70" s="29">
        <v>4.33</v>
      </c>
      <c r="C70" s="30">
        <v>135.0</v>
      </c>
      <c r="D70" s="31">
        <v>4.0945994E7</v>
      </c>
      <c r="E70" s="31">
        <v>7758848.0</v>
      </c>
      <c r="F70" s="13">
        <f t="shared" si="1"/>
        <v>33187146</v>
      </c>
      <c r="G70" s="14" t="str">
        <f>IF(E70=0,"YES",IF(D70/E70&gt;=1.15, IF(D70+E70&gt;=one_percentage,"YES","NO"),"NO"))</f>
        <v>YES</v>
      </c>
      <c r="H70" s="32">
        <v>10000.0</v>
      </c>
      <c r="I70" s="16" t="str">
        <f t="shared" si="3"/>
        <v>NOT FUNDED</v>
      </c>
      <c r="J70" s="17">
        <f t="shared" si="4"/>
        <v>6249</v>
      </c>
      <c r="K70" s="18" t="str">
        <f t="shared" si="2"/>
        <v>Over Budget</v>
      </c>
    </row>
    <row r="71">
      <c r="A71" s="28" t="s">
        <v>1047</v>
      </c>
      <c r="B71" s="29">
        <v>4.25</v>
      </c>
      <c r="C71" s="30">
        <v>181.0</v>
      </c>
      <c r="D71" s="31">
        <v>4.2531822E7</v>
      </c>
      <c r="E71" s="31">
        <v>9352154.0</v>
      </c>
      <c r="F71" s="13">
        <f t="shared" si="1"/>
        <v>33179668</v>
      </c>
      <c r="G71" s="14" t="str">
        <f>IF(E71=0,"YES",IF(D71/E71&gt;=1.15, IF(D71+E71&gt;=one_percentage,"YES","NO"),"NO"))</f>
        <v>YES</v>
      </c>
      <c r="H71" s="32">
        <v>20000.0</v>
      </c>
      <c r="I71" s="16" t="str">
        <f t="shared" si="3"/>
        <v>NOT FUNDED</v>
      </c>
      <c r="J71" s="17">
        <f t="shared" si="4"/>
        <v>6249</v>
      </c>
      <c r="K71" s="18" t="str">
        <f t="shared" si="2"/>
        <v>Over Budget</v>
      </c>
    </row>
    <row r="72">
      <c r="A72" s="28" t="s">
        <v>446</v>
      </c>
      <c r="B72" s="29">
        <v>4.51</v>
      </c>
      <c r="C72" s="30">
        <v>200.0</v>
      </c>
      <c r="D72" s="31">
        <v>4.3959782E7</v>
      </c>
      <c r="E72" s="31">
        <v>1.093608E7</v>
      </c>
      <c r="F72" s="13">
        <f t="shared" si="1"/>
        <v>33023702</v>
      </c>
      <c r="G72" s="14" t="str">
        <f>IF(E72=0,"YES",IF(D72/E72&gt;=1.15, IF(D72+E72&gt;=one_percentage,"YES","NO"),"NO"))</f>
        <v>YES</v>
      </c>
      <c r="H72" s="32">
        <v>20400.0</v>
      </c>
      <c r="I72" s="16" t="str">
        <f t="shared" si="3"/>
        <v>NOT FUNDED</v>
      </c>
      <c r="J72" s="17">
        <f t="shared" si="4"/>
        <v>6249</v>
      </c>
      <c r="K72" s="18" t="str">
        <f t="shared" si="2"/>
        <v>Over Budget</v>
      </c>
    </row>
    <row r="73">
      <c r="A73" s="28" t="s">
        <v>509</v>
      </c>
      <c r="B73" s="29">
        <v>4.56</v>
      </c>
      <c r="C73" s="30">
        <v>281.0</v>
      </c>
      <c r="D73" s="31">
        <v>5.041301E7</v>
      </c>
      <c r="E73" s="31">
        <v>1.7745799E7</v>
      </c>
      <c r="F73" s="13">
        <f t="shared" si="1"/>
        <v>32667211</v>
      </c>
      <c r="G73" s="14" t="str">
        <f>IF(E73=0,"YES",IF(D73/E73&gt;=1.15, IF(D73+E73&gt;=one_percentage,"YES","NO"),"NO"))</f>
        <v>YES</v>
      </c>
      <c r="H73" s="32">
        <v>18000.0</v>
      </c>
      <c r="I73" s="16" t="str">
        <f t="shared" si="3"/>
        <v>NOT FUNDED</v>
      </c>
      <c r="J73" s="17">
        <f t="shared" si="4"/>
        <v>6249</v>
      </c>
      <c r="K73" s="18" t="str">
        <f t="shared" si="2"/>
        <v>Over Budget</v>
      </c>
    </row>
    <row r="74">
      <c r="A74" s="28" t="s">
        <v>256</v>
      </c>
      <c r="B74" s="29">
        <v>3.78</v>
      </c>
      <c r="C74" s="30">
        <v>109.0</v>
      </c>
      <c r="D74" s="31">
        <v>3.9019268E7</v>
      </c>
      <c r="E74" s="31">
        <v>6505707.0</v>
      </c>
      <c r="F74" s="13">
        <f t="shared" si="1"/>
        <v>32513561</v>
      </c>
      <c r="G74" s="14" t="str">
        <f>IF(E74=0,"YES",IF(D74/E74&gt;=1.15, IF(D74+E74&gt;=one_percentage,"YES","NO"),"NO"))</f>
        <v>YES</v>
      </c>
      <c r="H74" s="32">
        <v>15000.0</v>
      </c>
      <c r="I74" s="16" t="str">
        <f t="shared" si="3"/>
        <v>NOT FUNDED</v>
      </c>
      <c r="J74" s="17">
        <f t="shared" si="4"/>
        <v>6249</v>
      </c>
      <c r="K74" s="18" t="str">
        <f t="shared" si="2"/>
        <v>Over Budget</v>
      </c>
    </row>
    <row r="75">
      <c r="A75" s="28" t="s">
        <v>75</v>
      </c>
      <c r="B75" s="29">
        <v>4.0</v>
      </c>
      <c r="C75" s="30">
        <v>115.0</v>
      </c>
      <c r="D75" s="31">
        <v>3.9667533E7</v>
      </c>
      <c r="E75" s="31">
        <v>7232143.0</v>
      </c>
      <c r="F75" s="13">
        <f t="shared" si="1"/>
        <v>32435390</v>
      </c>
      <c r="G75" s="14" t="str">
        <f>IF(E75=0,"YES",IF(D75/E75&gt;=1.15, IF(D75+E75&gt;=one_percentage,"YES","NO"),"NO"))</f>
        <v>YES</v>
      </c>
      <c r="H75" s="32">
        <v>27900.0</v>
      </c>
      <c r="I75" s="16" t="str">
        <f t="shared" si="3"/>
        <v>NOT FUNDED</v>
      </c>
      <c r="J75" s="17">
        <f t="shared" si="4"/>
        <v>6249</v>
      </c>
      <c r="K75" s="18" t="str">
        <f t="shared" si="2"/>
        <v>Over Budget</v>
      </c>
    </row>
    <row r="76">
      <c r="A76" s="28" t="s">
        <v>257</v>
      </c>
      <c r="B76" s="29">
        <v>4.67</v>
      </c>
      <c r="C76" s="30">
        <v>202.0</v>
      </c>
      <c r="D76" s="31">
        <v>4.562253E7</v>
      </c>
      <c r="E76" s="31">
        <v>1.3209694E7</v>
      </c>
      <c r="F76" s="13">
        <f t="shared" si="1"/>
        <v>32412836</v>
      </c>
      <c r="G76" s="14" t="str">
        <f>IF(E76=0,"YES",IF(D76/E76&gt;=1.15, IF(D76+E76&gt;=one_percentage,"YES","NO"),"NO"))</f>
        <v>YES</v>
      </c>
      <c r="H76" s="32">
        <v>45000.0</v>
      </c>
      <c r="I76" s="16" t="str">
        <f t="shared" si="3"/>
        <v>NOT FUNDED</v>
      </c>
      <c r="J76" s="17">
        <f t="shared" si="4"/>
        <v>6249</v>
      </c>
      <c r="K76" s="18" t="str">
        <f t="shared" si="2"/>
        <v>Over Budget</v>
      </c>
    </row>
    <row r="77">
      <c r="A77" s="28" t="s">
        <v>1048</v>
      </c>
      <c r="B77" s="29">
        <v>4.24</v>
      </c>
      <c r="C77" s="30">
        <v>268.0</v>
      </c>
      <c r="D77" s="31">
        <v>4.8852441E7</v>
      </c>
      <c r="E77" s="31">
        <v>1.6497305E7</v>
      </c>
      <c r="F77" s="13">
        <f t="shared" si="1"/>
        <v>32355136</v>
      </c>
      <c r="G77" s="14" t="str">
        <f>IF(E77=0,"YES",IF(D77/E77&gt;=1.15, IF(D77+E77&gt;=one_percentage,"YES","NO"),"NO"))</f>
        <v>YES</v>
      </c>
      <c r="H77" s="32">
        <v>70000.0</v>
      </c>
      <c r="I77" s="16" t="str">
        <f t="shared" si="3"/>
        <v>NOT FUNDED</v>
      </c>
      <c r="J77" s="17">
        <f t="shared" si="4"/>
        <v>6249</v>
      </c>
      <c r="K77" s="18" t="str">
        <f t="shared" si="2"/>
        <v>Over Budget</v>
      </c>
    </row>
    <row r="78">
      <c r="A78" s="28" t="s">
        <v>447</v>
      </c>
      <c r="B78" s="29">
        <v>4.62</v>
      </c>
      <c r="C78" s="30">
        <v>200.0</v>
      </c>
      <c r="D78" s="31">
        <v>4.5442772E7</v>
      </c>
      <c r="E78" s="31">
        <v>1.329236E7</v>
      </c>
      <c r="F78" s="13">
        <f t="shared" si="1"/>
        <v>32150412</v>
      </c>
      <c r="G78" s="14" t="str">
        <f>IF(E78=0,"YES",IF(D78/E78&gt;=1.15, IF(D78+E78&gt;=one_percentage,"YES","NO"),"NO"))</f>
        <v>YES</v>
      </c>
      <c r="H78" s="32">
        <v>9800.0</v>
      </c>
      <c r="I78" s="16" t="str">
        <f t="shared" si="3"/>
        <v>NOT FUNDED</v>
      </c>
      <c r="J78" s="17">
        <f t="shared" si="4"/>
        <v>6249</v>
      </c>
      <c r="K78" s="18" t="str">
        <f t="shared" si="2"/>
        <v>Over Budget</v>
      </c>
    </row>
    <row r="79">
      <c r="A79" s="28" t="s">
        <v>510</v>
      </c>
      <c r="B79" s="29">
        <v>4.23</v>
      </c>
      <c r="C79" s="30">
        <v>111.0</v>
      </c>
      <c r="D79" s="31">
        <v>3.524646E7</v>
      </c>
      <c r="E79" s="31">
        <v>3097644.0</v>
      </c>
      <c r="F79" s="13">
        <f t="shared" si="1"/>
        <v>32148816</v>
      </c>
      <c r="G79" s="14" t="str">
        <f>IF(E79=0,"YES",IF(D79/E79&gt;=1.15, IF(D79+E79&gt;=one_percentage,"YES","NO"),"NO"))</f>
        <v>YES</v>
      </c>
      <c r="H79" s="32">
        <v>9000.0</v>
      </c>
      <c r="I79" s="16" t="str">
        <f t="shared" si="3"/>
        <v>NOT FUNDED</v>
      </c>
      <c r="J79" s="17">
        <f t="shared" si="4"/>
        <v>6249</v>
      </c>
      <c r="K79" s="18" t="str">
        <f t="shared" si="2"/>
        <v>Over Budget</v>
      </c>
    </row>
    <row r="80">
      <c r="A80" s="28" t="s">
        <v>258</v>
      </c>
      <c r="B80" s="29">
        <v>3.53</v>
      </c>
      <c r="C80" s="30">
        <v>99.0</v>
      </c>
      <c r="D80" s="31">
        <v>3.7286832E7</v>
      </c>
      <c r="E80" s="31">
        <v>5535019.0</v>
      </c>
      <c r="F80" s="13">
        <f t="shared" si="1"/>
        <v>31751813</v>
      </c>
      <c r="G80" s="14" t="str">
        <f>IF(E80=0,"YES",IF(D80/E80&gt;=1.15, IF(D80+E80&gt;=one_percentage,"YES","NO"),"NO"))</f>
        <v>YES</v>
      </c>
      <c r="H80" s="32">
        <v>8000.0</v>
      </c>
      <c r="I80" s="16" t="str">
        <f t="shared" si="3"/>
        <v>NOT FUNDED</v>
      </c>
      <c r="J80" s="17">
        <f t="shared" si="4"/>
        <v>6249</v>
      </c>
      <c r="K80" s="18" t="str">
        <f t="shared" si="2"/>
        <v>Over Budget</v>
      </c>
    </row>
    <row r="81">
      <c r="A81" s="28" t="s">
        <v>448</v>
      </c>
      <c r="B81" s="29">
        <v>4.42</v>
      </c>
      <c r="C81" s="30">
        <v>169.0</v>
      </c>
      <c r="D81" s="31">
        <v>3.7258818E7</v>
      </c>
      <c r="E81" s="31">
        <v>5833293.0</v>
      </c>
      <c r="F81" s="13">
        <f t="shared" si="1"/>
        <v>31425525</v>
      </c>
      <c r="G81" s="14" t="str">
        <f>IF(E81=0,"YES",IF(D81/E81&gt;=1.15, IF(D81+E81&gt;=one_percentage,"YES","NO"),"NO"))</f>
        <v>YES</v>
      </c>
      <c r="H81" s="32">
        <v>40000.0</v>
      </c>
      <c r="I81" s="16" t="str">
        <f t="shared" si="3"/>
        <v>NOT FUNDED</v>
      </c>
      <c r="J81" s="17">
        <f t="shared" si="4"/>
        <v>6249</v>
      </c>
      <c r="K81" s="18" t="str">
        <f t="shared" si="2"/>
        <v>Over Budget</v>
      </c>
    </row>
    <row r="82">
      <c r="A82" s="28" t="s">
        <v>968</v>
      </c>
      <c r="B82" s="29">
        <v>3.83</v>
      </c>
      <c r="C82" s="30">
        <v>111.0</v>
      </c>
      <c r="D82" s="31">
        <v>3.702639E7</v>
      </c>
      <c r="E82" s="31">
        <v>5682161.0</v>
      </c>
      <c r="F82" s="13">
        <f t="shared" si="1"/>
        <v>31344229</v>
      </c>
      <c r="G82" s="14" t="str">
        <f>IF(E82=0,"YES",IF(D82/E82&gt;=1.15, IF(D82+E82&gt;=one_percentage,"YES","NO"),"NO"))</f>
        <v>YES</v>
      </c>
      <c r="H82" s="32">
        <v>22500.0</v>
      </c>
      <c r="I82" s="16" t="str">
        <f t="shared" si="3"/>
        <v>NOT FUNDED</v>
      </c>
      <c r="J82" s="17">
        <f t="shared" si="4"/>
        <v>6249</v>
      </c>
      <c r="K82" s="18" t="str">
        <f t="shared" si="2"/>
        <v>Over Budget</v>
      </c>
    </row>
    <row r="83">
      <c r="A83" s="28" t="s">
        <v>873</v>
      </c>
      <c r="B83" s="29">
        <v>4.5</v>
      </c>
      <c r="C83" s="30">
        <v>240.0</v>
      </c>
      <c r="D83" s="31">
        <v>4.6502298E7</v>
      </c>
      <c r="E83" s="31">
        <v>1.522164E7</v>
      </c>
      <c r="F83" s="13">
        <f t="shared" si="1"/>
        <v>31280658</v>
      </c>
      <c r="G83" s="14" t="str">
        <f>IF(E83=0,"YES",IF(D83/E83&gt;=1.15, IF(D83+E83&gt;=one_percentage,"YES","NO"),"NO"))</f>
        <v>YES</v>
      </c>
      <c r="H83" s="32">
        <v>70000.0</v>
      </c>
      <c r="I83" s="16" t="str">
        <f t="shared" si="3"/>
        <v>NOT FUNDED</v>
      </c>
      <c r="J83" s="17">
        <f t="shared" si="4"/>
        <v>6249</v>
      </c>
      <c r="K83" s="18" t="str">
        <f t="shared" si="2"/>
        <v>Over Budget</v>
      </c>
    </row>
    <row r="84">
      <c r="A84" s="28" t="s">
        <v>31</v>
      </c>
      <c r="B84" s="29">
        <v>4.38</v>
      </c>
      <c r="C84" s="30">
        <v>120.0</v>
      </c>
      <c r="D84" s="31">
        <v>3.6207403E7</v>
      </c>
      <c r="E84" s="31">
        <v>4944335.0</v>
      </c>
      <c r="F84" s="13">
        <f t="shared" si="1"/>
        <v>31263068</v>
      </c>
      <c r="G84" s="14" t="str">
        <f>IF(E84=0,"YES",IF(D84/E84&gt;=1.15, IF(D84+E84&gt;=one_percentage,"YES","NO"),"NO"))</f>
        <v>YES</v>
      </c>
      <c r="H84" s="32">
        <v>8215.0</v>
      </c>
      <c r="I84" s="16" t="str">
        <f t="shared" si="3"/>
        <v>NOT FUNDED</v>
      </c>
      <c r="J84" s="17">
        <f t="shared" si="4"/>
        <v>6249</v>
      </c>
      <c r="K84" s="18" t="str">
        <f t="shared" si="2"/>
        <v>Over Budget</v>
      </c>
    </row>
    <row r="85">
      <c r="A85" s="28" t="s">
        <v>259</v>
      </c>
      <c r="B85" s="29">
        <v>4.17</v>
      </c>
      <c r="C85" s="30">
        <v>129.0</v>
      </c>
      <c r="D85" s="31">
        <v>4.2821712E7</v>
      </c>
      <c r="E85" s="31">
        <v>1.1681965E7</v>
      </c>
      <c r="F85" s="13">
        <f t="shared" si="1"/>
        <v>31139747</v>
      </c>
      <c r="G85" s="14" t="str">
        <f>IF(E85=0,"YES",IF(D85/E85&gt;=1.15, IF(D85+E85&gt;=one_percentage,"YES","NO"),"NO"))</f>
        <v>YES</v>
      </c>
      <c r="H85" s="32">
        <v>97330.0</v>
      </c>
      <c r="I85" s="16" t="str">
        <f t="shared" si="3"/>
        <v>NOT FUNDED</v>
      </c>
      <c r="J85" s="17">
        <f t="shared" si="4"/>
        <v>6249</v>
      </c>
      <c r="K85" s="18" t="str">
        <f t="shared" si="2"/>
        <v>Over Budget</v>
      </c>
    </row>
    <row r="86">
      <c r="A86" s="28" t="s">
        <v>260</v>
      </c>
      <c r="B86" s="29">
        <v>4.08</v>
      </c>
      <c r="C86" s="30">
        <v>162.0</v>
      </c>
      <c r="D86" s="31">
        <v>3.9478271E7</v>
      </c>
      <c r="E86" s="31">
        <v>8350291.0</v>
      </c>
      <c r="F86" s="13">
        <f t="shared" si="1"/>
        <v>31127980</v>
      </c>
      <c r="G86" s="14" t="str">
        <f>IF(E86=0,"YES",IF(D86/E86&gt;=1.15, IF(D86+E86&gt;=one_percentage,"YES","NO"),"NO"))</f>
        <v>YES</v>
      </c>
      <c r="H86" s="32">
        <v>50000.0</v>
      </c>
      <c r="I86" s="16" t="str">
        <f t="shared" si="3"/>
        <v>NOT FUNDED</v>
      </c>
      <c r="J86" s="17">
        <f t="shared" si="4"/>
        <v>6249</v>
      </c>
      <c r="K86" s="18" t="str">
        <f t="shared" si="2"/>
        <v>Over Budget</v>
      </c>
    </row>
    <row r="87">
      <c r="A87" s="28" t="s">
        <v>874</v>
      </c>
      <c r="B87" s="29">
        <v>4.2</v>
      </c>
      <c r="C87" s="30">
        <v>191.0</v>
      </c>
      <c r="D87" s="31">
        <v>3.9558076E7</v>
      </c>
      <c r="E87" s="31">
        <v>8587271.0</v>
      </c>
      <c r="F87" s="13">
        <f t="shared" si="1"/>
        <v>30970805</v>
      </c>
      <c r="G87" s="14" t="str">
        <f>IF(E87=0,"YES",IF(D87/E87&gt;=1.15, IF(D87+E87&gt;=one_percentage,"YES","NO"),"NO"))</f>
        <v>YES</v>
      </c>
      <c r="H87" s="32">
        <v>26000.0</v>
      </c>
      <c r="I87" s="16" t="str">
        <f t="shared" si="3"/>
        <v>NOT FUNDED</v>
      </c>
      <c r="J87" s="17">
        <f t="shared" si="4"/>
        <v>6249</v>
      </c>
      <c r="K87" s="18" t="str">
        <f t="shared" si="2"/>
        <v>Over Budget</v>
      </c>
    </row>
    <row r="88">
      <c r="A88" s="28" t="s">
        <v>261</v>
      </c>
      <c r="B88" s="29">
        <v>4.17</v>
      </c>
      <c r="C88" s="30">
        <v>195.0</v>
      </c>
      <c r="D88" s="31">
        <v>4.5139312E7</v>
      </c>
      <c r="E88" s="31">
        <v>1.4488451E7</v>
      </c>
      <c r="F88" s="13">
        <f t="shared" si="1"/>
        <v>30650861</v>
      </c>
      <c r="G88" s="14" t="str">
        <f>IF(E88=0,"YES",IF(D88/E88&gt;=1.15, IF(D88+E88&gt;=one_percentage,"YES","NO"),"NO"))</f>
        <v>YES</v>
      </c>
      <c r="H88" s="32">
        <v>102984.0</v>
      </c>
      <c r="I88" s="16" t="str">
        <f t="shared" si="3"/>
        <v>NOT FUNDED</v>
      </c>
      <c r="J88" s="17">
        <f t="shared" si="4"/>
        <v>6249</v>
      </c>
      <c r="K88" s="18" t="str">
        <f t="shared" si="2"/>
        <v>Over Budget</v>
      </c>
    </row>
    <row r="89">
      <c r="A89" s="28" t="s">
        <v>767</v>
      </c>
      <c r="B89" s="29">
        <v>4.22</v>
      </c>
      <c r="C89" s="30">
        <v>204.0</v>
      </c>
      <c r="D89" s="31">
        <v>4.2940232E7</v>
      </c>
      <c r="E89" s="31">
        <v>1.248324E7</v>
      </c>
      <c r="F89" s="13">
        <f t="shared" si="1"/>
        <v>30456992</v>
      </c>
      <c r="G89" s="14" t="str">
        <f>IF(E89=0,"YES",IF(D89/E89&gt;=1.15, IF(D89+E89&gt;=one_percentage,"YES","NO"),"NO"))</f>
        <v>YES</v>
      </c>
      <c r="H89" s="32">
        <v>80000.0</v>
      </c>
      <c r="I89" s="16" t="str">
        <f t="shared" si="3"/>
        <v>NOT FUNDED</v>
      </c>
      <c r="J89" s="17">
        <f t="shared" si="4"/>
        <v>6249</v>
      </c>
      <c r="K89" s="18" t="str">
        <f t="shared" si="2"/>
        <v>Over Budget</v>
      </c>
    </row>
    <row r="90">
      <c r="A90" s="28" t="s">
        <v>687</v>
      </c>
      <c r="B90" s="29">
        <v>4.38</v>
      </c>
      <c r="C90" s="30">
        <v>156.0</v>
      </c>
      <c r="D90" s="31">
        <v>3.9523038E7</v>
      </c>
      <c r="E90" s="31">
        <v>9082130.0</v>
      </c>
      <c r="F90" s="13">
        <f t="shared" si="1"/>
        <v>30440908</v>
      </c>
      <c r="G90" s="14" t="str">
        <f>IF(E90=0,"YES",IF(D90/E90&gt;=1.15, IF(D90+E90&gt;=one_percentage,"YES","NO"),"NO"))</f>
        <v>YES</v>
      </c>
      <c r="H90" s="32">
        <v>51645.0</v>
      </c>
      <c r="I90" s="16" t="str">
        <f t="shared" si="3"/>
        <v>NOT FUNDED</v>
      </c>
      <c r="J90" s="17">
        <f t="shared" si="4"/>
        <v>6249</v>
      </c>
      <c r="K90" s="18" t="str">
        <f t="shared" si="2"/>
        <v>Over Budget</v>
      </c>
    </row>
    <row r="91">
      <c r="A91" s="28" t="s">
        <v>688</v>
      </c>
      <c r="B91" s="29">
        <v>4.6</v>
      </c>
      <c r="C91" s="30">
        <v>146.0</v>
      </c>
      <c r="D91" s="31">
        <v>3.9830089E7</v>
      </c>
      <c r="E91" s="31">
        <v>9958861.0</v>
      </c>
      <c r="F91" s="13">
        <f t="shared" si="1"/>
        <v>29871228</v>
      </c>
      <c r="G91" s="14" t="str">
        <f>IF(E91=0,"YES",IF(D91/E91&gt;=1.15, IF(D91+E91&gt;=one_percentage,"YES","NO"),"NO"))</f>
        <v>YES</v>
      </c>
      <c r="H91" s="32">
        <v>9000.0</v>
      </c>
      <c r="I91" s="16" t="str">
        <f t="shared" si="3"/>
        <v>NOT FUNDED</v>
      </c>
      <c r="J91" s="17">
        <f t="shared" si="4"/>
        <v>6249</v>
      </c>
      <c r="K91" s="18" t="str">
        <f t="shared" si="2"/>
        <v>Over Budget</v>
      </c>
    </row>
    <row r="92">
      <c r="A92" s="28" t="s">
        <v>623</v>
      </c>
      <c r="B92" s="29">
        <v>4.54</v>
      </c>
      <c r="C92" s="30">
        <v>169.0</v>
      </c>
      <c r="D92" s="31">
        <v>4.2083834E7</v>
      </c>
      <c r="E92" s="31">
        <v>1.2535903E7</v>
      </c>
      <c r="F92" s="13">
        <f t="shared" si="1"/>
        <v>29547931</v>
      </c>
      <c r="G92" s="14" t="str">
        <f>IF(E92=0,"YES",IF(D92/E92&gt;=1.15, IF(D92+E92&gt;=one_percentage,"YES","NO"),"NO"))</f>
        <v>YES</v>
      </c>
      <c r="H92" s="32">
        <v>15000.0</v>
      </c>
      <c r="I92" s="16" t="str">
        <f t="shared" si="3"/>
        <v>NOT FUNDED</v>
      </c>
      <c r="J92" s="17">
        <f t="shared" si="4"/>
        <v>6249</v>
      </c>
      <c r="K92" s="18" t="str">
        <f t="shared" si="2"/>
        <v>Over Budget</v>
      </c>
    </row>
    <row r="93">
      <c r="A93" s="28" t="s">
        <v>511</v>
      </c>
      <c r="B93" s="29">
        <v>4.33</v>
      </c>
      <c r="C93" s="30">
        <v>109.0</v>
      </c>
      <c r="D93" s="31">
        <v>3.3784451E7</v>
      </c>
      <c r="E93" s="31">
        <v>4282276.0</v>
      </c>
      <c r="F93" s="13">
        <f t="shared" si="1"/>
        <v>29502175</v>
      </c>
      <c r="G93" s="14" t="str">
        <f>IF(E93=0,"YES",IF(D93/E93&gt;=1.15, IF(D93+E93&gt;=one_percentage,"YES","NO"),"NO"))</f>
        <v>YES</v>
      </c>
      <c r="H93" s="32">
        <v>4750.0</v>
      </c>
      <c r="I93" s="16" t="str">
        <f t="shared" si="3"/>
        <v>FUNDED</v>
      </c>
      <c r="J93" s="17">
        <f t="shared" si="4"/>
        <v>1499</v>
      </c>
      <c r="K93" s="18" t="str">
        <f t="shared" si="2"/>
        <v/>
      </c>
    </row>
    <row r="94">
      <c r="A94" s="28" t="s">
        <v>1137</v>
      </c>
      <c r="B94" s="29">
        <v>4.78</v>
      </c>
      <c r="C94" s="30">
        <v>323.0</v>
      </c>
      <c r="D94" s="31">
        <v>5.6904237E7</v>
      </c>
      <c r="E94" s="31">
        <v>2.7546722E7</v>
      </c>
      <c r="F94" s="13">
        <f t="shared" si="1"/>
        <v>29357515</v>
      </c>
      <c r="G94" s="14" t="str">
        <f>IF(E94=0,"YES",IF(D94/E94&gt;=1.15, IF(D94+E94&gt;=one_percentage,"YES","NO"),"NO"))</f>
        <v>YES</v>
      </c>
      <c r="H94" s="32">
        <v>96200.0</v>
      </c>
      <c r="I94" s="16" t="str">
        <f t="shared" si="3"/>
        <v>NOT FUNDED</v>
      </c>
      <c r="J94" s="17">
        <f t="shared" si="4"/>
        <v>1499</v>
      </c>
      <c r="K94" s="18" t="str">
        <f t="shared" si="2"/>
        <v>Over Budget</v>
      </c>
    </row>
    <row r="95">
      <c r="A95" s="28" t="s">
        <v>876</v>
      </c>
      <c r="B95" s="29">
        <v>4.67</v>
      </c>
      <c r="C95" s="30">
        <v>273.0</v>
      </c>
      <c r="D95" s="31">
        <v>4.7960914E7</v>
      </c>
      <c r="E95" s="31">
        <v>1.8677245E7</v>
      </c>
      <c r="F95" s="13">
        <f t="shared" si="1"/>
        <v>29283669</v>
      </c>
      <c r="G95" s="14" t="str">
        <f>IF(E95=0,"YES",IF(D95/E95&gt;=1.15, IF(D95+E95&gt;=one_percentage,"YES","NO"),"NO"))</f>
        <v>YES</v>
      </c>
      <c r="H95" s="32">
        <v>57000.0</v>
      </c>
      <c r="I95" s="16" t="str">
        <f t="shared" si="3"/>
        <v>NOT FUNDED</v>
      </c>
      <c r="J95" s="17">
        <f t="shared" si="4"/>
        <v>1499</v>
      </c>
      <c r="K95" s="18" t="str">
        <f t="shared" si="2"/>
        <v>Over Budget</v>
      </c>
    </row>
    <row r="96">
      <c r="A96" s="28" t="s">
        <v>689</v>
      </c>
      <c r="B96" s="29">
        <v>4.33</v>
      </c>
      <c r="C96" s="30">
        <v>119.0</v>
      </c>
      <c r="D96" s="31">
        <v>3.6759017E7</v>
      </c>
      <c r="E96" s="31">
        <v>7630462.0</v>
      </c>
      <c r="F96" s="13">
        <f t="shared" si="1"/>
        <v>29128555</v>
      </c>
      <c r="G96" s="14" t="str">
        <f>IF(E96=0,"YES",IF(D96/E96&gt;=1.15, IF(D96+E96&gt;=one_percentage,"YES","NO"),"NO"))</f>
        <v>YES</v>
      </c>
      <c r="H96" s="32">
        <v>11130.0</v>
      </c>
      <c r="I96" s="16" t="str">
        <f t="shared" si="3"/>
        <v>NOT FUNDED</v>
      </c>
      <c r="J96" s="17">
        <f t="shared" si="4"/>
        <v>1499</v>
      </c>
      <c r="K96" s="18" t="str">
        <f t="shared" si="2"/>
        <v>Over Budget</v>
      </c>
    </row>
    <row r="97">
      <c r="A97" s="28" t="s">
        <v>564</v>
      </c>
      <c r="B97" s="29">
        <v>4.37</v>
      </c>
      <c r="C97" s="30">
        <v>157.0</v>
      </c>
      <c r="D97" s="31">
        <v>3.8690839E7</v>
      </c>
      <c r="E97" s="31">
        <v>9634602.0</v>
      </c>
      <c r="F97" s="13">
        <f t="shared" si="1"/>
        <v>29056237</v>
      </c>
      <c r="G97" s="14" t="str">
        <f>IF(E97=0,"YES",IF(D97/E97&gt;=1.15, IF(D97+E97&gt;=one_percentage,"YES","NO"),"NO"))</f>
        <v>YES</v>
      </c>
      <c r="H97" s="32">
        <v>7100.0</v>
      </c>
      <c r="I97" s="16" t="str">
        <f t="shared" si="3"/>
        <v>NOT FUNDED</v>
      </c>
      <c r="J97" s="17">
        <f t="shared" si="4"/>
        <v>1499</v>
      </c>
      <c r="K97" s="18" t="str">
        <f t="shared" si="2"/>
        <v>Over Budget</v>
      </c>
    </row>
    <row r="98">
      <c r="A98" s="28" t="s">
        <v>768</v>
      </c>
      <c r="B98" s="29">
        <v>4.29</v>
      </c>
      <c r="C98" s="30">
        <v>306.0</v>
      </c>
      <c r="D98" s="31">
        <v>4.9170718E7</v>
      </c>
      <c r="E98" s="31">
        <v>2.0197528E7</v>
      </c>
      <c r="F98" s="13">
        <f t="shared" si="1"/>
        <v>28973190</v>
      </c>
      <c r="G98" s="14" t="str">
        <f>IF(E98=0,"YES",IF(D98/E98&gt;=1.15, IF(D98+E98&gt;=one_percentage,"YES","NO"),"NO"))</f>
        <v>YES</v>
      </c>
      <c r="H98" s="32">
        <v>98400.0</v>
      </c>
      <c r="I98" s="16" t="str">
        <f t="shared" si="3"/>
        <v>NOT FUNDED</v>
      </c>
      <c r="J98" s="17">
        <f t="shared" si="4"/>
        <v>1499</v>
      </c>
      <c r="K98" s="18" t="str">
        <f t="shared" si="2"/>
        <v>Over Budget</v>
      </c>
    </row>
    <row r="99">
      <c r="A99" s="28" t="s">
        <v>512</v>
      </c>
      <c r="B99" s="29">
        <v>4.27</v>
      </c>
      <c r="C99" s="30">
        <v>131.0</v>
      </c>
      <c r="D99" s="31">
        <v>3.4028797E7</v>
      </c>
      <c r="E99" s="31">
        <v>5413756.0</v>
      </c>
      <c r="F99" s="13">
        <f t="shared" si="1"/>
        <v>28615041</v>
      </c>
      <c r="G99" s="14" t="str">
        <f>IF(E99=0,"YES",IF(D99/E99&gt;=1.15, IF(D99+E99&gt;=one_percentage,"YES","NO"),"NO"))</f>
        <v>YES</v>
      </c>
      <c r="H99" s="32">
        <v>25000.0</v>
      </c>
      <c r="I99" s="16" t="str">
        <f t="shared" si="3"/>
        <v>NOT FUNDED</v>
      </c>
      <c r="J99" s="17">
        <f t="shared" si="4"/>
        <v>1499</v>
      </c>
      <c r="K99" s="18" t="str">
        <f t="shared" si="2"/>
        <v>Over Budget</v>
      </c>
    </row>
    <row r="100">
      <c r="A100" s="28" t="s">
        <v>877</v>
      </c>
      <c r="B100" s="29">
        <v>4.28</v>
      </c>
      <c r="C100" s="30">
        <v>192.0</v>
      </c>
      <c r="D100" s="31">
        <v>4.0000672E7</v>
      </c>
      <c r="E100" s="31">
        <v>1.1408793E7</v>
      </c>
      <c r="F100" s="13">
        <f t="shared" si="1"/>
        <v>28591879</v>
      </c>
      <c r="G100" s="14" t="str">
        <f>IF(E100=0,"YES",IF(D100/E100&gt;=1.15, IF(D100+E100&gt;=one_percentage,"YES","NO"),"NO"))</f>
        <v>YES</v>
      </c>
      <c r="H100" s="32">
        <v>18200.0</v>
      </c>
      <c r="I100" s="16" t="str">
        <f t="shared" si="3"/>
        <v>NOT FUNDED</v>
      </c>
      <c r="J100" s="17">
        <f t="shared" si="4"/>
        <v>1499</v>
      </c>
      <c r="K100" s="18" t="str">
        <f t="shared" si="2"/>
        <v>Over Budget</v>
      </c>
    </row>
    <row r="101">
      <c r="A101" s="28" t="s">
        <v>176</v>
      </c>
      <c r="B101" s="29">
        <v>3.94</v>
      </c>
      <c r="C101" s="30">
        <v>149.0</v>
      </c>
      <c r="D101" s="31">
        <v>4.0585185E7</v>
      </c>
      <c r="E101" s="31">
        <v>1.2020728E7</v>
      </c>
      <c r="F101" s="13">
        <f t="shared" si="1"/>
        <v>28564457</v>
      </c>
      <c r="G101" s="14" t="str">
        <f>IF(E101=0,"YES",IF(D101/E101&gt;=1.15, IF(D101+E101&gt;=one_percentage,"YES","NO"),"NO"))</f>
        <v>YES</v>
      </c>
      <c r="H101" s="32">
        <v>16500.0</v>
      </c>
      <c r="I101" s="16" t="str">
        <f t="shared" si="3"/>
        <v>NOT FUNDED</v>
      </c>
      <c r="J101" s="17">
        <f t="shared" si="4"/>
        <v>1499</v>
      </c>
      <c r="K101" s="18" t="str">
        <f t="shared" si="2"/>
        <v>Over Budget</v>
      </c>
    </row>
    <row r="102">
      <c r="A102" s="28" t="s">
        <v>380</v>
      </c>
      <c r="B102" s="29">
        <v>3.73</v>
      </c>
      <c r="C102" s="30">
        <v>206.0</v>
      </c>
      <c r="D102" s="31">
        <v>4.1009038E7</v>
      </c>
      <c r="E102" s="31">
        <v>1.2490075E7</v>
      </c>
      <c r="F102" s="13">
        <f t="shared" si="1"/>
        <v>28518963</v>
      </c>
      <c r="G102" s="14" t="str">
        <f>IF(E102=0,"YES",IF(D102/E102&gt;=1.15, IF(D102+E102&gt;=one_percentage,"YES","NO"),"NO"))</f>
        <v>YES</v>
      </c>
      <c r="H102" s="32">
        <v>18000.0</v>
      </c>
      <c r="I102" s="16" t="str">
        <f t="shared" si="3"/>
        <v>NOT FUNDED</v>
      </c>
      <c r="J102" s="17">
        <f t="shared" si="4"/>
        <v>1499</v>
      </c>
      <c r="K102" s="18" t="str">
        <f t="shared" si="2"/>
        <v>Over Budget</v>
      </c>
    </row>
    <row r="103">
      <c r="A103" s="28" t="s">
        <v>381</v>
      </c>
      <c r="B103" s="29">
        <v>3.58</v>
      </c>
      <c r="C103" s="30">
        <v>257.0</v>
      </c>
      <c r="D103" s="31">
        <v>4.3951639E7</v>
      </c>
      <c r="E103" s="31">
        <v>1.5532574E7</v>
      </c>
      <c r="F103" s="13">
        <f t="shared" si="1"/>
        <v>28419065</v>
      </c>
      <c r="G103" s="14" t="str">
        <f>IF(E103=0,"YES",IF(D103/E103&gt;=1.15, IF(D103+E103&gt;=one_percentage,"YES","NO"),"NO"))</f>
        <v>YES</v>
      </c>
      <c r="H103" s="32">
        <v>65000.0</v>
      </c>
      <c r="I103" s="16" t="str">
        <f t="shared" si="3"/>
        <v>NOT FUNDED</v>
      </c>
      <c r="J103" s="17">
        <f t="shared" si="4"/>
        <v>1499</v>
      </c>
      <c r="K103" s="18" t="str">
        <f t="shared" si="2"/>
        <v>Over Budget</v>
      </c>
    </row>
    <row r="104">
      <c r="A104" s="28" t="s">
        <v>514</v>
      </c>
      <c r="B104" s="29">
        <v>4.67</v>
      </c>
      <c r="C104" s="30">
        <v>190.0</v>
      </c>
      <c r="D104" s="31">
        <v>4.0342815E7</v>
      </c>
      <c r="E104" s="31">
        <v>1.2094516E7</v>
      </c>
      <c r="F104" s="13">
        <f t="shared" si="1"/>
        <v>28248299</v>
      </c>
      <c r="G104" s="14" t="str">
        <f>IF(E104=0,"YES",IF(D104/E104&gt;=1.15, IF(D104+E104&gt;=one_percentage,"YES","NO"),"NO"))</f>
        <v>YES</v>
      </c>
      <c r="H104" s="32">
        <v>25000.0</v>
      </c>
      <c r="I104" s="16" t="str">
        <f t="shared" si="3"/>
        <v>NOT FUNDED</v>
      </c>
      <c r="J104" s="17">
        <f t="shared" si="4"/>
        <v>1499</v>
      </c>
      <c r="K104" s="18" t="str">
        <f t="shared" si="2"/>
        <v>Over Budget</v>
      </c>
    </row>
    <row r="105">
      <c r="A105" s="28" t="s">
        <v>690</v>
      </c>
      <c r="B105" s="29">
        <v>4.33</v>
      </c>
      <c r="C105" s="30">
        <v>110.0</v>
      </c>
      <c r="D105" s="31">
        <v>3.4533494E7</v>
      </c>
      <c r="E105" s="31">
        <v>6296177.0</v>
      </c>
      <c r="F105" s="13">
        <f t="shared" si="1"/>
        <v>28237317</v>
      </c>
      <c r="G105" s="14" t="str">
        <f>IF(E105=0,"YES",IF(D105/E105&gt;=1.15, IF(D105+E105&gt;=one_percentage,"YES","NO"),"NO"))</f>
        <v>YES</v>
      </c>
      <c r="H105" s="32">
        <v>25237.0</v>
      </c>
      <c r="I105" s="16" t="str">
        <f t="shared" si="3"/>
        <v>NOT FUNDED</v>
      </c>
      <c r="J105" s="17">
        <f t="shared" si="4"/>
        <v>1499</v>
      </c>
      <c r="K105" s="18" t="str">
        <f t="shared" si="2"/>
        <v>Over Budget</v>
      </c>
    </row>
    <row r="106">
      <c r="A106" s="28" t="s">
        <v>262</v>
      </c>
      <c r="B106" s="29">
        <v>3.92</v>
      </c>
      <c r="C106" s="30">
        <v>114.0</v>
      </c>
      <c r="D106" s="31">
        <v>3.8037827E7</v>
      </c>
      <c r="E106" s="31">
        <v>9966425.0</v>
      </c>
      <c r="F106" s="13">
        <f t="shared" si="1"/>
        <v>28071402</v>
      </c>
      <c r="G106" s="14" t="str">
        <f>IF(E106=0,"YES",IF(D106/E106&gt;=1.15, IF(D106+E106&gt;=one_percentage,"YES","NO"),"NO"))</f>
        <v>YES</v>
      </c>
      <c r="H106" s="32">
        <v>45000.0</v>
      </c>
      <c r="I106" s="16" t="str">
        <f t="shared" si="3"/>
        <v>NOT FUNDED</v>
      </c>
      <c r="J106" s="17">
        <f t="shared" si="4"/>
        <v>1499</v>
      </c>
      <c r="K106" s="18" t="str">
        <f t="shared" si="2"/>
        <v>Over Budget</v>
      </c>
    </row>
    <row r="107">
      <c r="A107" s="28" t="s">
        <v>1049</v>
      </c>
      <c r="B107" s="29">
        <v>4.5</v>
      </c>
      <c r="C107" s="30">
        <v>327.0</v>
      </c>
      <c r="D107" s="31">
        <v>4.6663312E7</v>
      </c>
      <c r="E107" s="31">
        <v>1.8936474E7</v>
      </c>
      <c r="F107" s="13">
        <f t="shared" si="1"/>
        <v>27726838</v>
      </c>
      <c r="G107" s="14" t="str">
        <f>IF(E107=0,"YES",IF(D107/E107&gt;=1.15, IF(D107+E107&gt;=one_percentage,"YES","NO"),"NO"))</f>
        <v>YES</v>
      </c>
      <c r="H107" s="32">
        <v>75000.0</v>
      </c>
      <c r="I107" s="16" t="str">
        <f t="shared" si="3"/>
        <v>NOT FUNDED</v>
      </c>
      <c r="J107" s="17">
        <f t="shared" si="4"/>
        <v>1499</v>
      </c>
      <c r="K107" s="18" t="str">
        <f t="shared" si="2"/>
        <v>Over Budget</v>
      </c>
    </row>
    <row r="108">
      <c r="A108" s="28" t="s">
        <v>1026</v>
      </c>
      <c r="B108" s="29">
        <v>4.78</v>
      </c>
      <c r="C108" s="30">
        <v>269.0</v>
      </c>
      <c r="D108" s="31">
        <v>4.5470044E7</v>
      </c>
      <c r="E108" s="31">
        <v>1.7856725E7</v>
      </c>
      <c r="F108" s="13">
        <f t="shared" si="1"/>
        <v>27613319</v>
      </c>
      <c r="G108" s="14" t="str">
        <f>IF(E108=0,"YES",IF(D108/E108&gt;=1.15, IF(D108+E108&gt;=one_percentage,"YES","NO"),"NO"))</f>
        <v>YES</v>
      </c>
      <c r="H108" s="32">
        <v>67500.0</v>
      </c>
      <c r="I108" s="16" t="str">
        <f t="shared" si="3"/>
        <v>NOT FUNDED</v>
      </c>
      <c r="J108" s="17">
        <f t="shared" si="4"/>
        <v>1499</v>
      </c>
      <c r="K108" s="18" t="str">
        <f t="shared" si="2"/>
        <v>Over Budget</v>
      </c>
    </row>
    <row r="109">
      <c r="A109" s="28" t="s">
        <v>449</v>
      </c>
      <c r="B109" s="29">
        <v>4.0</v>
      </c>
      <c r="C109" s="30">
        <v>162.0</v>
      </c>
      <c r="D109" s="31">
        <v>4.1879375E7</v>
      </c>
      <c r="E109" s="31">
        <v>1.4602968E7</v>
      </c>
      <c r="F109" s="13">
        <f t="shared" si="1"/>
        <v>27276407</v>
      </c>
      <c r="G109" s="14" t="str">
        <f>IF(E109=0,"YES",IF(D109/E109&gt;=1.15, IF(D109+E109&gt;=one_percentage,"YES","NO"),"NO"))</f>
        <v>YES</v>
      </c>
      <c r="H109" s="32">
        <v>12500.0</v>
      </c>
      <c r="I109" s="16" t="str">
        <f t="shared" si="3"/>
        <v>NOT FUNDED</v>
      </c>
      <c r="J109" s="17">
        <f t="shared" si="4"/>
        <v>1499</v>
      </c>
      <c r="K109" s="18" t="str">
        <f t="shared" si="2"/>
        <v>Over Budget</v>
      </c>
    </row>
    <row r="110">
      <c r="A110" s="28" t="s">
        <v>565</v>
      </c>
      <c r="B110" s="29">
        <v>4.17</v>
      </c>
      <c r="C110" s="30">
        <v>143.0</v>
      </c>
      <c r="D110" s="31">
        <v>3.5734557E7</v>
      </c>
      <c r="E110" s="31">
        <v>8461634.0</v>
      </c>
      <c r="F110" s="13">
        <f t="shared" si="1"/>
        <v>27272923</v>
      </c>
      <c r="G110" s="14" t="str">
        <f>IF(E110=0,"YES",IF(D110/E110&gt;=1.15, IF(D110+E110&gt;=one_percentage,"YES","NO"),"NO"))</f>
        <v>YES</v>
      </c>
      <c r="H110" s="32">
        <v>7100.0</v>
      </c>
      <c r="I110" s="16" t="str">
        <f t="shared" si="3"/>
        <v>NOT FUNDED</v>
      </c>
      <c r="J110" s="17">
        <f t="shared" si="4"/>
        <v>1499</v>
      </c>
      <c r="K110" s="18" t="str">
        <f t="shared" si="2"/>
        <v>Over Budget</v>
      </c>
    </row>
    <row r="111">
      <c r="A111" s="28" t="s">
        <v>76</v>
      </c>
      <c r="B111" s="29">
        <v>4.47</v>
      </c>
      <c r="C111" s="30">
        <v>139.0</v>
      </c>
      <c r="D111" s="31">
        <v>3.6945855E7</v>
      </c>
      <c r="E111" s="31">
        <v>9717051.0</v>
      </c>
      <c r="F111" s="13">
        <f t="shared" si="1"/>
        <v>27228804</v>
      </c>
      <c r="G111" s="14" t="str">
        <f>IF(E111=0,"YES",IF(D111/E111&gt;=1.15, IF(D111+E111&gt;=one_percentage,"YES","NO"),"NO"))</f>
        <v>YES</v>
      </c>
      <c r="H111" s="32">
        <v>95000.0</v>
      </c>
      <c r="I111" s="16" t="str">
        <f t="shared" si="3"/>
        <v>NOT FUNDED</v>
      </c>
      <c r="J111" s="17">
        <f t="shared" si="4"/>
        <v>1499</v>
      </c>
      <c r="K111" s="18" t="str">
        <f t="shared" si="2"/>
        <v>Over Budget</v>
      </c>
    </row>
    <row r="112">
      <c r="A112" s="28" t="s">
        <v>264</v>
      </c>
      <c r="B112" s="29">
        <v>3.5</v>
      </c>
      <c r="C112" s="30">
        <v>88.0</v>
      </c>
      <c r="D112" s="31">
        <v>3.4138957E7</v>
      </c>
      <c r="E112" s="31">
        <v>6982942.0</v>
      </c>
      <c r="F112" s="13">
        <f t="shared" si="1"/>
        <v>27156015</v>
      </c>
      <c r="G112" s="14" t="str">
        <f>IF(E112=0,"YES",IF(D112/E112&gt;=1.15, IF(D112+E112&gt;=one_percentage,"YES","NO"),"NO"))</f>
        <v>YES</v>
      </c>
      <c r="H112" s="32">
        <v>41000.0</v>
      </c>
      <c r="I112" s="16" t="str">
        <f t="shared" si="3"/>
        <v>NOT FUNDED</v>
      </c>
      <c r="J112" s="17">
        <f t="shared" si="4"/>
        <v>1499</v>
      </c>
      <c r="K112" s="18" t="str">
        <f t="shared" si="2"/>
        <v>Over Budget</v>
      </c>
    </row>
    <row r="113">
      <c r="A113" s="28" t="s">
        <v>972</v>
      </c>
      <c r="B113" s="29">
        <v>4.58</v>
      </c>
      <c r="C113" s="30">
        <v>192.0</v>
      </c>
      <c r="D113" s="31">
        <v>3.7351031E7</v>
      </c>
      <c r="E113" s="31">
        <v>1.0710095E7</v>
      </c>
      <c r="F113" s="13">
        <f t="shared" si="1"/>
        <v>26640936</v>
      </c>
      <c r="G113" s="14" t="str">
        <f>IF(E113=0,"YES",IF(D113/E113&gt;=1.15, IF(D113+E113&gt;=one_percentage,"YES","NO"),"NO"))</f>
        <v>YES</v>
      </c>
      <c r="H113" s="32">
        <v>9000.0</v>
      </c>
      <c r="I113" s="16" t="str">
        <f t="shared" si="3"/>
        <v>NOT FUNDED</v>
      </c>
      <c r="J113" s="17">
        <f t="shared" si="4"/>
        <v>1499</v>
      </c>
      <c r="K113" s="18" t="str">
        <f t="shared" si="2"/>
        <v>Over Budget</v>
      </c>
    </row>
    <row r="114">
      <c r="A114" s="28" t="s">
        <v>769</v>
      </c>
      <c r="B114" s="29">
        <v>4.38</v>
      </c>
      <c r="C114" s="30">
        <v>221.0</v>
      </c>
      <c r="D114" s="31">
        <v>3.8616186E7</v>
      </c>
      <c r="E114" s="31">
        <v>1.1989468E7</v>
      </c>
      <c r="F114" s="13">
        <f t="shared" si="1"/>
        <v>26626718</v>
      </c>
      <c r="G114" s="14" t="str">
        <f>IF(E114=0,"YES",IF(D114/E114&gt;=1.15, IF(D114+E114&gt;=one_percentage,"YES","NO"),"NO"))</f>
        <v>YES</v>
      </c>
      <c r="H114" s="32">
        <v>25000.0</v>
      </c>
      <c r="I114" s="16" t="str">
        <f t="shared" si="3"/>
        <v>NOT FUNDED</v>
      </c>
      <c r="J114" s="17">
        <f t="shared" si="4"/>
        <v>1499</v>
      </c>
      <c r="K114" s="18" t="str">
        <f t="shared" si="2"/>
        <v>Over Budget</v>
      </c>
    </row>
    <row r="115">
      <c r="A115" s="28" t="s">
        <v>691</v>
      </c>
      <c r="B115" s="29">
        <v>3.83</v>
      </c>
      <c r="C115" s="30">
        <v>154.0</v>
      </c>
      <c r="D115" s="31">
        <v>4.2347756E7</v>
      </c>
      <c r="E115" s="31">
        <v>1.5851172E7</v>
      </c>
      <c r="F115" s="13">
        <f t="shared" si="1"/>
        <v>26496584</v>
      </c>
      <c r="G115" s="14" t="str">
        <f>IF(E115=0,"YES",IF(D115/E115&gt;=1.15, IF(D115+E115&gt;=one_percentage,"YES","NO"),"NO"))</f>
        <v>YES</v>
      </c>
      <c r="H115" s="32">
        <v>85000.0</v>
      </c>
      <c r="I115" s="16" t="str">
        <f t="shared" si="3"/>
        <v>NOT FUNDED</v>
      </c>
      <c r="J115" s="17">
        <f t="shared" si="4"/>
        <v>1499</v>
      </c>
      <c r="K115" s="18" t="str">
        <f t="shared" si="2"/>
        <v>Over Budget</v>
      </c>
    </row>
    <row r="116">
      <c r="A116" s="28" t="s">
        <v>450</v>
      </c>
      <c r="B116" s="29">
        <v>4.67</v>
      </c>
      <c r="C116" s="30">
        <v>247.0</v>
      </c>
      <c r="D116" s="31">
        <v>4.7040967E7</v>
      </c>
      <c r="E116" s="31">
        <v>2.0577211E7</v>
      </c>
      <c r="F116" s="13">
        <f t="shared" si="1"/>
        <v>26463756</v>
      </c>
      <c r="G116" s="14" t="str">
        <f>IF(E116=0,"YES",IF(D116/E116&gt;=1.15, IF(D116+E116&gt;=one_percentage,"YES","NO"),"NO"))</f>
        <v>YES</v>
      </c>
      <c r="H116" s="32">
        <v>20000.0</v>
      </c>
      <c r="I116" s="16" t="str">
        <f t="shared" si="3"/>
        <v>NOT FUNDED</v>
      </c>
      <c r="J116" s="17">
        <f t="shared" si="4"/>
        <v>1499</v>
      </c>
      <c r="K116" s="18" t="str">
        <f t="shared" si="2"/>
        <v>Over Budget</v>
      </c>
    </row>
    <row r="117">
      <c r="A117" s="33" t="s">
        <v>404</v>
      </c>
      <c r="B117" s="29">
        <v>4.63</v>
      </c>
      <c r="C117" s="30">
        <v>233.0</v>
      </c>
      <c r="D117" s="31">
        <v>4.132097E7</v>
      </c>
      <c r="E117" s="31">
        <v>1.4912969E7</v>
      </c>
      <c r="F117" s="13">
        <f t="shared" si="1"/>
        <v>26408001</v>
      </c>
      <c r="G117" s="14" t="str">
        <f>IF(E117=0,"YES",IF(D117/E117&gt;=1.15, IF(D117+E117&gt;=one_percentage,"YES","NO"),"NO"))</f>
        <v>YES</v>
      </c>
      <c r="H117" s="32">
        <v>22500.0</v>
      </c>
      <c r="I117" s="16" t="str">
        <f t="shared" si="3"/>
        <v>NOT FUNDED</v>
      </c>
      <c r="J117" s="17">
        <f t="shared" si="4"/>
        <v>1499</v>
      </c>
      <c r="K117" s="18" t="str">
        <f t="shared" si="2"/>
        <v>Over Budget</v>
      </c>
    </row>
    <row r="118">
      <c r="A118" s="28" t="s">
        <v>973</v>
      </c>
      <c r="B118" s="29">
        <v>4.58</v>
      </c>
      <c r="C118" s="30">
        <v>187.0</v>
      </c>
      <c r="D118" s="31">
        <v>4.4553111E7</v>
      </c>
      <c r="E118" s="31">
        <v>1.816863E7</v>
      </c>
      <c r="F118" s="13">
        <f t="shared" si="1"/>
        <v>26384481</v>
      </c>
      <c r="G118" s="14" t="str">
        <f>IF(E118=0,"YES",IF(D118/E118&gt;=1.15, IF(D118+E118&gt;=one_percentage,"YES","NO"),"NO"))</f>
        <v>YES</v>
      </c>
      <c r="H118" s="32">
        <v>17100.0</v>
      </c>
      <c r="I118" s="16" t="str">
        <f t="shared" si="3"/>
        <v>NOT FUNDED</v>
      </c>
      <c r="J118" s="17">
        <f t="shared" si="4"/>
        <v>1499</v>
      </c>
      <c r="K118" s="18" t="str">
        <f t="shared" si="2"/>
        <v>Over Budget</v>
      </c>
    </row>
    <row r="119">
      <c r="A119" s="28" t="s">
        <v>77</v>
      </c>
      <c r="B119" s="29">
        <v>4.78</v>
      </c>
      <c r="C119" s="30">
        <v>245.0</v>
      </c>
      <c r="D119" s="31">
        <v>4.3982815E7</v>
      </c>
      <c r="E119" s="31">
        <v>1.7619934E7</v>
      </c>
      <c r="F119" s="13">
        <f t="shared" si="1"/>
        <v>26362881</v>
      </c>
      <c r="G119" s="14" t="str">
        <f>IF(E119=0,"YES",IF(D119/E119&gt;=1.15, IF(D119+E119&gt;=one_percentage,"YES","NO"),"NO"))</f>
        <v>YES</v>
      </c>
      <c r="H119" s="32">
        <v>70000.0</v>
      </c>
      <c r="I119" s="16" t="str">
        <f t="shared" si="3"/>
        <v>NOT FUNDED</v>
      </c>
      <c r="J119" s="17">
        <f t="shared" si="4"/>
        <v>1499</v>
      </c>
      <c r="K119" s="18" t="str">
        <f t="shared" si="2"/>
        <v>Over Budget</v>
      </c>
    </row>
    <row r="120">
      <c r="A120" s="28" t="s">
        <v>451</v>
      </c>
      <c r="B120" s="29">
        <v>4.58</v>
      </c>
      <c r="C120" s="30">
        <v>184.0</v>
      </c>
      <c r="D120" s="31">
        <v>3.7417923E7</v>
      </c>
      <c r="E120" s="31">
        <v>1.1410788E7</v>
      </c>
      <c r="F120" s="13">
        <f t="shared" si="1"/>
        <v>26007135</v>
      </c>
      <c r="G120" s="14" t="str">
        <f>IF(E120=0,"YES",IF(D120/E120&gt;=1.15, IF(D120+E120&gt;=one_percentage,"YES","NO"),"NO"))</f>
        <v>YES</v>
      </c>
      <c r="H120" s="32">
        <v>68500.0</v>
      </c>
      <c r="I120" s="16" t="str">
        <f t="shared" si="3"/>
        <v>NOT FUNDED</v>
      </c>
      <c r="J120" s="17">
        <f t="shared" si="4"/>
        <v>1499</v>
      </c>
      <c r="K120" s="18" t="str">
        <f t="shared" si="2"/>
        <v>Over Budget</v>
      </c>
    </row>
    <row r="121">
      <c r="A121" s="28" t="s">
        <v>624</v>
      </c>
      <c r="B121" s="29">
        <v>4.67</v>
      </c>
      <c r="C121" s="30">
        <v>235.0</v>
      </c>
      <c r="D121" s="31">
        <v>3.9916179E7</v>
      </c>
      <c r="E121" s="31">
        <v>1.4001807E7</v>
      </c>
      <c r="F121" s="13">
        <f t="shared" si="1"/>
        <v>25914372</v>
      </c>
      <c r="G121" s="14" t="str">
        <f>IF(E121=0,"YES",IF(D121/E121&gt;=1.15, IF(D121+E121&gt;=one_percentage,"YES","NO"),"NO"))</f>
        <v>YES</v>
      </c>
      <c r="H121" s="32">
        <v>19900.0</v>
      </c>
      <c r="I121" s="16" t="str">
        <f t="shared" si="3"/>
        <v>NOT FUNDED</v>
      </c>
      <c r="J121" s="17">
        <f t="shared" si="4"/>
        <v>1499</v>
      </c>
      <c r="K121" s="18" t="str">
        <f t="shared" si="2"/>
        <v>Over Budget</v>
      </c>
    </row>
    <row r="122">
      <c r="A122" s="28" t="s">
        <v>692</v>
      </c>
      <c r="B122" s="29">
        <v>3.73</v>
      </c>
      <c r="C122" s="30">
        <v>90.0</v>
      </c>
      <c r="D122" s="31">
        <v>3.4532422E7</v>
      </c>
      <c r="E122" s="31">
        <v>8721002.0</v>
      </c>
      <c r="F122" s="13">
        <f t="shared" si="1"/>
        <v>25811420</v>
      </c>
      <c r="G122" s="14" t="str">
        <f>IF(E122=0,"YES",IF(D122/E122&gt;=1.15, IF(D122+E122&gt;=one_percentage,"YES","NO"),"NO"))</f>
        <v>YES</v>
      </c>
      <c r="H122" s="32">
        <v>35000.0</v>
      </c>
      <c r="I122" s="16" t="str">
        <f t="shared" si="3"/>
        <v>NOT FUNDED</v>
      </c>
      <c r="J122" s="17">
        <f t="shared" si="4"/>
        <v>1499</v>
      </c>
      <c r="K122" s="18" t="str">
        <f t="shared" si="2"/>
        <v>Over Budget</v>
      </c>
    </row>
    <row r="123">
      <c r="A123" s="28" t="s">
        <v>805</v>
      </c>
      <c r="B123" s="29">
        <v>4.5</v>
      </c>
      <c r="C123" s="30">
        <v>151.0</v>
      </c>
      <c r="D123" s="31">
        <v>3.1836393E7</v>
      </c>
      <c r="E123" s="31">
        <v>6287733.0</v>
      </c>
      <c r="F123" s="13">
        <f t="shared" si="1"/>
        <v>25548660</v>
      </c>
      <c r="G123" s="14" t="str">
        <f>IF(E123=0,"YES",IF(D123/E123&gt;=1.15, IF(D123+E123&gt;=one_percentage,"YES","NO"),"NO"))</f>
        <v>YES</v>
      </c>
      <c r="H123" s="25">
        <v>29000.0</v>
      </c>
      <c r="I123" s="16" t="str">
        <f t="shared" si="3"/>
        <v>NOT FUNDED</v>
      </c>
      <c r="J123" s="17">
        <f t="shared" si="4"/>
        <v>1499</v>
      </c>
      <c r="K123" s="18" t="str">
        <f t="shared" si="2"/>
        <v>Over Budget</v>
      </c>
    </row>
    <row r="124">
      <c r="A124" s="28" t="s">
        <v>878</v>
      </c>
      <c r="B124" s="29">
        <v>4.25</v>
      </c>
      <c r="C124" s="30">
        <v>171.0</v>
      </c>
      <c r="D124" s="31">
        <v>3.5316187E7</v>
      </c>
      <c r="E124" s="31">
        <v>1.0346403E7</v>
      </c>
      <c r="F124" s="13">
        <f t="shared" si="1"/>
        <v>24969784</v>
      </c>
      <c r="G124" s="14" t="str">
        <f>IF(E124=0,"YES",IF(D124/E124&gt;=1.15, IF(D124+E124&gt;=one_percentage,"YES","NO"),"NO"))</f>
        <v>YES</v>
      </c>
      <c r="H124" s="32">
        <v>49500.0</v>
      </c>
      <c r="I124" s="16" t="str">
        <f t="shared" si="3"/>
        <v>NOT FUNDED</v>
      </c>
      <c r="J124" s="17">
        <f t="shared" si="4"/>
        <v>1499</v>
      </c>
      <c r="K124" s="18" t="str">
        <f t="shared" si="2"/>
        <v>Over Budget</v>
      </c>
    </row>
    <row r="125">
      <c r="A125" s="28" t="s">
        <v>265</v>
      </c>
      <c r="B125" s="29">
        <v>4.36</v>
      </c>
      <c r="C125" s="30">
        <v>160.0</v>
      </c>
      <c r="D125" s="31">
        <v>4.4124858E7</v>
      </c>
      <c r="E125" s="31">
        <v>1.927052E7</v>
      </c>
      <c r="F125" s="13">
        <f t="shared" si="1"/>
        <v>24854338</v>
      </c>
      <c r="G125" s="14" t="str">
        <f>IF(E125=0,"YES",IF(D125/E125&gt;=1.15, IF(D125+E125&gt;=one_percentage,"YES","NO"),"NO"))</f>
        <v>YES</v>
      </c>
      <c r="H125" s="32">
        <v>70000.0</v>
      </c>
      <c r="I125" s="16" t="str">
        <f t="shared" si="3"/>
        <v>NOT FUNDED</v>
      </c>
      <c r="J125" s="17">
        <f t="shared" si="4"/>
        <v>1499</v>
      </c>
      <c r="K125" s="18" t="str">
        <f t="shared" si="2"/>
        <v>Over Budget</v>
      </c>
    </row>
    <row r="126">
      <c r="A126" s="28" t="s">
        <v>879</v>
      </c>
      <c r="B126" s="29">
        <v>4.56</v>
      </c>
      <c r="C126" s="30">
        <v>237.0</v>
      </c>
      <c r="D126" s="31">
        <v>4.5278606E7</v>
      </c>
      <c r="E126" s="31">
        <v>2.0512701E7</v>
      </c>
      <c r="F126" s="13">
        <f t="shared" si="1"/>
        <v>24765905</v>
      </c>
      <c r="G126" s="14" t="str">
        <f>IF(E126=0,"YES",IF(D126/E126&gt;=1.15, IF(D126+E126&gt;=one_percentage,"YES","NO"),"NO"))</f>
        <v>YES</v>
      </c>
      <c r="H126" s="32">
        <v>45000.0</v>
      </c>
      <c r="I126" s="16" t="str">
        <f t="shared" si="3"/>
        <v>NOT FUNDED</v>
      </c>
      <c r="J126" s="17">
        <f t="shared" si="4"/>
        <v>1499</v>
      </c>
      <c r="K126" s="18" t="str">
        <f t="shared" si="2"/>
        <v>Over Budget</v>
      </c>
    </row>
    <row r="127">
      <c r="A127" s="28" t="s">
        <v>974</v>
      </c>
      <c r="B127" s="29">
        <v>3.67</v>
      </c>
      <c r="C127" s="30">
        <v>87.0</v>
      </c>
      <c r="D127" s="31">
        <v>3.1847447E7</v>
      </c>
      <c r="E127" s="31">
        <v>7137099.0</v>
      </c>
      <c r="F127" s="13">
        <f t="shared" si="1"/>
        <v>24710348</v>
      </c>
      <c r="G127" s="14" t="str">
        <f>IF(E127=0,"YES",IF(D127/E127&gt;=1.15, IF(D127+E127&gt;=one_percentage,"YES","NO"),"NO"))</f>
        <v>YES</v>
      </c>
      <c r="H127" s="32">
        <v>6400.0</v>
      </c>
      <c r="I127" s="16" t="str">
        <f t="shared" si="3"/>
        <v>NOT FUNDED</v>
      </c>
      <c r="J127" s="17">
        <f t="shared" si="4"/>
        <v>1499</v>
      </c>
      <c r="K127" s="18" t="str">
        <f t="shared" si="2"/>
        <v>Over Budget</v>
      </c>
    </row>
    <row r="128">
      <c r="A128" s="33" t="s">
        <v>78</v>
      </c>
      <c r="B128" s="29">
        <v>4.67</v>
      </c>
      <c r="C128" s="30">
        <v>201.0</v>
      </c>
      <c r="D128" s="31">
        <v>4.5593667E7</v>
      </c>
      <c r="E128" s="31">
        <v>2.0977127E7</v>
      </c>
      <c r="F128" s="13">
        <f t="shared" si="1"/>
        <v>24616540</v>
      </c>
      <c r="G128" s="14" t="str">
        <f>IF(E128=0,"YES",IF(D128/E128&gt;=1.15, IF(D128+E128&gt;=one_percentage,"YES","NO"),"NO"))</f>
        <v>YES</v>
      </c>
      <c r="H128" s="32">
        <v>39300.0</v>
      </c>
      <c r="I128" s="16" t="str">
        <f t="shared" si="3"/>
        <v>NOT FUNDED</v>
      </c>
      <c r="J128" s="17">
        <f t="shared" si="4"/>
        <v>1499</v>
      </c>
      <c r="K128" s="18" t="str">
        <f t="shared" si="2"/>
        <v>Over Budget</v>
      </c>
    </row>
    <row r="129">
      <c r="A129" s="28" t="s">
        <v>693</v>
      </c>
      <c r="B129" s="29">
        <v>4.42</v>
      </c>
      <c r="C129" s="30">
        <v>150.0</v>
      </c>
      <c r="D129" s="31">
        <v>3.4803617E7</v>
      </c>
      <c r="E129" s="31">
        <v>1.0335541E7</v>
      </c>
      <c r="F129" s="13">
        <f t="shared" si="1"/>
        <v>24468076</v>
      </c>
      <c r="G129" s="14" t="str">
        <f>IF(E129=0,"YES",IF(D129/E129&gt;=1.15, IF(D129+E129&gt;=one_percentage,"YES","NO"),"NO"))</f>
        <v>YES</v>
      </c>
      <c r="H129" s="32">
        <v>75000.0</v>
      </c>
      <c r="I129" s="16" t="str">
        <f t="shared" si="3"/>
        <v>NOT FUNDED</v>
      </c>
      <c r="J129" s="17">
        <f t="shared" si="4"/>
        <v>1499</v>
      </c>
      <c r="K129" s="18" t="str">
        <f t="shared" si="2"/>
        <v>Over Budget</v>
      </c>
    </row>
    <row r="130">
      <c r="A130" s="28" t="s">
        <v>648</v>
      </c>
      <c r="B130" s="29">
        <v>3.92</v>
      </c>
      <c r="C130" s="30">
        <v>154.0</v>
      </c>
      <c r="D130" s="31">
        <v>3.9632424E7</v>
      </c>
      <c r="E130" s="31">
        <v>1.5338535E7</v>
      </c>
      <c r="F130" s="13">
        <f t="shared" si="1"/>
        <v>24293889</v>
      </c>
      <c r="G130" s="14" t="str">
        <f>IF(E130=0,"YES",IF(D130/E130&gt;=1.15, IF(D130+E130&gt;=one_percentage,"YES","NO"),"NO"))</f>
        <v>YES</v>
      </c>
      <c r="H130" s="32">
        <v>37966.0</v>
      </c>
      <c r="I130" s="16" t="str">
        <f t="shared" si="3"/>
        <v>NOT FUNDED</v>
      </c>
      <c r="J130" s="17">
        <f t="shared" si="4"/>
        <v>1499</v>
      </c>
      <c r="K130" s="18" t="str">
        <f t="shared" si="2"/>
        <v>Over Budget</v>
      </c>
    </row>
    <row r="131">
      <c r="A131" s="28" t="s">
        <v>516</v>
      </c>
      <c r="B131" s="29">
        <v>4.33</v>
      </c>
      <c r="C131" s="30">
        <v>158.0</v>
      </c>
      <c r="D131" s="31">
        <v>3.7671813E7</v>
      </c>
      <c r="E131" s="31">
        <v>1.3435301E7</v>
      </c>
      <c r="F131" s="13">
        <f t="shared" si="1"/>
        <v>24236512</v>
      </c>
      <c r="G131" s="14" t="str">
        <f>IF(E131=0,"YES",IF(D131/E131&gt;=1.15, IF(D131+E131&gt;=one_percentage,"YES","NO"),"NO"))</f>
        <v>YES</v>
      </c>
      <c r="H131" s="32">
        <v>26000.0</v>
      </c>
      <c r="I131" s="16" t="str">
        <f t="shared" si="3"/>
        <v>NOT FUNDED</v>
      </c>
      <c r="J131" s="17">
        <f t="shared" si="4"/>
        <v>1499</v>
      </c>
      <c r="K131" s="18" t="str">
        <f t="shared" si="2"/>
        <v>Over Budget</v>
      </c>
    </row>
    <row r="132">
      <c r="A132" s="28" t="s">
        <v>880</v>
      </c>
      <c r="B132" s="29">
        <v>4.13</v>
      </c>
      <c r="C132" s="30">
        <v>159.0</v>
      </c>
      <c r="D132" s="31">
        <v>3.959097E7</v>
      </c>
      <c r="E132" s="31">
        <v>1.548247E7</v>
      </c>
      <c r="F132" s="13">
        <f t="shared" si="1"/>
        <v>24108500</v>
      </c>
      <c r="G132" s="14" t="str">
        <f>IF(E132=0,"YES",IF(D132/E132&gt;=1.15, IF(D132+E132&gt;=one_percentage,"YES","NO"),"NO"))</f>
        <v>YES</v>
      </c>
      <c r="H132" s="32">
        <v>80000.0</v>
      </c>
      <c r="I132" s="16" t="str">
        <f t="shared" si="3"/>
        <v>NOT FUNDED</v>
      </c>
      <c r="J132" s="17">
        <f t="shared" si="4"/>
        <v>1499</v>
      </c>
      <c r="K132" s="18" t="str">
        <f t="shared" si="2"/>
        <v>Over Budget</v>
      </c>
    </row>
    <row r="133">
      <c r="A133" s="28" t="s">
        <v>881</v>
      </c>
      <c r="B133" s="29">
        <v>4.56</v>
      </c>
      <c r="C133" s="30">
        <v>288.0</v>
      </c>
      <c r="D133" s="31">
        <v>4.6546778E7</v>
      </c>
      <c r="E133" s="31">
        <v>2.2523179E7</v>
      </c>
      <c r="F133" s="13">
        <f t="shared" si="1"/>
        <v>24023599</v>
      </c>
      <c r="G133" s="14" t="str">
        <f>IF(E133=0,"YES",IF(D133/E133&gt;=1.15, IF(D133+E133&gt;=one_percentage,"YES","NO"),"NO"))</f>
        <v>YES</v>
      </c>
      <c r="H133" s="32">
        <v>85000.0</v>
      </c>
      <c r="I133" s="16" t="str">
        <f t="shared" si="3"/>
        <v>NOT FUNDED</v>
      </c>
      <c r="J133" s="17">
        <f t="shared" si="4"/>
        <v>1499</v>
      </c>
      <c r="K133" s="18" t="str">
        <f t="shared" si="2"/>
        <v>Over Budget</v>
      </c>
    </row>
    <row r="134">
      <c r="A134" s="28" t="s">
        <v>266</v>
      </c>
      <c r="B134" s="29">
        <v>4.42</v>
      </c>
      <c r="C134" s="30">
        <v>157.0</v>
      </c>
      <c r="D134" s="31">
        <v>4.0511288E7</v>
      </c>
      <c r="E134" s="31">
        <v>1.6587037E7</v>
      </c>
      <c r="F134" s="13">
        <f t="shared" si="1"/>
        <v>23924251</v>
      </c>
      <c r="G134" s="14" t="str">
        <f>IF(E134=0,"YES",IF(D134/E134&gt;=1.15, IF(D134+E134&gt;=one_percentage,"YES","NO"),"NO"))</f>
        <v>YES</v>
      </c>
      <c r="H134" s="32">
        <v>165487.0</v>
      </c>
      <c r="I134" s="16" t="str">
        <f t="shared" si="3"/>
        <v>NOT FUNDED</v>
      </c>
      <c r="J134" s="17">
        <f t="shared" si="4"/>
        <v>1499</v>
      </c>
      <c r="K134" s="18" t="str">
        <f t="shared" si="2"/>
        <v>Over Budget</v>
      </c>
    </row>
    <row r="135">
      <c r="A135" s="28" t="s">
        <v>177</v>
      </c>
      <c r="B135" s="29">
        <v>4.58</v>
      </c>
      <c r="C135" s="30">
        <v>285.0</v>
      </c>
      <c r="D135" s="31">
        <v>4.2962843E7</v>
      </c>
      <c r="E135" s="31">
        <v>1.9361612E7</v>
      </c>
      <c r="F135" s="13">
        <f t="shared" si="1"/>
        <v>23601231</v>
      </c>
      <c r="G135" s="14" t="str">
        <f>IF(E135=0,"YES",IF(D135/E135&gt;=1.15, IF(D135+E135&gt;=one_percentage,"YES","NO"),"NO"))</f>
        <v>YES</v>
      </c>
      <c r="H135" s="32">
        <v>25000.0</v>
      </c>
      <c r="I135" s="16" t="str">
        <f t="shared" si="3"/>
        <v>NOT FUNDED</v>
      </c>
      <c r="J135" s="17">
        <f t="shared" si="4"/>
        <v>1499</v>
      </c>
      <c r="K135" s="18" t="str">
        <f t="shared" si="2"/>
        <v>Over Budget</v>
      </c>
    </row>
    <row r="136">
      <c r="A136" s="28" t="s">
        <v>975</v>
      </c>
      <c r="B136" s="29">
        <v>4.48</v>
      </c>
      <c r="C136" s="30">
        <v>151.0</v>
      </c>
      <c r="D136" s="31">
        <v>3.3550031E7</v>
      </c>
      <c r="E136" s="31">
        <v>1.0158053E7</v>
      </c>
      <c r="F136" s="13">
        <f t="shared" si="1"/>
        <v>23391978</v>
      </c>
      <c r="G136" s="14" t="str">
        <f>IF(E136=0,"YES",IF(D136/E136&gt;=1.15, IF(D136+E136&gt;=one_percentage,"YES","NO"),"NO"))</f>
        <v>YES</v>
      </c>
      <c r="H136" s="32">
        <v>35000.0</v>
      </c>
      <c r="I136" s="16" t="str">
        <f t="shared" si="3"/>
        <v>NOT FUNDED</v>
      </c>
      <c r="J136" s="17">
        <f t="shared" si="4"/>
        <v>1499</v>
      </c>
      <c r="K136" s="18" t="str">
        <f t="shared" si="2"/>
        <v>Over Budget</v>
      </c>
    </row>
    <row r="137">
      <c r="A137" s="28" t="s">
        <v>405</v>
      </c>
      <c r="B137" s="29">
        <v>4.07</v>
      </c>
      <c r="C137" s="30">
        <v>175.0</v>
      </c>
      <c r="D137" s="31">
        <v>4.5407066E7</v>
      </c>
      <c r="E137" s="31">
        <v>2.2591788E7</v>
      </c>
      <c r="F137" s="13">
        <f t="shared" si="1"/>
        <v>22815278</v>
      </c>
      <c r="G137" s="14" t="str">
        <f>IF(E137=0,"YES",IF(D137/E137&gt;=1.15, IF(D137+E137&gt;=one_percentage,"YES","NO"),"NO"))</f>
        <v>YES</v>
      </c>
      <c r="H137" s="32">
        <v>25000.0</v>
      </c>
      <c r="I137" s="16" t="str">
        <f t="shared" si="3"/>
        <v>NOT FUNDED</v>
      </c>
      <c r="J137" s="17">
        <f t="shared" si="4"/>
        <v>1499</v>
      </c>
      <c r="K137" s="18" t="str">
        <f t="shared" si="2"/>
        <v>Over Budget</v>
      </c>
    </row>
    <row r="138">
      <c r="A138" s="28" t="s">
        <v>976</v>
      </c>
      <c r="B138" s="29">
        <v>4.67</v>
      </c>
      <c r="C138" s="30">
        <v>249.0</v>
      </c>
      <c r="D138" s="31">
        <v>4.9245894E7</v>
      </c>
      <c r="E138" s="31">
        <v>2.6464743E7</v>
      </c>
      <c r="F138" s="13">
        <f t="shared" si="1"/>
        <v>22781151</v>
      </c>
      <c r="G138" s="14" t="str">
        <f>IF(E138=0,"YES",IF(D138/E138&gt;=1.15, IF(D138+E138&gt;=one_percentage,"YES","NO"),"NO"))</f>
        <v>YES</v>
      </c>
      <c r="H138" s="32">
        <v>11580.0</v>
      </c>
      <c r="I138" s="16" t="str">
        <f t="shared" si="3"/>
        <v>NOT FUNDED</v>
      </c>
      <c r="J138" s="17">
        <f t="shared" si="4"/>
        <v>1499</v>
      </c>
      <c r="K138" s="18" t="str">
        <f t="shared" si="2"/>
        <v>Over Budget</v>
      </c>
    </row>
    <row r="139">
      <c r="A139" s="28" t="s">
        <v>977</v>
      </c>
      <c r="B139" s="29">
        <v>4.56</v>
      </c>
      <c r="C139" s="30">
        <v>153.0</v>
      </c>
      <c r="D139" s="31">
        <v>3.8125779E7</v>
      </c>
      <c r="E139" s="31">
        <v>1.5403691E7</v>
      </c>
      <c r="F139" s="13">
        <f t="shared" si="1"/>
        <v>22722088</v>
      </c>
      <c r="G139" s="14" t="str">
        <f>IF(E139=0,"YES",IF(D139/E139&gt;=1.15, IF(D139+E139&gt;=one_percentage,"YES","NO"),"NO"))</f>
        <v>YES</v>
      </c>
      <c r="H139" s="32">
        <v>10000.0</v>
      </c>
      <c r="I139" s="16" t="str">
        <f t="shared" si="3"/>
        <v>NOT FUNDED</v>
      </c>
      <c r="J139" s="17">
        <f t="shared" si="4"/>
        <v>1499</v>
      </c>
      <c r="K139" s="18" t="str">
        <f t="shared" si="2"/>
        <v>Over Budget</v>
      </c>
    </row>
    <row r="140">
      <c r="A140" s="28" t="s">
        <v>452</v>
      </c>
      <c r="B140" s="29">
        <v>3.96</v>
      </c>
      <c r="C140" s="30">
        <v>101.0</v>
      </c>
      <c r="D140" s="31">
        <v>3.3036454E7</v>
      </c>
      <c r="E140" s="31">
        <v>1.034394E7</v>
      </c>
      <c r="F140" s="13">
        <f t="shared" si="1"/>
        <v>22692514</v>
      </c>
      <c r="G140" s="14" t="str">
        <f>IF(E140=0,"YES",IF(D140/E140&gt;=1.15, IF(D140+E140&gt;=one_percentage,"YES","NO"),"NO"))</f>
        <v>YES</v>
      </c>
      <c r="H140" s="32">
        <v>9500.0</v>
      </c>
      <c r="I140" s="16" t="str">
        <f t="shared" si="3"/>
        <v>NOT FUNDED</v>
      </c>
      <c r="J140" s="17">
        <f t="shared" si="4"/>
        <v>1499</v>
      </c>
      <c r="K140" s="18" t="str">
        <f t="shared" si="2"/>
        <v>Over Budget</v>
      </c>
    </row>
    <row r="141">
      <c r="A141" s="28" t="s">
        <v>79</v>
      </c>
      <c r="B141" s="29">
        <v>3.56</v>
      </c>
      <c r="C141" s="30">
        <v>81.0</v>
      </c>
      <c r="D141" s="31">
        <v>2.9894778E7</v>
      </c>
      <c r="E141" s="31">
        <v>7232721.0</v>
      </c>
      <c r="F141" s="13">
        <f t="shared" si="1"/>
        <v>22662057</v>
      </c>
      <c r="G141" s="14" t="str">
        <f>IF(E141=0,"YES",IF(D141/E141&gt;=1.15, IF(D141+E141&gt;=one_percentage,"YES","NO"),"NO"))</f>
        <v>YES</v>
      </c>
      <c r="H141" s="32">
        <v>40000.0</v>
      </c>
      <c r="I141" s="16" t="str">
        <f t="shared" si="3"/>
        <v>NOT FUNDED</v>
      </c>
      <c r="J141" s="17">
        <f t="shared" si="4"/>
        <v>1499</v>
      </c>
      <c r="K141" s="18" t="str">
        <f t="shared" si="2"/>
        <v>Over Budget</v>
      </c>
    </row>
    <row r="142">
      <c r="A142" s="28" t="s">
        <v>517</v>
      </c>
      <c r="B142" s="29">
        <v>4.33</v>
      </c>
      <c r="C142" s="30">
        <v>137.0</v>
      </c>
      <c r="D142" s="31">
        <v>3.1152297E7</v>
      </c>
      <c r="E142" s="31">
        <v>8547917.0</v>
      </c>
      <c r="F142" s="13">
        <f t="shared" si="1"/>
        <v>22604380</v>
      </c>
      <c r="G142" s="14" t="str">
        <f>IF(E142=0,"YES",IF(D142/E142&gt;=1.15, IF(D142+E142&gt;=one_percentage,"YES","NO"),"NO"))</f>
        <v>YES</v>
      </c>
      <c r="H142" s="32">
        <v>10200.0</v>
      </c>
      <c r="I142" s="16" t="str">
        <f t="shared" si="3"/>
        <v>NOT FUNDED</v>
      </c>
      <c r="J142" s="17">
        <f t="shared" si="4"/>
        <v>1499</v>
      </c>
      <c r="K142" s="18" t="str">
        <f t="shared" si="2"/>
        <v>Over Budget</v>
      </c>
    </row>
    <row r="143">
      <c r="A143" s="28" t="s">
        <v>649</v>
      </c>
      <c r="B143" s="29">
        <v>4.33</v>
      </c>
      <c r="C143" s="30">
        <v>160.0</v>
      </c>
      <c r="D143" s="31">
        <v>3.8227684E7</v>
      </c>
      <c r="E143" s="31">
        <v>1.5625898E7</v>
      </c>
      <c r="F143" s="13">
        <f t="shared" si="1"/>
        <v>22601786</v>
      </c>
      <c r="G143" s="14" t="str">
        <f>IF(E143=0,"YES",IF(D143/E143&gt;=1.15, IF(D143+E143&gt;=one_percentage,"YES","NO"),"NO"))</f>
        <v>YES</v>
      </c>
      <c r="H143" s="32">
        <v>29600.0</v>
      </c>
      <c r="I143" s="16" t="str">
        <f t="shared" si="3"/>
        <v>NOT FUNDED</v>
      </c>
      <c r="J143" s="17">
        <f t="shared" si="4"/>
        <v>1499</v>
      </c>
      <c r="K143" s="18" t="str">
        <f t="shared" si="2"/>
        <v>Over Budget</v>
      </c>
    </row>
    <row r="144">
      <c r="A144" s="28" t="s">
        <v>650</v>
      </c>
      <c r="B144" s="29">
        <v>3.87</v>
      </c>
      <c r="C144" s="30">
        <v>145.0</v>
      </c>
      <c r="D144" s="31">
        <v>3.8842282E7</v>
      </c>
      <c r="E144" s="31">
        <v>1.6297342E7</v>
      </c>
      <c r="F144" s="13">
        <f t="shared" si="1"/>
        <v>22544940</v>
      </c>
      <c r="G144" s="14" t="str">
        <f>IF(E144=0,"YES",IF(D144/E144&gt;=1.15, IF(D144+E144&gt;=one_percentage,"YES","NO"),"NO"))</f>
        <v>YES</v>
      </c>
      <c r="H144" s="32">
        <v>66125.0</v>
      </c>
      <c r="I144" s="16" t="str">
        <f t="shared" si="3"/>
        <v>NOT FUNDED</v>
      </c>
      <c r="J144" s="17">
        <f t="shared" si="4"/>
        <v>1499</v>
      </c>
      <c r="K144" s="18" t="str">
        <f t="shared" si="2"/>
        <v>Over Budget</v>
      </c>
    </row>
    <row r="145">
      <c r="A145" s="28" t="s">
        <v>267</v>
      </c>
      <c r="B145" s="29">
        <v>4.0</v>
      </c>
      <c r="C145" s="30">
        <v>139.0</v>
      </c>
      <c r="D145" s="31">
        <v>3.7015523E7</v>
      </c>
      <c r="E145" s="31">
        <v>1.4682693E7</v>
      </c>
      <c r="F145" s="13">
        <f t="shared" si="1"/>
        <v>22332830</v>
      </c>
      <c r="G145" s="14" t="str">
        <f>IF(E145=0,"YES",IF(D145/E145&gt;=1.15, IF(D145+E145&gt;=one_percentage,"YES","NO"),"NO"))</f>
        <v>YES</v>
      </c>
      <c r="H145" s="32">
        <v>78300.0</v>
      </c>
      <c r="I145" s="16" t="str">
        <f t="shared" si="3"/>
        <v>NOT FUNDED</v>
      </c>
      <c r="J145" s="17">
        <f t="shared" si="4"/>
        <v>1499</v>
      </c>
      <c r="K145" s="18" t="str">
        <f t="shared" si="2"/>
        <v>Over Budget</v>
      </c>
    </row>
    <row r="146">
      <c r="A146" s="28" t="s">
        <v>268</v>
      </c>
      <c r="B146" s="29">
        <v>3.67</v>
      </c>
      <c r="C146" s="30">
        <v>142.0</v>
      </c>
      <c r="D146" s="31">
        <v>3.7432766E7</v>
      </c>
      <c r="E146" s="31">
        <v>1.516168E7</v>
      </c>
      <c r="F146" s="13">
        <f t="shared" si="1"/>
        <v>22271086</v>
      </c>
      <c r="G146" s="14" t="str">
        <f>IF(E146=0,"YES",IF(D146/E146&gt;=1.15, IF(D146+E146&gt;=one_percentage,"YES","NO"),"NO"))</f>
        <v>YES</v>
      </c>
      <c r="H146" s="32">
        <v>30500.0</v>
      </c>
      <c r="I146" s="16" t="str">
        <f t="shared" si="3"/>
        <v>NOT FUNDED</v>
      </c>
      <c r="J146" s="17">
        <f t="shared" si="4"/>
        <v>1499</v>
      </c>
      <c r="K146" s="18" t="str">
        <f t="shared" si="2"/>
        <v>Over Budget</v>
      </c>
    </row>
    <row r="147">
      <c r="A147" s="28" t="s">
        <v>179</v>
      </c>
      <c r="B147" s="29">
        <v>3.46</v>
      </c>
      <c r="C147" s="30">
        <v>218.0</v>
      </c>
      <c r="D147" s="31">
        <v>4.2605146E7</v>
      </c>
      <c r="E147" s="31">
        <v>2.0398283E7</v>
      </c>
      <c r="F147" s="13">
        <f t="shared" si="1"/>
        <v>22206863</v>
      </c>
      <c r="G147" s="14" t="str">
        <f>IF(E147=0,"YES",IF(D147/E147&gt;=1.15, IF(D147+E147&gt;=one_percentage,"YES","NO"),"NO"))</f>
        <v>YES</v>
      </c>
      <c r="H147" s="32">
        <v>10000.0</v>
      </c>
      <c r="I147" s="16" t="str">
        <f t="shared" si="3"/>
        <v>NOT FUNDED</v>
      </c>
      <c r="J147" s="17">
        <f t="shared" si="4"/>
        <v>1499</v>
      </c>
      <c r="K147" s="18" t="str">
        <f t="shared" si="2"/>
        <v>Over Budget</v>
      </c>
    </row>
    <row r="148">
      <c r="A148" s="28" t="s">
        <v>882</v>
      </c>
      <c r="B148" s="29">
        <v>3.6</v>
      </c>
      <c r="C148" s="30">
        <v>148.0</v>
      </c>
      <c r="D148" s="31">
        <v>3.7263203E7</v>
      </c>
      <c r="E148" s="31">
        <v>1.5349283E7</v>
      </c>
      <c r="F148" s="13">
        <f t="shared" si="1"/>
        <v>21913920</v>
      </c>
      <c r="G148" s="14" t="str">
        <f>IF(E148=0,"YES",IF(D148/E148&gt;=1.15, IF(D148+E148&gt;=one_percentage,"YES","NO"),"NO"))</f>
        <v>YES</v>
      </c>
      <c r="H148" s="32">
        <v>34400.0</v>
      </c>
      <c r="I148" s="16" t="str">
        <f t="shared" si="3"/>
        <v>NOT FUNDED</v>
      </c>
      <c r="J148" s="17">
        <f t="shared" si="4"/>
        <v>1499</v>
      </c>
      <c r="K148" s="18" t="str">
        <f t="shared" si="2"/>
        <v>Over Budget</v>
      </c>
    </row>
    <row r="149">
      <c r="A149" s="28" t="s">
        <v>625</v>
      </c>
      <c r="B149" s="29">
        <v>4.17</v>
      </c>
      <c r="C149" s="30">
        <v>149.0</v>
      </c>
      <c r="D149" s="31">
        <v>3.7343359E7</v>
      </c>
      <c r="E149" s="31">
        <v>1.5437929E7</v>
      </c>
      <c r="F149" s="13">
        <f t="shared" si="1"/>
        <v>21905430</v>
      </c>
      <c r="G149" s="14" t="str">
        <f>IF(E149=0,"YES",IF(D149/E149&gt;=1.15, IF(D149+E149&gt;=one_percentage,"YES","NO"),"NO"))</f>
        <v>YES</v>
      </c>
      <c r="H149" s="32">
        <v>32000.0</v>
      </c>
      <c r="I149" s="16" t="str">
        <f t="shared" si="3"/>
        <v>NOT FUNDED</v>
      </c>
      <c r="J149" s="17">
        <f t="shared" si="4"/>
        <v>1499</v>
      </c>
      <c r="K149" s="18" t="str">
        <f t="shared" si="2"/>
        <v>Over Budget</v>
      </c>
    </row>
    <row r="150">
      <c r="A150" s="28" t="s">
        <v>80</v>
      </c>
      <c r="B150" s="29">
        <v>4.25</v>
      </c>
      <c r="C150" s="30">
        <v>100.0</v>
      </c>
      <c r="D150" s="31">
        <v>3.183322E7</v>
      </c>
      <c r="E150" s="31">
        <v>9964313.0</v>
      </c>
      <c r="F150" s="13">
        <f t="shared" si="1"/>
        <v>21868907</v>
      </c>
      <c r="G150" s="14" t="str">
        <f>IF(E150=0,"YES",IF(D150/E150&gt;=1.15, IF(D150+E150&gt;=one_percentage,"YES","NO"),"NO"))</f>
        <v>YES</v>
      </c>
      <c r="H150" s="32">
        <v>28700.0</v>
      </c>
      <c r="I150" s="16" t="str">
        <f t="shared" si="3"/>
        <v>NOT FUNDED</v>
      </c>
      <c r="J150" s="17">
        <f t="shared" si="4"/>
        <v>1499</v>
      </c>
      <c r="K150" s="18" t="str">
        <f t="shared" si="2"/>
        <v>Over Budget</v>
      </c>
    </row>
    <row r="151">
      <c r="A151" s="28" t="s">
        <v>382</v>
      </c>
      <c r="B151" s="29">
        <v>4.29</v>
      </c>
      <c r="C151" s="30">
        <v>275.0</v>
      </c>
      <c r="D151" s="31">
        <v>4.9720833E7</v>
      </c>
      <c r="E151" s="31">
        <v>2.8109043E7</v>
      </c>
      <c r="F151" s="13">
        <f t="shared" si="1"/>
        <v>21611790</v>
      </c>
      <c r="G151" s="14" t="str">
        <f>IF(E151=0,"YES",IF(D151/E151&gt;=1.15, IF(D151+E151&gt;=one_percentage,"YES","NO"),"NO"))</f>
        <v>YES</v>
      </c>
      <c r="H151" s="32">
        <v>7115.0</v>
      </c>
      <c r="I151" s="16" t="str">
        <f t="shared" si="3"/>
        <v>NOT FUNDED</v>
      </c>
      <c r="J151" s="17">
        <f t="shared" si="4"/>
        <v>1499</v>
      </c>
      <c r="K151" s="18" t="str">
        <f t="shared" si="2"/>
        <v>Over Budget</v>
      </c>
    </row>
    <row r="152">
      <c r="A152" s="28" t="s">
        <v>81</v>
      </c>
      <c r="B152" s="29">
        <v>4.47</v>
      </c>
      <c r="C152" s="30">
        <v>107.0</v>
      </c>
      <c r="D152" s="31">
        <v>3.1926544E7</v>
      </c>
      <c r="E152" s="31">
        <v>1.0326623E7</v>
      </c>
      <c r="F152" s="13">
        <f t="shared" si="1"/>
        <v>21599921</v>
      </c>
      <c r="G152" s="14" t="str">
        <f>IF(E152=0,"YES",IF(D152/E152&gt;=1.15, IF(D152+E152&gt;=one_percentage,"YES","NO"),"NO"))</f>
        <v>YES</v>
      </c>
      <c r="H152" s="32">
        <v>19936.0</v>
      </c>
      <c r="I152" s="16" t="str">
        <f t="shared" si="3"/>
        <v>NOT FUNDED</v>
      </c>
      <c r="J152" s="17">
        <f t="shared" si="4"/>
        <v>1499</v>
      </c>
      <c r="K152" s="18" t="str">
        <f t="shared" si="2"/>
        <v>Over Budget</v>
      </c>
    </row>
    <row r="153">
      <c r="A153" s="28" t="s">
        <v>1050</v>
      </c>
      <c r="B153" s="29">
        <v>4.27</v>
      </c>
      <c r="C153" s="30">
        <v>194.0</v>
      </c>
      <c r="D153" s="31">
        <v>3.631985E7</v>
      </c>
      <c r="E153" s="31">
        <v>1.4739674E7</v>
      </c>
      <c r="F153" s="13">
        <f t="shared" si="1"/>
        <v>21580176</v>
      </c>
      <c r="G153" s="14" t="str">
        <f>IF(E153=0,"YES",IF(D153/E153&gt;=1.15, IF(D153+E153&gt;=one_percentage,"YES","NO"),"NO"))</f>
        <v>YES</v>
      </c>
      <c r="H153" s="32">
        <v>68000.0</v>
      </c>
      <c r="I153" s="16" t="str">
        <f t="shared" si="3"/>
        <v>NOT FUNDED</v>
      </c>
      <c r="J153" s="17">
        <f t="shared" si="4"/>
        <v>1499</v>
      </c>
      <c r="K153" s="18" t="str">
        <f t="shared" si="2"/>
        <v>Over Budget</v>
      </c>
    </row>
    <row r="154">
      <c r="A154" s="28" t="s">
        <v>694</v>
      </c>
      <c r="B154" s="29">
        <v>4.5</v>
      </c>
      <c r="C154" s="30">
        <v>144.0</v>
      </c>
      <c r="D154" s="31">
        <v>3.494918E7</v>
      </c>
      <c r="E154" s="31">
        <v>1.3415869E7</v>
      </c>
      <c r="F154" s="13">
        <f t="shared" si="1"/>
        <v>21533311</v>
      </c>
      <c r="G154" s="14" t="str">
        <f>IF(E154=0,"YES",IF(D154/E154&gt;=1.15, IF(D154+E154&gt;=one_percentage,"YES","NO"),"NO"))</f>
        <v>YES</v>
      </c>
      <c r="H154" s="32">
        <v>9000.0</v>
      </c>
      <c r="I154" s="16" t="str">
        <f t="shared" si="3"/>
        <v>NOT FUNDED</v>
      </c>
      <c r="J154" s="17">
        <f t="shared" si="4"/>
        <v>1499</v>
      </c>
      <c r="K154" s="18" t="str">
        <f t="shared" si="2"/>
        <v>Over Budget</v>
      </c>
    </row>
    <row r="155">
      <c r="A155" s="28" t="s">
        <v>651</v>
      </c>
      <c r="B155" s="29">
        <v>4.27</v>
      </c>
      <c r="C155" s="30">
        <v>144.0</v>
      </c>
      <c r="D155" s="31">
        <v>3.4250775E7</v>
      </c>
      <c r="E155" s="31">
        <v>1.2812599E7</v>
      </c>
      <c r="F155" s="13">
        <f t="shared" si="1"/>
        <v>21438176</v>
      </c>
      <c r="G155" s="14" t="str">
        <f>IF(E155=0,"YES",IF(D155/E155&gt;=1.15, IF(D155+E155&gt;=one_percentage,"YES","NO"),"NO"))</f>
        <v>YES</v>
      </c>
      <c r="H155" s="32">
        <v>35000.0</v>
      </c>
      <c r="I155" s="16" t="str">
        <f t="shared" si="3"/>
        <v>NOT FUNDED</v>
      </c>
      <c r="J155" s="17">
        <f t="shared" si="4"/>
        <v>1499</v>
      </c>
      <c r="K155" s="18" t="str">
        <f t="shared" si="2"/>
        <v>Over Budget</v>
      </c>
    </row>
    <row r="156">
      <c r="A156" s="28" t="s">
        <v>269</v>
      </c>
      <c r="B156" s="29">
        <v>4.53</v>
      </c>
      <c r="C156" s="30">
        <v>209.0</v>
      </c>
      <c r="D156" s="31">
        <v>3.8649323E7</v>
      </c>
      <c r="E156" s="31">
        <v>1.7285496E7</v>
      </c>
      <c r="F156" s="13">
        <f t="shared" si="1"/>
        <v>21363827</v>
      </c>
      <c r="G156" s="14" t="str">
        <f>IF(E156=0,"YES",IF(D156/E156&gt;=1.15, IF(D156+E156&gt;=one_percentage,"YES","NO"),"NO"))</f>
        <v>YES</v>
      </c>
      <c r="H156" s="32">
        <v>10000.0</v>
      </c>
      <c r="I156" s="16" t="str">
        <f t="shared" si="3"/>
        <v>NOT FUNDED</v>
      </c>
      <c r="J156" s="17">
        <f t="shared" si="4"/>
        <v>1499</v>
      </c>
      <c r="K156" s="18" t="str">
        <f t="shared" si="2"/>
        <v>Over Budget</v>
      </c>
    </row>
    <row r="157">
      <c r="A157" s="28" t="s">
        <v>82</v>
      </c>
      <c r="B157" s="29">
        <v>4.83</v>
      </c>
      <c r="C157" s="30">
        <v>360.0</v>
      </c>
      <c r="D157" s="31">
        <v>4.3570388E7</v>
      </c>
      <c r="E157" s="31">
        <v>2.2258269E7</v>
      </c>
      <c r="F157" s="13">
        <f t="shared" si="1"/>
        <v>21312119</v>
      </c>
      <c r="G157" s="14" t="str">
        <f>IF(E157=0,"YES",IF(D157/E157&gt;=1.15, IF(D157+E157&gt;=one_percentage,"YES","NO"),"NO"))</f>
        <v>YES</v>
      </c>
      <c r="H157" s="32">
        <v>72000.0</v>
      </c>
      <c r="I157" s="16" t="str">
        <f t="shared" si="3"/>
        <v>NOT FUNDED</v>
      </c>
      <c r="J157" s="17">
        <f t="shared" si="4"/>
        <v>1499</v>
      </c>
      <c r="K157" s="18" t="str">
        <f t="shared" si="2"/>
        <v>Over Budget</v>
      </c>
    </row>
    <row r="158">
      <c r="A158" s="28" t="s">
        <v>83</v>
      </c>
      <c r="B158" s="29">
        <v>4.2</v>
      </c>
      <c r="C158" s="30">
        <v>109.0</v>
      </c>
      <c r="D158" s="31">
        <v>3.5071156E7</v>
      </c>
      <c r="E158" s="31">
        <v>1.3772851E7</v>
      </c>
      <c r="F158" s="13">
        <f t="shared" si="1"/>
        <v>21298305</v>
      </c>
      <c r="G158" s="14" t="str">
        <f>IF(E158=0,"YES",IF(D158/E158&gt;=1.15, IF(D158+E158&gt;=one_percentage,"YES","NO"),"NO"))</f>
        <v>YES</v>
      </c>
      <c r="H158" s="32">
        <v>22200.0</v>
      </c>
      <c r="I158" s="16" t="str">
        <f t="shared" si="3"/>
        <v>NOT FUNDED</v>
      </c>
      <c r="J158" s="17">
        <f t="shared" si="4"/>
        <v>1499</v>
      </c>
      <c r="K158" s="18" t="str">
        <f t="shared" si="2"/>
        <v>Over Budget</v>
      </c>
    </row>
    <row r="159">
      <c r="A159" s="28" t="s">
        <v>883</v>
      </c>
      <c r="B159" s="29">
        <v>3.06</v>
      </c>
      <c r="C159" s="30">
        <v>134.0</v>
      </c>
      <c r="D159" s="31">
        <v>3.425895E7</v>
      </c>
      <c r="E159" s="31">
        <v>1.2967616E7</v>
      </c>
      <c r="F159" s="13">
        <f t="shared" si="1"/>
        <v>21291334</v>
      </c>
      <c r="G159" s="14" t="str">
        <f>IF(E159=0,"YES",IF(D159/E159&gt;=1.15, IF(D159+E159&gt;=one_percentage,"YES","NO"),"NO"))</f>
        <v>YES</v>
      </c>
      <c r="H159" s="32">
        <v>18000.0</v>
      </c>
      <c r="I159" s="16" t="str">
        <f t="shared" si="3"/>
        <v>NOT FUNDED</v>
      </c>
      <c r="J159" s="17">
        <f t="shared" si="4"/>
        <v>1499</v>
      </c>
      <c r="K159" s="18" t="str">
        <f t="shared" si="2"/>
        <v>Over Budget</v>
      </c>
    </row>
    <row r="160">
      <c r="A160" s="28" t="s">
        <v>1051</v>
      </c>
      <c r="B160" s="29">
        <v>4.08</v>
      </c>
      <c r="C160" s="30">
        <v>161.0</v>
      </c>
      <c r="D160" s="31">
        <v>3.4127972E7</v>
      </c>
      <c r="E160" s="31">
        <v>1.304718E7</v>
      </c>
      <c r="F160" s="13">
        <f t="shared" si="1"/>
        <v>21080792</v>
      </c>
      <c r="G160" s="14" t="str">
        <f>IF(E160=0,"YES",IF(D160/E160&gt;=1.15, IF(D160+E160&gt;=one_percentage,"YES","NO"),"NO"))</f>
        <v>YES</v>
      </c>
      <c r="H160" s="32">
        <v>39712.0</v>
      </c>
      <c r="I160" s="16" t="str">
        <f t="shared" si="3"/>
        <v>NOT FUNDED</v>
      </c>
      <c r="J160" s="17">
        <f t="shared" si="4"/>
        <v>1499</v>
      </c>
      <c r="K160" s="18" t="str">
        <f t="shared" si="2"/>
        <v>Over Budget</v>
      </c>
    </row>
    <row r="161">
      <c r="A161" s="28" t="s">
        <v>383</v>
      </c>
      <c r="B161" s="29">
        <v>4.44</v>
      </c>
      <c r="C161" s="30">
        <v>327.0</v>
      </c>
      <c r="D161" s="31">
        <v>4.6781025E7</v>
      </c>
      <c r="E161" s="31">
        <v>2.5955272E7</v>
      </c>
      <c r="F161" s="13">
        <f t="shared" si="1"/>
        <v>20825753</v>
      </c>
      <c r="G161" s="14" t="str">
        <f>IF(E161=0,"YES",IF(D161/E161&gt;=1.15, IF(D161+E161&gt;=one_percentage,"YES","NO"),"NO"))</f>
        <v>YES</v>
      </c>
      <c r="H161" s="32">
        <v>60000.0</v>
      </c>
      <c r="I161" s="16" t="str">
        <f t="shared" si="3"/>
        <v>NOT FUNDED</v>
      </c>
      <c r="J161" s="17">
        <f t="shared" si="4"/>
        <v>1499</v>
      </c>
      <c r="K161" s="18" t="str">
        <f t="shared" si="2"/>
        <v>Over Budget</v>
      </c>
    </row>
    <row r="162">
      <c r="A162" s="28" t="s">
        <v>406</v>
      </c>
      <c r="B162" s="29">
        <v>4.19</v>
      </c>
      <c r="C162" s="30">
        <v>170.0</v>
      </c>
      <c r="D162" s="31">
        <v>3.9715697E7</v>
      </c>
      <c r="E162" s="31">
        <v>1.8914883E7</v>
      </c>
      <c r="F162" s="13">
        <f t="shared" si="1"/>
        <v>20800814</v>
      </c>
      <c r="G162" s="14" t="str">
        <f>IF(E162=0,"YES",IF(D162/E162&gt;=1.15, IF(D162+E162&gt;=one_percentage,"YES","NO"),"NO"))</f>
        <v>YES</v>
      </c>
      <c r="H162" s="32">
        <v>39300.0</v>
      </c>
      <c r="I162" s="16" t="str">
        <f t="shared" si="3"/>
        <v>NOT FUNDED</v>
      </c>
      <c r="J162" s="17">
        <f t="shared" si="4"/>
        <v>1499</v>
      </c>
      <c r="K162" s="18" t="str">
        <f t="shared" si="2"/>
        <v>Over Budget</v>
      </c>
    </row>
    <row r="163">
      <c r="A163" s="28" t="s">
        <v>384</v>
      </c>
      <c r="B163" s="29">
        <v>3.67</v>
      </c>
      <c r="C163" s="30">
        <v>219.0</v>
      </c>
      <c r="D163" s="31">
        <v>4.4467648E7</v>
      </c>
      <c r="E163" s="31">
        <v>2.3741334E7</v>
      </c>
      <c r="F163" s="13">
        <f t="shared" si="1"/>
        <v>20726314</v>
      </c>
      <c r="G163" s="14" t="str">
        <f>IF(E163=0,"YES",IF(D163/E163&gt;=1.15, IF(D163+E163&gt;=one_percentage,"YES","NO"),"NO"))</f>
        <v>YES</v>
      </c>
      <c r="H163" s="32">
        <v>9900.0</v>
      </c>
      <c r="I163" s="16" t="str">
        <f t="shared" si="3"/>
        <v>NOT FUNDED</v>
      </c>
      <c r="J163" s="17">
        <f t="shared" si="4"/>
        <v>1499</v>
      </c>
      <c r="K163" s="18" t="str">
        <f t="shared" si="2"/>
        <v>Over Budget</v>
      </c>
    </row>
    <row r="164">
      <c r="A164" s="28" t="s">
        <v>695</v>
      </c>
      <c r="B164" s="29">
        <v>4.25</v>
      </c>
      <c r="C164" s="30">
        <v>111.0</v>
      </c>
      <c r="D164" s="31">
        <v>3.1021084E7</v>
      </c>
      <c r="E164" s="31">
        <v>1.0359418E7</v>
      </c>
      <c r="F164" s="13">
        <f t="shared" si="1"/>
        <v>20661666</v>
      </c>
      <c r="G164" s="14" t="str">
        <f>IF(E164=0,"YES",IF(D164/E164&gt;=1.15, IF(D164+E164&gt;=one_percentage,"YES","NO"),"NO"))</f>
        <v>YES</v>
      </c>
      <c r="H164" s="32">
        <v>40000.0</v>
      </c>
      <c r="I164" s="16" t="str">
        <f t="shared" si="3"/>
        <v>NOT FUNDED</v>
      </c>
      <c r="J164" s="17">
        <f t="shared" si="4"/>
        <v>1499</v>
      </c>
      <c r="K164" s="18" t="str">
        <f t="shared" si="2"/>
        <v>Over Budget</v>
      </c>
    </row>
    <row r="165">
      <c r="A165" s="28" t="s">
        <v>884</v>
      </c>
      <c r="B165" s="29">
        <v>4.22</v>
      </c>
      <c r="C165" s="30">
        <v>159.0</v>
      </c>
      <c r="D165" s="31">
        <v>3.5494517E7</v>
      </c>
      <c r="E165" s="31">
        <v>1.4848765E7</v>
      </c>
      <c r="F165" s="13">
        <f t="shared" si="1"/>
        <v>20645752</v>
      </c>
      <c r="G165" s="14" t="str">
        <f>IF(E165=0,"YES",IF(D165/E165&gt;=1.15, IF(D165+E165&gt;=one_percentage,"YES","NO"),"NO"))</f>
        <v>YES</v>
      </c>
      <c r="H165" s="32">
        <v>64000.0</v>
      </c>
      <c r="I165" s="16" t="str">
        <f t="shared" si="3"/>
        <v>NOT FUNDED</v>
      </c>
      <c r="J165" s="17">
        <f t="shared" si="4"/>
        <v>1499</v>
      </c>
      <c r="K165" s="18" t="str">
        <f t="shared" si="2"/>
        <v>Over Budget</v>
      </c>
    </row>
    <row r="166">
      <c r="A166" s="28" t="s">
        <v>1138</v>
      </c>
      <c r="B166" s="29">
        <v>4.47</v>
      </c>
      <c r="C166" s="30">
        <v>117.0</v>
      </c>
      <c r="D166" s="31">
        <v>3.0818894E7</v>
      </c>
      <c r="E166" s="31">
        <v>1.0183281E7</v>
      </c>
      <c r="F166" s="13">
        <f t="shared" si="1"/>
        <v>20635613</v>
      </c>
      <c r="G166" s="14" t="str">
        <f>IF(E166=0,"YES",IF(D166/E166&gt;=1.15, IF(D166+E166&gt;=one_percentage,"YES","NO"),"NO"))</f>
        <v>YES</v>
      </c>
      <c r="H166" s="32">
        <v>15000.0</v>
      </c>
      <c r="I166" s="16" t="str">
        <f t="shared" si="3"/>
        <v>NOT FUNDED</v>
      </c>
      <c r="J166" s="17">
        <f t="shared" si="4"/>
        <v>1499</v>
      </c>
      <c r="K166" s="18" t="str">
        <f t="shared" si="2"/>
        <v>Over Budget</v>
      </c>
    </row>
    <row r="167">
      <c r="A167" s="28" t="s">
        <v>697</v>
      </c>
      <c r="B167" s="29">
        <v>4.6</v>
      </c>
      <c r="C167" s="30">
        <v>162.0</v>
      </c>
      <c r="D167" s="31">
        <v>3.5853916E7</v>
      </c>
      <c r="E167" s="31">
        <v>1.5458853E7</v>
      </c>
      <c r="F167" s="13">
        <f t="shared" si="1"/>
        <v>20395063</v>
      </c>
      <c r="G167" s="14" t="str">
        <f>IF(E167=0,"YES",IF(D167/E167&gt;=1.15, IF(D167+E167&gt;=one_percentage,"YES","NO"),"NO"))</f>
        <v>YES</v>
      </c>
      <c r="H167" s="32">
        <v>26000.0</v>
      </c>
      <c r="I167" s="16" t="str">
        <f t="shared" si="3"/>
        <v>NOT FUNDED</v>
      </c>
      <c r="J167" s="17">
        <f t="shared" si="4"/>
        <v>1499</v>
      </c>
      <c r="K167" s="18" t="str">
        <f t="shared" si="2"/>
        <v>Over Budget</v>
      </c>
    </row>
    <row r="168">
      <c r="A168" s="28" t="s">
        <v>453</v>
      </c>
      <c r="B168" s="29">
        <v>4.39</v>
      </c>
      <c r="C168" s="30">
        <v>189.0</v>
      </c>
      <c r="D168" s="31">
        <v>3.6445588E7</v>
      </c>
      <c r="E168" s="31">
        <v>1.6563767E7</v>
      </c>
      <c r="F168" s="13">
        <f t="shared" si="1"/>
        <v>19881821</v>
      </c>
      <c r="G168" s="14" t="str">
        <f>IF(E168=0,"YES",IF(D168/E168&gt;=1.15, IF(D168+E168&gt;=one_percentage,"YES","NO"),"NO"))</f>
        <v>YES</v>
      </c>
      <c r="H168" s="32">
        <v>63000.0</v>
      </c>
      <c r="I168" s="16" t="str">
        <f t="shared" si="3"/>
        <v>NOT FUNDED</v>
      </c>
      <c r="J168" s="17">
        <f t="shared" si="4"/>
        <v>1499</v>
      </c>
      <c r="K168" s="18" t="str">
        <f t="shared" si="2"/>
        <v>Over Budget</v>
      </c>
    </row>
    <row r="169">
      <c r="A169" s="28" t="s">
        <v>1052</v>
      </c>
      <c r="B169" s="29">
        <v>4.21</v>
      </c>
      <c r="C169" s="30">
        <v>139.0</v>
      </c>
      <c r="D169" s="31">
        <v>3.4235128E7</v>
      </c>
      <c r="E169" s="31">
        <v>1.4368753E7</v>
      </c>
      <c r="F169" s="13">
        <f t="shared" si="1"/>
        <v>19866375</v>
      </c>
      <c r="G169" s="14" t="str">
        <f>IF(E169=0,"YES",IF(D169/E169&gt;=1.15, IF(D169+E169&gt;=one_percentage,"YES","NO"),"NO"))</f>
        <v>YES</v>
      </c>
      <c r="H169" s="32">
        <v>10500.0</v>
      </c>
      <c r="I169" s="16" t="str">
        <f t="shared" si="3"/>
        <v>NOT FUNDED</v>
      </c>
      <c r="J169" s="17">
        <f t="shared" si="4"/>
        <v>1499</v>
      </c>
      <c r="K169" s="18" t="str">
        <f t="shared" si="2"/>
        <v>Over Budget</v>
      </c>
    </row>
    <row r="170">
      <c r="A170" s="28" t="s">
        <v>770</v>
      </c>
      <c r="B170" s="29">
        <v>3.67</v>
      </c>
      <c r="C170" s="30">
        <v>166.0</v>
      </c>
      <c r="D170" s="31">
        <v>3.4936587E7</v>
      </c>
      <c r="E170" s="31">
        <v>1.5131889E7</v>
      </c>
      <c r="F170" s="13">
        <f t="shared" si="1"/>
        <v>19804698</v>
      </c>
      <c r="G170" s="14" t="str">
        <f>IF(E170=0,"YES",IF(D170/E170&gt;=1.15, IF(D170+E170&gt;=one_percentage,"YES","NO"),"NO"))</f>
        <v>YES</v>
      </c>
      <c r="H170" s="32">
        <v>76000.0</v>
      </c>
      <c r="I170" s="16" t="str">
        <f t="shared" si="3"/>
        <v>NOT FUNDED</v>
      </c>
      <c r="J170" s="17">
        <f t="shared" si="4"/>
        <v>1499</v>
      </c>
      <c r="K170" s="18" t="str">
        <f t="shared" si="2"/>
        <v>Over Budget</v>
      </c>
    </row>
    <row r="171">
      <c r="A171" s="28" t="s">
        <v>885</v>
      </c>
      <c r="B171" s="29">
        <v>3.28</v>
      </c>
      <c r="C171" s="30">
        <v>145.0</v>
      </c>
      <c r="D171" s="31">
        <v>3.446344E7</v>
      </c>
      <c r="E171" s="31">
        <v>1.4788024E7</v>
      </c>
      <c r="F171" s="13">
        <f t="shared" si="1"/>
        <v>19675416</v>
      </c>
      <c r="G171" s="14" t="str">
        <f>IF(E171=0,"YES",IF(D171/E171&gt;=1.15, IF(D171+E171&gt;=one_percentage,"YES","NO"),"NO"))</f>
        <v>YES</v>
      </c>
      <c r="H171" s="32">
        <v>10000.0</v>
      </c>
      <c r="I171" s="16" t="str">
        <f t="shared" si="3"/>
        <v>NOT FUNDED</v>
      </c>
      <c r="J171" s="17">
        <f t="shared" si="4"/>
        <v>1499</v>
      </c>
      <c r="K171" s="18" t="str">
        <f t="shared" si="2"/>
        <v>Over Budget</v>
      </c>
    </row>
    <row r="172">
      <c r="A172" s="28" t="s">
        <v>270</v>
      </c>
      <c r="B172" s="29">
        <v>3.72</v>
      </c>
      <c r="C172" s="30">
        <v>118.0</v>
      </c>
      <c r="D172" s="31">
        <v>3.2591384E7</v>
      </c>
      <c r="E172" s="31">
        <v>1.3111803E7</v>
      </c>
      <c r="F172" s="13">
        <f t="shared" si="1"/>
        <v>19479581</v>
      </c>
      <c r="G172" s="14" t="str">
        <f>IF(E172=0,"YES",IF(D172/E172&gt;=1.15, IF(D172+E172&gt;=one_percentage,"YES","NO"),"NO"))</f>
        <v>YES</v>
      </c>
      <c r="H172" s="32">
        <v>55000.0</v>
      </c>
      <c r="I172" s="16" t="str">
        <f t="shared" si="3"/>
        <v>NOT FUNDED</v>
      </c>
      <c r="J172" s="17">
        <f t="shared" si="4"/>
        <v>1499</v>
      </c>
      <c r="K172" s="18" t="str">
        <f t="shared" si="2"/>
        <v>Over Budget</v>
      </c>
    </row>
    <row r="173">
      <c r="A173" s="28" t="s">
        <v>567</v>
      </c>
      <c r="B173" s="29">
        <v>3.53</v>
      </c>
      <c r="C173" s="30">
        <v>88.0</v>
      </c>
      <c r="D173" s="31">
        <v>3.0415306E7</v>
      </c>
      <c r="E173" s="31">
        <v>1.1020843E7</v>
      </c>
      <c r="F173" s="13">
        <f t="shared" si="1"/>
        <v>19394463</v>
      </c>
      <c r="G173" s="14" t="str">
        <f>IF(E173=0,"YES",IF(D173/E173&gt;=1.15, IF(D173+E173&gt;=one_percentage,"YES","NO"),"NO"))</f>
        <v>YES</v>
      </c>
      <c r="H173" s="32">
        <v>27700.0</v>
      </c>
      <c r="I173" s="16" t="str">
        <f t="shared" si="3"/>
        <v>NOT FUNDED</v>
      </c>
      <c r="J173" s="17">
        <f t="shared" si="4"/>
        <v>1499</v>
      </c>
      <c r="K173" s="18" t="str">
        <f t="shared" si="2"/>
        <v>Over Budget</v>
      </c>
    </row>
    <row r="174">
      <c r="A174" s="28" t="s">
        <v>271</v>
      </c>
      <c r="B174" s="29">
        <v>3.73</v>
      </c>
      <c r="C174" s="30">
        <v>104.0</v>
      </c>
      <c r="D174" s="31">
        <v>3.1386741E7</v>
      </c>
      <c r="E174" s="31">
        <v>1.2072577E7</v>
      </c>
      <c r="F174" s="13">
        <f t="shared" si="1"/>
        <v>19314164</v>
      </c>
      <c r="G174" s="14" t="str">
        <f>IF(E174=0,"YES",IF(D174/E174&gt;=1.15, IF(D174+E174&gt;=one_percentage,"YES","NO"),"NO"))</f>
        <v>YES</v>
      </c>
      <c r="H174" s="32">
        <v>9000.0</v>
      </c>
      <c r="I174" s="16" t="str">
        <f t="shared" si="3"/>
        <v>NOT FUNDED</v>
      </c>
      <c r="J174" s="17">
        <f t="shared" si="4"/>
        <v>1499</v>
      </c>
      <c r="K174" s="18" t="str">
        <f t="shared" si="2"/>
        <v>Over Budget</v>
      </c>
    </row>
    <row r="175">
      <c r="A175" s="28" t="s">
        <v>592</v>
      </c>
      <c r="B175" s="29">
        <v>4.06</v>
      </c>
      <c r="C175" s="30">
        <v>117.0</v>
      </c>
      <c r="D175" s="31">
        <v>3.4068195E7</v>
      </c>
      <c r="E175" s="31">
        <v>1.4766356E7</v>
      </c>
      <c r="F175" s="13">
        <f t="shared" si="1"/>
        <v>19301839</v>
      </c>
      <c r="G175" s="14" t="str">
        <f>IF(E175=0,"YES",IF(D175/E175&gt;=1.15, IF(D175+E175&gt;=one_percentage,"YES","NO"),"NO"))</f>
        <v>YES</v>
      </c>
      <c r="H175" s="32">
        <v>30000.0</v>
      </c>
      <c r="I175" s="16" t="str">
        <f t="shared" si="3"/>
        <v>NOT FUNDED</v>
      </c>
      <c r="J175" s="17">
        <f t="shared" si="4"/>
        <v>1499</v>
      </c>
      <c r="K175" s="18" t="str">
        <f t="shared" si="2"/>
        <v>Over Budget</v>
      </c>
    </row>
    <row r="176">
      <c r="A176" s="28" t="s">
        <v>272</v>
      </c>
      <c r="B176" s="29">
        <v>3.56</v>
      </c>
      <c r="C176" s="30">
        <v>96.0</v>
      </c>
      <c r="D176" s="31">
        <v>3.113722E7</v>
      </c>
      <c r="E176" s="31">
        <v>1.1863794E7</v>
      </c>
      <c r="F176" s="13">
        <f t="shared" si="1"/>
        <v>19273426</v>
      </c>
      <c r="G176" s="14" t="str">
        <f>IF(E176=0,"YES",IF(D176/E176&gt;=1.15, IF(D176+E176&gt;=one_percentage,"YES","NO"),"NO"))</f>
        <v>YES</v>
      </c>
      <c r="H176" s="32">
        <v>10000.0</v>
      </c>
      <c r="I176" s="16" t="str">
        <f t="shared" si="3"/>
        <v>NOT FUNDED</v>
      </c>
      <c r="J176" s="17">
        <f t="shared" si="4"/>
        <v>1499</v>
      </c>
      <c r="K176" s="18" t="str">
        <f t="shared" si="2"/>
        <v>Over Budget</v>
      </c>
    </row>
    <row r="177">
      <c r="A177" s="28" t="s">
        <v>454</v>
      </c>
      <c r="B177" s="29">
        <v>4.09</v>
      </c>
      <c r="C177" s="30">
        <v>121.0</v>
      </c>
      <c r="D177" s="31">
        <v>3.4499508E7</v>
      </c>
      <c r="E177" s="31">
        <v>1.5311123E7</v>
      </c>
      <c r="F177" s="13">
        <f t="shared" si="1"/>
        <v>19188385</v>
      </c>
      <c r="G177" s="14" t="str">
        <f>IF(E177=0,"YES",IF(D177/E177&gt;=1.15, IF(D177+E177&gt;=one_percentage,"YES","NO"),"NO"))</f>
        <v>YES</v>
      </c>
      <c r="H177" s="32">
        <v>59000.0</v>
      </c>
      <c r="I177" s="16" t="str">
        <f t="shared" si="3"/>
        <v>NOT FUNDED</v>
      </c>
      <c r="J177" s="17">
        <f t="shared" si="4"/>
        <v>1499</v>
      </c>
      <c r="K177" s="18" t="str">
        <f t="shared" si="2"/>
        <v>Over Budget</v>
      </c>
    </row>
    <row r="178">
      <c r="A178" s="28" t="s">
        <v>273</v>
      </c>
      <c r="B178" s="29">
        <v>3.67</v>
      </c>
      <c r="C178" s="30">
        <v>100.0</v>
      </c>
      <c r="D178" s="31">
        <v>2.9652884E7</v>
      </c>
      <c r="E178" s="31">
        <v>1.0630591E7</v>
      </c>
      <c r="F178" s="13">
        <f t="shared" si="1"/>
        <v>19022293</v>
      </c>
      <c r="G178" s="14" t="str">
        <f>IF(E178=0,"YES",IF(D178/E178&gt;=1.15, IF(D178+E178&gt;=one_percentage,"YES","NO"),"NO"))</f>
        <v>YES</v>
      </c>
      <c r="H178" s="32">
        <v>57000.0</v>
      </c>
      <c r="I178" s="16" t="str">
        <f t="shared" si="3"/>
        <v>NOT FUNDED</v>
      </c>
      <c r="J178" s="17">
        <f t="shared" si="4"/>
        <v>1499</v>
      </c>
      <c r="K178" s="18" t="str">
        <f t="shared" si="2"/>
        <v>Over Budget</v>
      </c>
    </row>
    <row r="179">
      <c r="A179" s="28" t="s">
        <v>274</v>
      </c>
      <c r="B179" s="29">
        <v>2.4</v>
      </c>
      <c r="C179" s="30">
        <v>105.0</v>
      </c>
      <c r="D179" s="31">
        <v>3.3159031E7</v>
      </c>
      <c r="E179" s="31">
        <v>1.4254306E7</v>
      </c>
      <c r="F179" s="13">
        <f t="shared" si="1"/>
        <v>18904725</v>
      </c>
      <c r="G179" s="14" t="str">
        <f>IF(E179=0,"YES",IF(D179/E179&gt;=1.15, IF(D179+E179&gt;=one_percentage,"YES","NO"),"NO"))</f>
        <v>YES</v>
      </c>
      <c r="H179" s="32">
        <v>35000.0</v>
      </c>
      <c r="I179" s="16" t="str">
        <f t="shared" si="3"/>
        <v>NOT FUNDED</v>
      </c>
      <c r="J179" s="17">
        <f t="shared" si="4"/>
        <v>1499</v>
      </c>
      <c r="K179" s="18" t="str">
        <f t="shared" si="2"/>
        <v>Over Budget</v>
      </c>
    </row>
    <row r="180">
      <c r="A180" s="28" t="s">
        <v>698</v>
      </c>
      <c r="B180" s="29">
        <v>3.67</v>
      </c>
      <c r="C180" s="30">
        <v>93.0</v>
      </c>
      <c r="D180" s="31">
        <v>3.0168344E7</v>
      </c>
      <c r="E180" s="31">
        <v>1.1287478E7</v>
      </c>
      <c r="F180" s="13">
        <f t="shared" si="1"/>
        <v>18880866</v>
      </c>
      <c r="G180" s="14" t="str">
        <f>IF(E180=0,"YES",IF(D180/E180&gt;=1.15, IF(D180+E180&gt;=one_percentage,"YES","NO"),"NO"))</f>
        <v>YES</v>
      </c>
      <c r="H180" s="32">
        <v>6000.0</v>
      </c>
      <c r="I180" s="16" t="str">
        <f t="shared" si="3"/>
        <v>NOT FUNDED</v>
      </c>
      <c r="J180" s="17">
        <f t="shared" si="4"/>
        <v>1499</v>
      </c>
      <c r="K180" s="18" t="str">
        <f t="shared" si="2"/>
        <v>Over Budget</v>
      </c>
    </row>
    <row r="181">
      <c r="A181" s="28" t="s">
        <v>699</v>
      </c>
      <c r="B181" s="29">
        <v>3.73</v>
      </c>
      <c r="C181" s="30">
        <v>78.0</v>
      </c>
      <c r="D181" s="31">
        <v>2.8189448E7</v>
      </c>
      <c r="E181" s="31">
        <v>9438896.0</v>
      </c>
      <c r="F181" s="13">
        <f t="shared" si="1"/>
        <v>18750552</v>
      </c>
      <c r="G181" s="14" t="str">
        <f>IF(E181=0,"YES",IF(D181/E181&gt;=1.15, IF(D181+E181&gt;=one_percentage,"YES","NO"),"NO"))</f>
        <v>YES</v>
      </c>
      <c r="H181" s="32">
        <v>23900.0</v>
      </c>
      <c r="I181" s="16" t="str">
        <f t="shared" si="3"/>
        <v>NOT FUNDED</v>
      </c>
      <c r="J181" s="17">
        <f t="shared" si="4"/>
        <v>1499</v>
      </c>
      <c r="K181" s="18" t="str">
        <f t="shared" si="2"/>
        <v>Over Budget</v>
      </c>
    </row>
    <row r="182">
      <c r="A182" s="28" t="s">
        <v>700</v>
      </c>
      <c r="B182" s="29">
        <v>4.5</v>
      </c>
      <c r="C182" s="30">
        <v>141.0</v>
      </c>
      <c r="D182" s="31">
        <v>3.5858906E7</v>
      </c>
      <c r="E182" s="31">
        <v>1.7162948E7</v>
      </c>
      <c r="F182" s="13">
        <f t="shared" si="1"/>
        <v>18695958</v>
      </c>
      <c r="G182" s="14" t="str">
        <f>IF(E182=0,"YES",IF(D182/E182&gt;=1.15, IF(D182+E182&gt;=one_percentage,"YES","NO"),"NO"))</f>
        <v>YES</v>
      </c>
      <c r="H182" s="32">
        <v>25000.0</v>
      </c>
      <c r="I182" s="16" t="str">
        <f t="shared" si="3"/>
        <v>NOT FUNDED</v>
      </c>
      <c r="J182" s="17">
        <f t="shared" si="4"/>
        <v>1499</v>
      </c>
      <c r="K182" s="18" t="str">
        <f t="shared" si="2"/>
        <v>Over Budget</v>
      </c>
    </row>
    <row r="183">
      <c r="A183" s="28" t="s">
        <v>701</v>
      </c>
      <c r="B183" s="29">
        <v>4.37</v>
      </c>
      <c r="C183" s="30">
        <v>154.0</v>
      </c>
      <c r="D183" s="31">
        <v>3.4853256E7</v>
      </c>
      <c r="E183" s="31">
        <v>1.6476898E7</v>
      </c>
      <c r="F183" s="13">
        <f t="shared" si="1"/>
        <v>18376358</v>
      </c>
      <c r="G183" s="14" t="str">
        <f>IF(E183=0,"YES",IF(D183/E183&gt;=1.15, IF(D183+E183&gt;=one_percentage,"YES","NO"),"NO"))</f>
        <v>YES</v>
      </c>
      <c r="H183" s="32">
        <v>40012.0</v>
      </c>
      <c r="I183" s="16" t="str">
        <f t="shared" si="3"/>
        <v>NOT FUNDED</v>
      </c>
      <c r="J183" s="17">
        <f t="shared" si="4"/>
        <v>1499</v>
      </c>
      <c r="K183" s="18" t="str">
        <f t="shared" si="2"/>
        <v>Over Budget</v>
      </c>
    </row>
    <row r="184">
      <c r="A184" s="28" t="s">
        <v>886</v>
      </c>
      <c r="B184" s="29">
        <v>4.44</v>
      </c>
      <c r="C184" s="30">
        <v>223.0</v>
      </c>
      <c r="D184" s="31">
        <v>4.010267E7</v>
      </c>
      <c r="E184" s="31">
        <v>2.1757216E7</v>
      </c>
      <c r="F184" s="13">
        <f t="shared" si="1"/>
        <v>18345454</v>
      </c>
      <c r="G184" s="14" t="str">
        <f>IF(E184=0,"YES",IF(D184/E184&gt;=1.15, IF(D184+E184&gt;=one_percentage,"YES","NO"),"NO"))</f>
        <v>YES</v>
      </c>
      <c r="H184" s="32">
        <v>50000.0</v>
      </c>
      <c r="I184" s="16" t="str">
        <f t="shared" si="3"/>
        <v>NOT FUNDED</v>
      </c>
      <c r="J184" s="17">
        <f t="shared" si="4"/>
        <v>1499</v>
      </c>
      <c r="K184" s="18" t="str">
        <f t="shared" si="2"/>
        <v>Over Budget</v>
      </c>
    </row>
    <row r="185">
      <c r="A185" s="28" t="s">
        <v>455</v>
      </c>
      <c r="B185" s="29">
        <v>3.79</v>
      </c>
      <c r="C185" s="30">
        <v>111.0</v>
      </c>
      <c r="D185" s="31">
        <v>3.2441403E7</v>
      </c>
      <c r="E185" s="31">
        <v>1.4213158E7</v>
      </c>
      <c r="F185" s="13">
        <f t="shared" si="1"/>
        <v>18228245</v>
      </c>
      <c r="G185" s="14" t="str">
        <f>IF(E185=0,"YES",IF(D185/E185&gt;=1.15, IF(D185+E185&gt;=one_percentage,"YES","NO"),"NO"))</f>
        <v>YES</v>
      </c>
      <c r="H185" s="32">
        <v>51400.0</v>
      </c>
      <c r="I185" s="16" t="str">
        <f t="shared" si="3"/>
        <v>NOT FUNDED</v>
      </c>
      <c r="J185" s="17">
        <f t="shared" si="4"/>
        <v>1499</v>
      </c>
      <c r="K185" s="18" t="str">
        <f t="shared" si="2"/>
        <v>Over Budget</v>
      </c>
    </row>
    <row r="186">
      <c r="A186" s="28" t="s">
        <v>84</v>
      </c>
      <c r="B186" s="29">
        <v>4.47</v>
      </c>
      <c r="C186" s="30">
        <v>114.0</v>
      </c>
      <c r="D186" s="31">
        <v>2.8835505E7</v>
      </c>
      <c r="E186" s="31">
        <v>1.0635913E7</v>
      </c>
      <c r="F186" s="13">
        <f t="shared" si="1"/>
        <v>18199592</v>
      </c>
      <c r="G186" s="14" t="str">
        <f>IF(E186=0,"YES",IF(D186/E186&gt;=1.15, IF(D186+E186&gt;=one_percentage,"YES","NO"),"NO"))</f>
        <v>YES</v>
      </c>
      <c r="H186" s="32">
        <v>37180.0</v>
      </c>
      <c r="I186" s="16" t="str">
        <f t="shared" si="3"/>
        <v>NOT FUNDED</v>
      </c>
      <c r="J186" s="17">
        <f t="shared" si="4"/>
        <v>1499</v>
      </c>
      <c r="K186" s="18" t="str">
        <f t="shared" si="2"/>
        <v>Over Budget</v>
      </c>
    </row>
    <row r="187">
      <c r="A187" s="28" t="s">
        <v>34</v>
      </c>
      <c r="B187" s="29">
        <v>4.42</v>
      </c>
      <c r="C187" s="30">
        <v>175.0</v>
      </c>
      <c r="D187" s="31">
        <v>3.3427896E7</v>
      </c>
      <c r="E187" s="31">
        <v>1.5344416E7</v>
      </c>
      <c r="F187" s="13">
        <f t="shared" si="1"/>
        <v>18083480</v>
      </c>
      <c r="G187" s="14" t="str">
        <f>IF(E187=0,"YES",IF(D187/E187&gt;=1.15, IF(D187+E187&gt;=one_percentage,"YES","NO"),"NO"))</f>
        <v>YES</v>
      </c>
      <c r="H187" s="32">
        <v>144000.0</v>
      </c>
      <c r="I187" s="16" t="str">
        <f t="shared" si="3"/>
        <v>NOT FUNDED</v>
      </c>
      <c r="J187" s="17">
        <f t="shared" si="4"/>
        <v>1499</v>
      </c>
      <c r="K187" s="18" t="str">
        <f t="shared" si="2"/>
        <v>Over Budget</v>
      </c>
    </row>
    <row r="188">
      <c r="A188" s="28" t="s">
        <v>887</v>
      </c>
      <c r="B188" s="29">
        <v>4.75</v>
      </c>
      <c r="C188" s="30">
        <v>258.0</v>
      </c>
      <c r="D188" s="31">
        <v>4.1654392E7</v>
      </c>
      <c r="E188" s="31">
        <v>2.3635668E7</v>
      </c>
      <c r="F188" s="13">
        <f t="shared" si="1"/>
        <v>18018724</v>
      </c>
      <c r="G188" s="14" t="str">
        <f>IF(E188=0,"YES",IF(D188/E188&gt;=1.15, IF(D188+E188&gt;=one_percentage,"YES","NO"),"NO"))</f>
        <v>YES</v>
      </c>
      <c r="H188" s="32">
        <v>21000.0</v>
      </c>
      <c r="I188" s="16" t="str">
        <f t="shared" si="3"/>
        <v>NOT FUNDED</v>
      </c>
      <c r="J188" s="17">
        <f t="shared" si="4"/>
        <v>1499</v>
      </c>
      <c r="K188" s="18" t="str">
        <f t="shared" si="2"/>
        <v>Over Budget</v>
      </c>
    </row>
    <row r="189">
      <c r="A189" s="28" t="s">
        <v>979</v>
      </c>
      <c r="B189" s="29">
        <v>4.0</v>
      </c>
      <c r="C189" s="30">
        <v>110.0</v>
      </c>
      <c r="D189" s="31">
        <v>3.3160997E7</v>
      </c>
      <c r="E189" s="31">
        <v>1.5164774E7</v>
      </c>
      <c r="F189" s="13">
        <f t="shared" si="1"/>
        <v>17996223</v>
      </c>
      <c r="G189" s="14" t="str">
        <f>IF(E189=0,"YES",IF(D189/E189&gt;=1.15, IF(D189+E189&gt;=one_percentage,"YES","NO"),"NO"))</f>
        <v>YES</v>
      </c>
      <c r="H189" s="32">
        <v>30000.0</v>
      </c>
      <c r="I189" s="16" t="str">
        <f t="shared" si="3"/>
        <v>NOT FUNDED</v>
      </c>
      <c r="J189" s="17">
        <f t="shared" si="4"/>
        <v>1499</v>
      </c>
      <c r="K189" s="18" t="str">
        <f t="shared" si="2"/>
        <v>Over Budget</v>
      </c>
    </row>
    <row r="190">
      <c r="A190" s="28" t="s">
        <v>702</v>
      </c>
      <c r="B190" s="29">
        <v>4.67</v>
      </c>
      <c r="C190" s="30">
        <v>168.0</v>
      </c>
      <c r="D190" s="31">
        <v>3.6026439E7</v>
      </c>
      <c r="E190" s="31">
        <v>1.8037991E7</v>
      </c>
      <c r="F190" s="13">
        <f t="shared" si="1"/>
        <v>17988448</v>
      </c>
      <c r="G190" s="14" t="str">
        <f>IF(E190=0,"YES",IF(D190/E190&gt;=1.15, IF(D190+E190&gt;=one_percentage,"YES","NO"),"NO"))</f>
        <v>YES</v>
      </c>
      <c r="H190" s="32">
        <v>10000.0</v>
      </c>
      <c r="I190" s="16" t="str">
        <f t="shared" si="3"/>
        <v>NOT FUNDED</v>
      </c>
      <c r="J190" s="17">
        <f t="shared" si="4"/>
        <v>1499</v>
      </c>
      <c r="K190" s="18" t="str">
        <f t="shared" si="2"/>
        <v>Over Budget</v>
      </c>
    </row>
    <row r="191">
      <c r="A191" s="28" t="s">
        <v>275</v>
      </c>
      <c r="B191" s="29">
        <v>3.5</v>
      </c>
      <c r="C191" s="30">
        <v>90.0</v>
      </c>
      <c r="D191" s="31">
        <v>2.9518758E7</v>
      </c>
      <c r="E191" s="31">
        <v>1.1625292E7</v>
      </c>
      <c r="F191" s="13">
        <f t="shared" si="1"/>
        <v>17893466</v>
      </c>
      <c r="G191" s="14" t="str">
        <f>IF(E191=0,"YES",IF(D191/E191&gt;=1.15, IF(D191+E191&gt;=one_percentage,"YES","NO"),"NO"))</f>
        <v>YES</v>
      </c>
      <c r="H191" s="32">
        <v>12000.0</v>
      </c>
      <c r="I191" s="16" t="str">
        <f t="shared" si="3"/>
        <v>NOT FUNDED</v>
      </c>
      <c r="J191" s="17">
        <f t="shared" si="4"/>
        <v>1499</v>
      </c>
      <c r="K191" s="18" t="str">
        <f t="shared" si="2"/>
        <v>Over Budget</v>
      </c>
    </row>
    <row r="192">
      <c r="A192" s="28" t="s">
        <v>981</v>
      </c>
      <c r="B192" s="29">
        <v>4.31</v>
      </c>
      <c r="C192" s="30">
        <v>185.0</v>
      </c>
      <c r="D192" s="31">
        <v>3.6022254E7</v>
      </c>
      <c r="E192" s="31">
        <v>1.8459917E7</v>
      </c>
      <c r="F192" s="13">
        <f t="shared" si="1"/>
        <v>17562337</v>
      </c>
      <c r="G192" s="14" t="str">
        <f>IF(E192=0,"YES",IF(D192/E192&gt;=1.15, IF(D192+E192&gt;=one_percentage,"YES","NO"),"NO"))</f>
        <v>YES</v>
      </c>
      <c r="H192" s="32">
        <v>45000.0</v>
      </c>
      <c r="I192" s="16" t="str">
        <f t="shared" si="3"/>
        <v>NOT FUNDED</v>
      </c>
      <c r="J192" s="17">
        <f t="shared" si="4"/>
        <v>1499</v>
      </c>
      <c r="K192" s="18" t="str">
        <f t="shared" si="2"/>
        <v>Over Budget</v>
      </c>
    </row>
    <row r="193">
      <c r="A193" s="28" t="s">
        <v>35</v>
      </c>
      <c r="B193" s="29">
        <v>4.2</v>
      </c>
      <c r="C193" s="30">
        <v>111.0</v>
      </c>
      <c r="D193" s="31">
        <v>3.0264259E7</v>
      </c>
      <c r="E193" s="31">
        <v>1.2724923E7</v>
      </c>
      <c r="F193" s="13">
        <f t="shared" si="1"/>
        <v>17539336</v>
      </c>
      <c r="G193" s="14" t="str">
        <f>IF(E193=0,"YES",IF(D193/E193&gt;=1.15, IF(D193+E193&gt;=one_percentage,"YES","NO"),"NO"))</f>
        <v>YES</v>
      </c>
      <c r="H193" s="32">
        <v>24000.0</v>
      </c>
      <c r="I193" s="16" t="str">
        <f t="shared" si="3"/>
        <v>NOT FUNDED</v>
      </c>
      <c r="J193" s="17">
        <f t="shared" si="4"/>
        <v>1499</v>
      </c>
      <c r="K193" s="18" t="str">
        <f t="shared" si="2"/>
        <v>Over Budget</v>
      </c>
    </row>
    <row r="194">
      <c r="A194" s="28" t="s">
        <v>276</v>
      </c>
      <c r="B194" s="29">
        <v>3.89</v>
      </c>
      <c r="C194" s="30">
        <v>136.0</v>
      </c>
      <c r="D194" s="31">
        <v>3.373339E7</v>
      </c>
      <c r="E194" s="31">
        <v>1.6253594E7</v>
      </c>
      <c r="F194" s="13">
        <f t="shared" si="1"/>
        <v>17479796</v>
      </c>
      <c r="G194" s="14" t="str">
        <f>IF(E194=0,"YES",IF(D194/E194&gt;=1.15, IF(D194+E194&gt;=one_percentage,"YES","NO"),"NO"))</f>
        <v>YES</v>
      </c>
      <c r="H194" s="32">
        <v>44000.0</v>
      </c>
      <c r="I194" s="16" t="str">
        <f t="shared" si="3"/>
        <v>NOT FUNDED</v>
      </c>
      <c r="J194" s="17">
        <f t="shared" si="4"/>
        <v>1499</v>
      </c>
      <c r="K194" s="18" t="str">
        <f t="shared" si="2"/>
        <v>Over Budget</v>
      </c>
    </row>
    <row r="195">
      <c r="A195" s="28" t="s">
        <v>85</v>
      </c>
      <c r="B195" s="29">
        <v>4.56</v>
      </c>
      <c r="C195" s="30">
        <v>165.0</v>
      </c>
      <c r="D195" s="31">
        <v>3.2433485E7</v>
      </c>
      <c r="E195" s="31">
        <v>1.4989592E7</v>
      </c>
      <c r="F195" s="13">
        <f t="shared" si="1"/>
        <v>17443893</v>
      </c>
      <c r="G195" s="14" t="str">
        <f>IF(E195=0,"YES",IF(D195/E195&gt;=1.15, IF(D195+E195&gt;=one_percentage,"YES","NO"),"NO"))</f>
        <v>YES</v>
      </c>
      <c r="H195" s="32">
        <v>33280.0</v>
      </c>
      <c r="I195" s="16" t="str">
        <f t="shared" si="3"/>
        <v>NOT FUNDED</v>
      </c>
      <c r="J195" s="17">
        <f t="shared" si="4"/>
        <v>1499</v>
      </c>
      <c r="K195" s="18" t="str">
        <f t="shared" si="2"/>
        <v>Over Budget</v>
      </c>
    </row>
    <row r="196">
      <c r="A196" s="28" t="s">
        <v>982</v>
      </c>
      <c r="B196" s="29">
        <v>4.33</v>
      </c>
      <c r="C196" s="30">
        <v>139.0</v>
      </c>
      <c r="D196" s="31">
        <v>3.6569822E7</v>
      </c>
      <c r="E196" s="31">
        <v>1.9224109E7</v>
      </c>
      <c r="F196" s="13">
        <f t="shared" si="1"/>
        <v>17345713</v>
      </c>
      <c r="G196" s="14" t="str">
        <f>IF(E196=0,"YES",IF(D196/E196&gt;=1.15, IF(D196+E196&gt;=one_percentage,"YES","NO"),"NO"))</f>
        <v>YES</v>
      </c>
      <c r="H196" s="32">
        <v>30000.0</v>
      </c>
      <c r="I196" s="16" t="str">
        <f t="shared" si="3"/>
        <v>NOT FUNDED</v>
      </c>
      <c r="J196" s="17">
        <f t="shared" si="4"/>
        <v>1499</v>
      </c>
      <c r="K196" s="18" t="str">
        <f t="shared" si="2"/>
        <v>Over Budget</v>
      </c>
    </row>
    <row r="197">
      <c r="A197" s="28" t="s">
        <v>277</v>
      </c>
      <c r="B197" s="29">
        <v>4.47</v>
      </c>
      <c r="C197" s="30">
        <v>174.0</v>
      </c>
      <c r="D197" s="31">
        <v>3.7477409E7</v>
      </c>
      <c r="E197" s="31">
        <v>2.0135076E7</v>
      </c>
      <c r="F197" s="13">
        <f t="shared" si="1"/>
        <v>17342333</v>
      </c>
      <c r="G197" s="14" t="str">
        <f>IF(E197=0,"YES",IF(D197/E197&gt;=1.15, IF(D197+E197&gt;=one_percentage,"YES","NO"),"NO"))</f>
        <v>YES</v>
      </c>
      <c r="H197" s="32">
        <v>128800.0</v>
      </c>
      <c r="I197" s="16" t="str">
        <f t="shared" si="3"/>
        <v>NOT FUNDED</v>
      </c>
      <c r="J197" s="17">
        <f t="shared" si="4"/>
        <v>1499</v>
      </c>
      <c r="K197" s="18" t="str">
        <f t="shared" si="2"/>
        <v>Over Budget</v>
      </c>
    </row>
    <row r="198">
      <c r="A198" s="28" t="s">
        <v>888</v>
      </c>
      <c r="B198" s="29">
        <v>3.22</v>
      </c>
      <c r="C198" s="30">
        <v>137.0</v>
      </c>
      <c r="D198" s="31">
        <v>3.416424E7</v>
      </c>
      <c r="E198" s="31">
        <v>1.7017117E7</v>
      </c>
      <c r="F198" s="13">
        <f t="shared" si="1"/>
        <v>17147123</v>
      </c>
      <c r="G198" s="14" t="str">
        <f>IF(E198=0,"YES",IF(D198/E198&gt;=1.15, IF(D198+E198&gt;=one_percentage,"YES","NO"),"NO"))</f>
        <v>YES</v>
      </c>
      <c r="H198" s="32">
        <v>70000.0</v>
      </c>
      <c r="I198" s="16" t="str">
        <f t="shared" si="3"/>
        <v>NOT FUNDED</v>
      </c>
      <c r="J198" s="17">
        <f t="shared" si="4"/>
        <v>1499</v>
      </c>
      <c r="K198" s="18" t="str">
        <f t="shared" si="2"/>
        <v>Over Budget</v>
      </c>
    </row>
    <row r="199">
      <c r="A199" s="28" t="s">
        <v>278</v>
      </c>
      <c r="B199" s="29">
        <v>4.33</v>
      </c>
      <c r="C199" s="30">
        <v>123.0</v>
      </c>
      <c r="D199" s="31">
        <v>2.8641046E7</v>
      </c>
      <c r="E199" s="31">
        <v>1.1507022E7</v>
      </c>
      <c r="F199" s="13">
        <f t="shared" si="1"/>
        <v>17134024</v>
      </c>
      <c r="G199" s="14" t="str">
        <f>IF(E199=0,"YES",IF(D199/E199&gt;=1.15, IF(D199+E199&gt;=one_percentage,"YES","NO"),"NO"))</f>
        <v>YES</v>
      </c>
      <c r="H199" s="32">
        <v>30000.0</v>
      </c>
      <c r="I199" s="16" t="str">
        <f t="shared" si="3"/>
        <v>NOT FUNDED</v>
      </c>
      <c r="J199" s="17">
        <f t="shared" si="4"/>
        <v>1499</v>
      </c>
      <c r="K199" s="18" t="str">
        <f t="shared" si="2"/>
        <v>Over Budget</v>
      </c>
    </row>
    <row r="200">
      <c r="A200" s="28" t="s">
        <v>518</v>
      </c>
      <c r="B200" s="29">
        <v>4.17</v>
      </c>
      <c r="C200" s="30">
        <v>108.0</v>
      </c>
      <c r="D200" s="31">
        <v>3.0547341E7</v>
      </c>
      <c r="E200" s="31">
        <v>1.3495152E7</v>
      </c>
      <c r="F200" s="13">
        <f t="shared" si="1"/>
        <v>17052189</v>
      </c>
      <c r="G200" s="14" t="str">
        <f>IF(E200=0,"YES",IF(D200/E200&gt;=1.15, IF(D200+E200&gt;=one_percentage,"YES","NO"),"NO"))</f>
        <v>YES</v>
      </c>
      <c r="H200" s="32">
        <v>18000.0</v>
      </c>
      <c r="I200" s="16" t="str">
        <f t="shared" si="3"/>
        <v>NOT FUNDED</v>
      </c>
      <c r="J200" s="17">
        <f t="shared" si="4"/>
        <v>1499</v>
      </c>
      <c r="K200" s="18" t="str">
        <f t="shared" si="2"/>
        <v>Over Budget</v>
      </c>
    </row>
    <row r="201">
      <c r="A201" s="28" t="s">
        <v>456</v>
      </c>
      <c r="B201" s="29">
        <v>4.44</v>
      </c>
      <c r="C201" s="30">
        <v>175.0</v>
      </c>
      <c r="D201" s="31">
        <v>3.4335562E7</v>
      </c>
      <c r="E201" s="31">
        <v>1.731203E7</v>
      </c>
      <c r="F201" s="13">
        <f t="shared" si="1"/>
        <v>17023532</v>
      </c>
      <c r="G201" s="14" t="str">
        <f>IF(E201=0,"YES",IF(D201/E201&gt;=1.15, IF(D201+E201&gt;=one_percentage,"YES","NO"),"NO"))</f>
        <v>YES</v>
      </c>
      <c r="H201" s="32">
        <v>39000.0</v>
      </c>
      <c r="I201" s="16" t="str">
        <f t="shared" si="3"/>
        <v>NOT FUNDED</v>
      </c>
      <c r="J201" s="17">
        <f t="shared" si="4"/>
        <v>1499</v>
      </c>
      <c r="K201" s="18" t="str">
        <f t="shared" si="2"/>
        <v>Over Budget</v>
      </c>
    </row>
    <row r="202">
      <c r="A202" s="28" t="s">
        <v>279</v>
      </c>
      <c r="B202" s="29">
        <v>4.58</v>
      </c>
      <c r="C202" s="30">
        <v>322.0</v>
      </c>
      <c r="D202" s="31">
        <v>4.4613809E7</v>
      </c>
      <c r="E202" s="31">
        <v>2.7649568E7</v>
      </c>
      <c r="F202" s="13">
        <f t="shared" si="1"/>
        <v>16964241</v>
      </c>
      <c r="G202" s="14" t="str">
        <f>IF(E202=0,"YES",IF(D202/E202&gt;=1.15, IF(D202+E202&gt;=one_percentage,"YES","NO"),"NO"))</f>
        <v>YES</v>
      </c>
      <c r="H202" s="32">
        <v>250000.0</v>
      </c>
      <c r="I202" s="16" t="str">
        <f t="shared" si="3"/>
        <v>NOT FUNDED</v>
      </c>
      <c r="J202" s="17">
        <f t="shared" si="4"/>
        <v>1499</v>
      </c>
      <c r="K202" s="18" t="str">
        <f t="shared" si="2"/>
        <v>Over Budget</v>
      </c>
    </row>
    <row r="203">
      <c r="A203" s="28" t="s">
        <v>771</v>
      </c>
      <c r="B203" s="29">
        <v>3.76</v>
      </c>
      <c r="C203" s="30">
        <v>112.0</v>
      </c>
      <c r="D203" s="31">
        <v>2.9398754E7</v>
      </c>
      <c r="E203" s="31">
        <v>1.2531738E7</v>
      </c>
      <c r="F203" s="13">
        <f t="shared" si="1"/>
        <v>16867016</v>
      </c>
      <c r="G203" s="14" t="str">
        <f>IF(E203=0,"YES",IF(D203/E203&gt;=1.15, IF(D203+E203&gt;=one_percentage,"YES","NO"),"NO"))</f>
        <v>YES</v>
      </c>
      <c r="H203" s="32">
        <v>18000.0</v>
      </c>
      <c r="I203" s="16" t="str">
        <f t="shared" si="3"/>
        <v>NOT FUNDED</v>
      </c>
      <c r="J203" s="17">
        <f t="shared" si="4"/>
        <v>1499</v>
      </c>
      <c r="K203" s="18" t="str">
        <f t="shared" si="2"/>
        <v>Over Budget</v>
      </c>
    </row>
    <row r="204">
      <c r="A204" s="28" t="s">
        <v>519</v>
      </c>
      <c r="B204" s="29">
        <v>4.4</v>
      </c>
      <c r="C204" s="30">
        <v>111.0</v>
      </c>
      <c r="D204" s="31">
        <v>3.0118834E7</v>
      </c>
      <c r="E204" s="31">
        <v>1.3521808E7</v>
      </c>
      <c r="F204" s="13">
        <f t="shared" si="1"/>
        <v>16597026</v>
      </c>
      <c r="G204" s="14" t="str">
        <f>IF(E204=0,"YES",IF(D204/E204&gt;=1.15, IF(D204+E204&gt;=one_percentage,"YES","NO"),"NO"))</f>
        <v>YES</v>
      </c>
      <c r="H204" s="32">
        <v>12000.0</v>
      </c>
      <c r="I204" s="16" t="str">
        <f t="shared" si="3"/>
        <v>NOT FUNDED</v>
      </c>
      <c r="J204" s="17">
        <f t="shared" si="4"/>
        <v>1499</v>
      </c>
      <c r="K204" s="18" t="str">
        <f t="shared" si="2"/>
        <v>Over Budget</v>
      </c>
    </row>
    <row r="205">
      <c r="A205" s="28" t="s">
        <v>594</v>
      </c>
      <c r="B205" s="29">
        <v>4.23</v>
      </c>
      <c r="C205" s="30">
        <v>241.0</v>
      </c>
      <c r="D205" s="31">
        <v>3.7729888E7</v>
      </c>
      <c r="E205" s="31">
        <v>2.1540623E7</v>
      </c>
      <c r="F205" s="13">
        <f t="shared" si="1"/>
        <v>16189265</v>
      </c>
      <c r="G205" s="14" t="str">
        <f>IF(E205=0,"YES",IF(D205/E205&gt;=1.15, IF(D205+E205&gt;=one_percentage,"YES","NO"),"NO"))</f>
        <v>YES</v>
      </c>
      <c r="H205" s="32">
        <v>7100.0</v>
      </c>
      <c r="I205" s="16" t="str">
        <f t="shared" si="3"/>
        <v>NOT FUNDED</v>
      </c>
      <c r="J205" s="17">
        <f t="shared" si="4"/>
        <v>1499</v>
      </c>
      <c r="K205" s="18" t="str">
        <f t="shared" si="2"/>
        <v>Over Budget</v>
      </c>
    </row>
    <row r="206">
      <c r="A206" s="28" t="s">
        <v>772</v>
      </c>
      <c r="B206" s="29">
        <v>3.95</v>
      </c>
      <c r="C206" s="30">
        <v>149.0</v>
      </c>
      <c r="D206" s="31">
        <v>3.322977E7</v>
      </c>
      <c r="E206" s="31">
        <v>1.7178248E7</v>
      </c>
      <c r="F206" s="13">
        <f t="shared" si="1"/>
        <v>16051522</v>
      </c>
      <c r="G206" s="14" t="str">
        <f>IF(E206=0,"YES",IF(D206/E206&gt;=1.15, IF(D206+E206&gt;=one_percentage,"YES","NO"),"NO"))</f>
        <v>YES</v>
      </c>
      <c r="H206" s="32">
        <v>60000.0</v>
      </c>
      <c r="I206" s="16" t="str">
        <f t="shared" si="3"/>
        <v>NOT FUNDED</v>
      </c>
      <c r="J206" s="17">
        <f t="shared" si="4"/>
        <v>1499</v>
      </c>
      <c r="K206" s="18" t="str">
        <f t="shared" si="2"/>
        <v>Over Budget</v>
      </c>
    </row>
    <row r="207">
      <c r="A207" s="28" t="s">
        <v>703</v>
      </c>
      <c r="B207" s="29">
        <v>4.83</v>
      </c>
      <c r="C207" s="30">
        <v>202.0</v>
      </c>
      <c r="D207" s="31">
        <v>3.4750904E7</v>
      </c>
      <c r="E207" s="31">
        <v>1.8841595E7</v>
      </c>
      <c r="F207" s="13">
        <f t="shared" si="1"/>
        <v>15909309</v>
      </c>
      <c r="G207" s="14" t="str">
        <f>IF(E207=0,"YES",IF(D207/E207&gt;=1.15, IF(D207+E207&gt;=one_percentage,"YES","NO"),"NO"))</f>
        <v>YES</v>
      </c>
      <c r="H207" s="32">
        <v>20000.0</v>
      </c>
      <c r="I207" s="16" t="str">
        <f t="shared" si="3"/>
        <v>NOT FUNDED</v>
      </c>
      <c r="J207" s="17">
        <f t="shared" si="4"/>
        <v>1499</v>
      </c>
      <c r="K207" s="18" t="str">
        <f t="shared" si="2"/>
        <v>Over Budget</v>
      </c>
    </row>
    <row r="208">
      <c r="A208" s="28" t="s">
        <v>626</v>
      </c>
      <c r="B208" s="29">
        <v>4.44</v>
      </c>
      <c r="C208" s="30">
        <v>115.0</v>
      </c>
      <c r="D208" s="31">
        <v>3.0547921E7</v>
      </c>
      <c r="E208" s="31">
        <v>1.4705107E7</v>
      </c>
      <c r="F208" s="13">
        <f t="shared" si="1"/>
        <v>15842814</v>
      </c>
      <c r="G208" s="14" t="str">
        <f>IF(E208=0,"YES",IF(D208/E208&gt;=1.15, IF(D208+E208&gt;=one_percentage,"YES","NO"),"NO"))</f>
        <v>YES</v>
      </c>
      <c r="H208" s="32">
        <v>15659.0</v>
      </c>
      <c r="I208" s="16" t="str">
        <f t="shared" si="3"/>
        <v>NOT FUNDED</v>
      </c>
      <c r="J208" s="17">
        <f t="shared" si="4"/>
        <v>1499</v>
      </c>
      <c r="K208" s="18" t="str">
        <f t="shared" si="2"/>
        <v>Over Budget</v>
      </c>
    </row>
    <row r="209">
      <c r="A209" s="28" t="s">
        <v>1139</v>
      </c>
      <c r="B209" s="29">
        <v>3.73</v>
      </c>
      <c r="C209" s="30">
        <v>234.0</v>
      </c>
      <c r="D209" s="31">
        <v>3.6138989E7</v>
      </c>
      <c r="E209" s="31">
        <v>2.0367782E7</v>
      </c>
      <c r="F209" s="13">
        <f t="shared" si="1"/>
        <v>15771207</v>
      </c>
      <c r="G209" s="14" t="str">
        <f>IF(E209=0,"YES",IF(D209/E209&gt;=1.15, IF(D209+E209&gt;=one_percentage,"YES","NO"),"NO"))</f>
        <v>YES</v>
      </c>
      <c r="H209" s="32">
        <v>66000.0</v>
      </c>
      <c r="I209" s="16" t="str">
        <f t="shared" si="3"/>
        <v>NOT FUNDED</v>
      </c>
      <c r="J209" s="17">
        <f t="shared" si="4"/>
        <v>1499</v>
      </c>
      <c r="K209" s="18" t="str">
        <f t="shared" si="2"/>
        <v>Over Budget</v>
      </c>
    </row>
    <row r="210">
      <c r="A210" s="28" t="s">
        <v>86</v>
      </c>
      <c r="B210" s="29">
        <v>4.57</v>
      </c>
      <c r="C210" s="30">
        <v>206.0</v>
      </c>
      <c r="D210" s="31">
        <v>3.8084965E7</v>
      </c>
      <c r="E210" s="31">
        <v>2.2328899E7</v>
      </c>
      <c r="F210" s="13">
        <f t="shared" si="1"/>
        <v>15756066</v>
      </c>
      <c r="G210" s="14" t="str">
        <f>IF(E210=0,"YES",IF(D210/E210&gt;=1.15, IF(D210+E210&gt;=one_percentage,"YES","NO"),"NO"))</f>
        <v>YES</v>
      </c>
      <c r="H210" s="32">
        <v>30000.0</v>
      </c>
      <c r="I210" s="16" t="str">
        <f t="shared" si="3"/>
        <v>NOT FUNDED</v>
      </c>
      <c r="J210" s="17">
        <f t="shared" si="4"/>
        <v>1499</v>
      </c>
      <c r="K210" s="18" t="str">
        <f t="shared" si="2"/>
        <v>Over Budget</v>
      </c>
    </row>
    <row r="211">
      <c r="A211" s="28" t="s">
        <v>983</v>
      </c>
      <c r="B211" s="29">
        <v>4.33</v>
      </c>
      <c r="C211" s="30">
        <v>109.0</v>
      </c>
      <c r="D211" s="31">
        <v>3.0793805E7</v>
      </c>
      <c r="E211" s="31">
        <v>1.5061451E7</v>
      </c>
      <c r="F211" s="13">
        <f t="shared" si="1"/>
        <v>15732354</v>
      </c>
      <c r="G211" s="14" t="str">
        <f>IF(E211=0,"YES",IF(D211/E211&gt;=1.15, IF(D211+E211&gt;=one_percentage,"YES","NO"),"NO"))</f>
        <v>YES</v>
      </c>
      <c r="H211" s="32">
        <v>19800.0</v>
      </c>
      <c r="I211" s="16" t="str">
        <f t="shared" si="3"/>
        <v>NOT FUNDED</v>
      </c>
      <c r="J211" s="17">
        <f t="shared" si="4"/>
        <v>1499</v>
      </c>
      <c r="K211" s="18" t="str">
        <f t="shared" si="2"/>
        <v>Over Budget</v>
      </c>
    </row>
    <row r="212">
      <c r="A212" s="28" t="s">
        <v>457</v>
      </c>
      <c r="B212" s="29">
        <v>4.17</v>
      </c>
      <c r="C212" s="30">
        <v>124.0</v>
      </c>
      <c r="D212" s="31">
        <v>3.1051878E7</v>
      </c>
      <c r="E212" s="31">
        <v>1.5337305E7</v>
      </c>
      <c r="F212" s="13">
        <f t="shared" si="1"/>
        <v>15714573</v>
      </c>
      <c r="G212" s="14" t="str">
        <f>IF(E212=0,"YES",IF(D212/E212&gt;=1.15, IF(D212+E212&gt;=one_percentage,"YES","NO"),"NO"))</f>
        <v>YES</v>
      </c>
      <c r="H212" s="32">
        <v>94000.0</v>
      </c>
      <c r="I212" s="16" t="str">
        <f t="shared" si="3"/>
        <v>NOT FUNDED</v>
      </c>
      <c r="J212" s="17">
        <f t="shared" si="4"/>
        <v>1499</v>
      </c>
      <c r="K212" s="18" t="str">
        <f t="shared" si="2"/>
        <v>Over Budget</v>
      </c>
    </row>
    <row r="213">
      <c r="A213" s="28" t="s">
        <v>458</v>
      </c>
      <c r="B213" s="29">
        <v>3.7</v>
      </c>
      <c r="C213" s="30">
        <v>88.0</v>
      </c>
      <c r="D213" s="31">
        <v>2.8126626E7</v>
      </c>
      <c r="E213" s="31">
        <v>1.2447283E7</v>
      </c>
      <c r="F213" s="13">
        <f t="shared" si="1"/>
        <v>15679343</v>
      </c>
      <c r="G213" s="14" t="str">
        <f>IF(E213=0,"YES",IF(D213/E213&gt;=1.15, IF(D213+E213&gt;=one_percentage,"YES","NO"),"NO"))</f>
        <v>YES</v>
      </c>
      <c r="H213" s="32">
        <v>9999.0</v>
      </c>
      <c r="I213" s="16" t="str">
        <f t="shared" si="3"/>
        <v>NOT FUNDED</v>
      </c>
      <c r="J213" s="17">
        <f t="shared" si="4"/>
        <v>1499</v>
      </c>
      <c r="K213" s="18" t="str">
        <f t="shared" si="2"/>
        <v>Over Budget</v>
      </c>
    </row>
    <row r="214">
      <c r="A214" s="28" t="s">
        <v>386</v>
      </c>
      <c r="B214" s="29">
        <v>3.22</v>
      </c>
      <c r="C214" s="30">
        <v>231.0</v>
      </c>
      <c r="D214" s="31">
        <v>3.3167419E7</v>
      </c>
      <c r="E214" s="31">
        <v>1.7554215E7</v>
      </c>
      <c r="F214" s="13">
        <f t="shared" si="1"/>
        <v>15613204</v>
      </c>
      <c r="G214" s="14" t="str">
        <f>IF(E214=0,"YES",IF(D214/E214&gt;=1.15, IF(D214+E214&gt;=one_percentage,"YES","NO"),"NO"))</f>
        <v>YES</v>
      </c>
      <c r="H214" s="32">
        <v>18000.0</v>
      </c>
      <c r="I214" s="16" t="str">
        <f t="shared" si="3"/>
        <v>NOT FUNDED</v>
      </c>
      <c r="J214" s="17">
        <f t="shared" si="4"/>
        <v>1499</v>
      </c>
      <c r="K214" s="18" t="str">
        <f t="shared" si="2"/>
        <v>Over Budget</v>
      </c>
    </row>
    <row r="215">
      <c r="A215" s="28" t="s">
        <v>627</v>
      </c>
      <c r="B215" s="29">
        <v>4.33</v>
      </c>
      <c r="C215" s="30">
        <v>105.0</v>
      </c>
      <c r="D215" s="31">
        <v>2.9345383E7</v>
      </c>
      <c r="E215" s="31">
        <v>1.3996045E7</v>
      </c>
      <c r="F215" s="13">
        <f t="shared" si="1"/>
        <v>15349338</v>
      </c>
      <c r="G215" s="14" t="str">
        <f>IF(E215=0,"YES",IF(D215/E215&gt;=1.15, IF(D215+E215&gt;=one_percentage,"YES","NO"),"NO"))</f>
        <v>YES</v>
      </c>
      <c r="H215" s="32">
        <v>35636.0</v>
      </c>
      <c r="I215" s="16" t="str">
        <f t="shared" si="3"/>
        <v>NOT FUNDED</v>
      </c>
      <c r="J215" s="17">
        <f t="shared" si="4"/>
        <v>1499</v>
      </c>
      <c r="K215" s="18" t="str">
        <f t="shared" si="2"/>
        <v>Over Budget</v>
      </c>
    </row>
    <row r="216">
      <c r="A216" s="28" t="s">
        <v>569</v>
      </c>
      <c r="B216" s="29">
        <v>3.29</v>
      </c>
      <c r="C216" s="30">
        <v>78.0</v>
      </c>
      <c r="D216" s="31">
        <v>2.6746891E7</v>
      </c>
      <c r="E216" s="31">
        <v>1.1659901E7</v>
      </c>
      <c r="F216" s="13">
        <f t="shared" si="1"/>
        <v>15086990</v>
      </c>
      <c r="G216" s="14" t="str">
        <f>IF(E216=0,"YES",IF(D216/E216&gt;=1.15, IF(D216+E216&gt;=one_percentage,"YES","NO"),"NO"))</f>
        <v>YES</v>
      </c>
      <c r="H216" s="32">
        <v>4000.0</v>
      </c>
      <c r="I216" s="16" t="str">
        <f t="shared" si="3"/>
        <v>NOT FUNDED</v>
      </c>
      <c r="J216" s="17">
        <f t="shared" si="4"/>
        <v>1499</v>
      </c>
      <c r="K216" s="18" t="str">
        <f t="shared" si="2"/>
        <v>Over Budget</v>
      </c>
    </row>
    <row r="217">
      <c r="A217" s="28" t="s">
        <v>87</v>
      </c>
      <c r="B217" s="29">
        <v>4.4</v>
      </c>
      <c r="C217" s="30">
        <v>124.0</v>
      </c>
      <c r="D217" s="31">
        <v>3.1134604E7</v>
      </c>
      <c r="E217" s="31">
        <v>1.6057231E7</v>
      </c>
      <c r="F217" s="13">
        <f t="shared" si="1"/>
        <v>15077373</v>
      </c>
      <c r="G217" s="14" t="str">
        <f>IF(E217=0,"YES",IF(D217/E217&gt;=1.15, IF(D217+E217&gt;=one_percentage,"YES","NO"),"NO"))</f>
        <v>YES</v>
      </c>
      <c r="H217" s="32">
        <v>29000.0</v>
      </c>
      <c r="I217" s="16" t="str">
        <f t="shared" si="3"/>
        <v>NOT FUNDED</v>
      </c>
      <c r="J217" s="17">
        <f t="shared" si="4"/>
        <v>1499</v>
      </c>
      <c r="K217" s="18" t="str">
        <f t="shared" si="2"/>
        <v>Over Budget</v>
      </c>
    </row>
    <row r="218">
      <c r="A218" s="28" t="s">
        <v>280</v>
      </c>
      <c r="B218" s="29">
        <v>4.11</v>
      </c>
      <c r="C218" s="30">
        <v>130.0</v>
      </c>
      <c r="D218" s="31">
        <v>3.670578E7</v>
      </c>
      <c r="E218" s="31">
        <v>2.1660638E7</v>
      </c>
      <c r="F218" s="13">
        <f t="shared" si="1"/>
        <v>15045142</v>
      </c>
      <c r="G218" s="14" t="str">
        <f>IF(E218=0,"YES",IF(D218/E218&gt;=1.15, IF(D218+E218&gt;=one_percentage,"YES","NO"),"NO"))</f>
        <v>YES</v>
      </c>
      <c r="H218" s="32">
        <v>83000.0</v>
      </c>
      <c r="I218" s="16" t="str">
        <f t="shared" si="3"/>
        <v>NOT FUNDED</v>
      </c>
      <c r="J218" s="17">
        <f t="shared" si="4"/>
        <v>1499</v>
      </c>
      <c r="K218" s="18" t="str">
        <f t="shared" si="2"/>
        <v>Over Budget</v>
      </c>
    </row>
    <row r="219">
      <c r="A219" s="28" t="s">
        <v>180</v>
      </c>
      <c r="B219" s="29">
        <v>3.28</v>
      </c>
      <c r="C219" s="30">
        <v>121.0</v>
      </c>
      <c r="D219" s="31">
        <v>3.2715189E7</v>
      </c>
      <c r="E219" s="31">
        <v>1.7842448E7</v>
      </c>
      <c r="F219" s="13">
        <f t="shared" si="1"/>
        <v>14872741</v>
      </c>
      <c r="G219" s="14" t="str">
        <f>IF(E219=0,"YES",IF(D219/E219&gt;=1.15, IF(D219+E219&gt;=one_percentage,"YES","NO"),"NO"))</f>
        <v>YES</v>
      </c>
      <c r="H219" s="32">
        <v>50000.0</v>
      </c>
      <c r="I219" s="16" t="str">
        <f t="shared" si="3"/>
        <v>NOT FUNDED</v>
      </c>
      <c r="J219" s="17">
        <f t="shared" si="4"/>
        <v>1499</v>
      </c>
      <c r="K219" s="18" t="str">
        <f t="shared" si="2"/>
        <v>Over Budget</v>
      </c>
    </row>
    <row r="220">
      <c r="A220" s="33" t="s">
        <v>773</v>
      </c>
      <c r="B220" s="29">
        <v>3.11</v>
      </c>
      <c r="C220" s="30">
        <v>115.0</v>
      </c>
      <c r="D220" s="31">
        <v>2.9170695E7</v>
      </c>
      <c r="E220" s="31">
        <v>1.4377573E7</v>
      </c>
      <c r="F220" s="13">
        <f t="shared" si="1"/>
        <v>14793122</v>
      </c>
      <c r="G220" s="14" t="str">
        <f>IF(E220=0,"YES",IF(D220/E220&gt;=1.15, IF(D220+E220&gt;=one_percentage,"YES","NO"),"NO"))</f>
        <v>YES</v>
      </c>
      <c r="H220" s="32">
        <v>26000.0</v>
      </c>
      <c r="I220" s="16" t="str">
        <f t="shared" si="3"/>
        <v>NOT FUNDED</v>
      </c>
      <c r="J220" s="17">
        <f t="shared" si="4"/>
        <v>1499</v>
      </c>
      <c r="K220" s="18" t="str">
        <f t="shared" si="2"/>
        <v>Over Budget</v>
      </c>
    </row>
    <row r="221">
      <c r="A221" s="28" t="s">
        <v>387</v>
      </c>
      <c r="B221" s="29">
        <v>4.17</v>
      </c>
      <c r="C221" s="30">
        <v>313.0</v>
      </c>
      <c r="D221" s="31">
        <v>4.3374843E7</v>
      </c>
      <c r="E221" s="31">
        <v>2.8586489E7</v>
      </c>
      <c r="F221" s="13">
        <f t="shared" si="1"/>
        <v>14788354</v>
      </c>
      <c r="G221" s="14" t="str">
        <f>IF(E221=0,"YES",IF(D221/E221&gt;=1.15, IF(D221+E221&gt;=one_percentage,"YES","NO"),"NO"))</f>
        <v>YES</v>
      </c>
      <c r="H221" s="32">
        <v>85600.0</v>
      </c>
      <c r="I221" s="16" t="str">
        <f t="shared" si="3"/>
        <v>NOT FUNDED</v>
      </c>
      <c r="J221" s="17">
        <f t="shared" si="4"/>
        <v>1499</v>
      </c>
      <c r="K221" s="18" t="str">
        <f t="shared" si="2"/>
        <v>Over Budget</v>
      </c>
    </row>
    <row r="222">
      <c r="A222" s="28" t="s">
        <v>1140</v>
      </c>
      <c r="B222" s="29">
        <v>3.44</v>
      </c>
      <c r="C222" s="30">
        <v>89.0</v>
      </c>
      <c r="D222" s="31">
        <v>2.7477555E7</v>
      </c>
      <c r="E222" s="31">
        <v>1.2717257E7</v>
      </c>
      <c r="F222" s="13">
        <f t="shared" si="1"/>
        <v>14760298</v>
      </c>
      <c r="G222" s="14" t="str">
        <f>IF(E222=0,"YES",IF(D222/E222&gt;=1.15, IF(D222+E222&gt;=one_percentage,"YES","NO"),"NO"))</f>
        <v>YES</v>
      </c>
      <c r="H222" s="32">
        <v>35000.0</v>
      </c>
      <c r="I222" s="16" t="str">
        <f t="shared" si="3"/>
        <v>NOT FUNDED</v>
      </c>
      <c r="J222" s="17">
        <f t="shared" si="4"/>
        <v>1499</v>
      </c>
      <c r="K222" s="18" t="str">
        <f t="shared" si="2"/>
        <v>Over Budget</v>
      </c>
    </row>
    <row r="223">
      <c r="A223" s="28" t="s">
        <v>985</v>
      </c>
      <c r="B223" s="29">
        <v>4.38</v>
      </c>
      <c r="C223" s="30">
        <v>124.0</v>
      </c>
      <c r="D223" s="31">
        <v>2.8480445E7</v>
      </c>
      <c r="E223" s="31">
        <v>1.3723297E7</v>
      </c>
      <c r="F223" s="13">
        <f t="shared" si="1"/>
        <v>14757148</v>
      </c>
      <c r="G223" s="14" t="str">
        <f>IF(E223=0,"YES",IF(D223/E223&gt;=1.15, IF(D223+E223&gt;=one_percentage,"YES","NO"),"NO"))</f>
        <v>YES</v>
      </c>
      <c r="H223" s="32">
        <v>18120.0</v>
      </c>
      <c r="I223" s="16" t="str">
        <f t="shared" si="3"/>
        <v>NOT FUNDED</v>
      </c>
      <c r="J223" s="17">
        <f t="shared" si="4"/>
        <v>1499</v>
      </c>
      <c r="K223" s="18" t="str">
        <f t="shared" si="2"/>
        <v>Over Budget</v>
      </c>
    </row>
    <row r="224">
      <c r="A224" s="28" t="s">
        <v>281</v>
      </c>
      <c r="B224" s="29">
        <v>4.4</v>
      </c>
      <c r="C224" s="30">
        <v>186.0</v>
      </c>
      <c r="D224" s="31">
        <v>3.2645451E7</v>
      </c>
      <c r="E224" s="31">
        <v>1.7951406E7</v>
      </c>
      <c r="F224" s="13">
        <f t="shared" si="1"/>
        <v>14694045</v>
      </c>
      <c r="G224" s="14" t="str">
        <f>IF(E224=0,"YES",IF(D224/E224&gt;=1.15, IF(D224+E224&gt;=one_percentage,"YES","NO"),"NO"))</f>
        <v>YES</v>
      </c>
      <c r="H224" s="32">
        <v>150000.0</v>
      </c>
      <c r="I224" s="16" t="str">
        <f t="shared" si="3"/>
        <v>NOT FUNDED</v>
      </c>
      <c r="J224" s="17">
        <f t="shared" si="4"/>
        <v>1499</v>
      </c>
      <c r="K224" s="18" t="str">
        <f t="shared" si="2"/>
        <v>Over Budget</v>
      </c>
    </row>
    <row r="225">
      <c r="A225" s="28" t="s">
        <v>704</v>
      </c>
      <c r="B225" s="29">
        <v>3.67</v>
      </c>
      <c r="C225" s="30">
        <v>119.0</v>
      </c>
      <c r="D225" s="31">
        <v>3.1978182E7</v>
      </c>
      <c r="E225" s="31">
        <v>1.7391796E7</v>
      </c>
      <c r="F225" s="13">
        <f t="shared" si="1"/>
        <v>14586386</v>
      </c>
      <c r="G225" s="14" t="str">
        <f>IF(E225=0,"YES",IF(D225/E225&gt;=1.15, IF(D225+E225&gt;=one_percentage,"YES","NO"),"NO"))</f>
        <v>YES</v>
      </c>
      <c r="H225" s="32">
        <v>80000.0</v>
      </c>
      <c r="I225" s="16" t="str">
        <f t="shared" si="3"/>
        <v>NOT FUNDED</v>
      </c>
      <c r="J225" s="17">
        <f t="shared" si="4"/>
        <v>1499</v>
      </c>
      <c r="K225" s="18" t="str">
        <f t="shared" si="2"/>
        <v>Over Budget</v>
      </c>
    </row>
    <row r="226">
      <c r="A226" s="28" t="s">
        <v>36</v>
      </c>
      <c r="B226" s="29">
        <v>3.94</v>
      </c>
      <c r="C226" s="30">
        <v>116.0</v>
      </c>
      <c r="D226" s="31">
        <v>2.7652425E7</v>
      </c>
      <c r="E226" s="31">
        <v>1.3085869E7</v>
      </c>
      <c r="F226" s="13">
        <f t="shared" si="1"/>
        <v>14566556</v>
      </c>
      <c r="G226" s="14" t="str">
        <f>IF(E226=0,"YES",IF(D226/E226&gt;=1.15, IF(D226+E226&gt;=one_percentage,"YES","NO"),"NO"))</f>
        <v>YES</v>
      </c>
      <c r="H226" s="32">
        <v>50000.0</v>
      </c>
      <c r="I226" s="16" t="str">
        <f t="shared" si="3"/>
        <v>NOT FUNDED</v>
      </c>
      <c r="J226" s="17">
        <f t="shared" si="4"/>
        <v>1499</v>
      </c>
      <c r="K226" s="18" t="str">
        <f t="shared" si="2"/>
        <v>Over Budget</v>
      </c>
    </row>
    <row r="227">
      <c r="A227" s="28" t="s">
        <v>521</v>
      </c>
      <c r="B227" s="29">
        <v>3.5</v>
      </c>
      <c r="C227" s="30">
        <v>81.0</v>
      </c>
      <c r="D227" s="31">
        <v>2.6933961E7</v>
      </c>
      <c r="E227" s="31">
        <v>1.2423997E7</v>
      </c>
      <c r="F227" s="13">
        <f t="shared" si="1"/>
        <v>14509964</v>
      </c>
      <c r="G227" s="14" t="str">
        <f>IF(E227=0,"YES",IF(D227/E227&gt;=1.15, IF(D227+E227&gt;=one_percentage,"YES","NO"),"NO"))</f>
        <v>YES</v>
      </c>
      <c r="H227" s="32">
        <v>1400.0</v>
      </c>
      <c r="I227" s="16" t="str">
        <f t="shared" si="3"/>
        <v>FUNDED</v>
      </c>
      <c r="J227" s="17">
        <f t="shared" si="4"/>
        <v>99</v>
      </c>
      <c r="K227" s="18" t="str">
        <f t="shared" si="2"/>
        <v/>
      </c>
    </row>
    <row r="228">
      <c r="A228" s="28" t="s">
        <v>522</v>
      </c>
      <c r="B228" s="29">
        <v>4.33</v>
      </c>
      <c r="C228" s="30">
        <v>136.0</v>
      </c>
      <c r="D228" s="31">
        <v>2.9988738E7</v>
      </c>
      <c r="E228" s="31">
        <v>1.5595339E7</v>
      </c>
      <c r="F228" s="13">
        <f t="shared" si="1"/>
        <v>14393399</v>
      </c>
      <c r="G228" s="14" t="str">
        <f>IF(E228=0,"YES",IF(D228/E228&gt;=1.15, IF(D228+E228&gt;=one_percentage,"YES","NO"),"NO"))</f>
        <v>YES</v>
      </c>
      <c r="H228" s="32">
        <v>20000.0</v>
      </c>
      <c r="I228" s="16" t="str">
        <f t="shared" si="3"/>
        <v>NOT FUNDED</v>
      </c>
      <c r="J228" s="17">
        <f t="shared" si="4"/>
        <v>99</v>
      </c>
      <c r="K228" s="18" t="str">
        <f t="shared" si="2"/>
        <v>Over Budget</v>
      </c>
    </row>
    <row r="229">
      <c r="A229" s="28" t="s">
        <v>774</v>
      </c>
      <c r="B229" s="29">
        <v>3.96</v>
      </c>
      <c r="C229" s="30">
        <v>139.0</v>
      </c>
      <c r="D229" s="31">
        <v>3.2014524E7</v>
      </c>
      <c r="E229" s="31">
        <v>1.7635561E7</v>
      </c>
      <c r="F229" s="13">
        <f t="shared" si="1"/>
        <v>14378963</v>
      </c>
      <c r="G229" s="14" t="str">
        <f>IF(E229=0,"YES",IF(D229/E229&gt;=1.15, IF(D229+E229&gt;=one_percentage,"YES","NO"),"NO"))</f>
        <v>YES</v>
      </c>
      <c r="H229" s="32">
        <v>60000.0</v>
      </c>
      <c r="I229" s="16" t="str">
        <f t="shared" si="3"/>
        <v>NOT FUNDED</v>
      </c>
      <c r="J229" s="17">
        <f t="shared" si="4"/>
        <v>99</v>
      </c>
      <c r="K229" s="18" t="str">
        <f t="shared" si="2"/>
        <v>Over Budget</v>
      </c>
    </row>
    <row r="230">
      <c r="A230" s="28" t="s">
        <v>775</v>
      </c>
      <c r="B230" s="29">
        <v>2.67</v>
      </c>
      <c r="C230" s="30">
        <v>118.0</v>
      </c>
      <c r="D230" s="31">
        <v>2.8926553E7</v>
      </c>
      <c r="E230" s="31">
        <v>1.4629175E7</v>
      </c>
      <c r="F230" s="13">
        <f t="shared" si="1"/>
        <v>14297378</v>
      </c>
      <c r="G230" s="14" t="str">
        <f>IF(E230=0,"YES",IF(D230/E230&gt;=1.15, IF(D230+E230&gt;=one_percentage,"YES","NO"),"NO"))</f>
        <v>YES</v>
      </c>
      <c r="H230" s="32">
        <v>20000.0</v>
      </c>
      <c r="I230" s="16" t="str">
        <f t="shared" si="3"/>
        <v>NOT FUNDED</v>
      </c>
      <c r="J230" s="17">
        <f t="shared" si="4"/>
        <v>99</v>
      </c>
      <c r="K230" s="18" t="str">
        <f t="shared" si="2"/>
        <v>Over Budget</v>
      </c>
    </row>
    <row r="231">
      <c r="A231" s="28" t="s">
        <v>595</v>
      </c>
      <c r="B231" s="29">
        <v>4.06</v>
      </c>
      <c r="C231" s="30">
        <v>124.0</v>
      </c>
      <c r="D231" s="31">
        <v>3.1618489E7</v>
      </c>
      <c r="E231" s="31">
        <v>1.7368403E7</v>
      </c>
      <c r="F231" s="13">
        <f t="shared" si="1"/>
        <v>14250086</v>
      </c>
      <c r="G231" s="14" t="str">
        <f>IF(E231=0,"YES",IF(D231/E231&gt;=1.15, IF(D231+E231&gt;=one_percentage,"YES","NO"),"NO"))</f>
        <v>YES</v>
      </c>
      <c r="H231" s="32">
        <v>20000.0</v>
      </c>
      <c r="I231" s="16" t="str">
        <f t="shared" si="3"/>
        <v>NOT FUNDED</v>
      </c>
      <c r="J231" s="17">
        <f t="shared" si="4"/>
        <v>99</v>
      </c>
      <c r="K231" s="18" t="str">
        <f t="shared" si="2"/>
        <v>Over Budget</v>
      </c>
    </row>
    <row r="232">
      <c r="A232" s="28" t="s">
        <v>596</v>
      </c>
      <c r="B232" s="29">
        <v>4.18</v>
      </c>
      <c r="C232" s="30">
        <v>206.0</v>
      </c>
      <c r="D232" s="31">
        <v>3.6550905E7</v>
      </c>
      <c r="E232" s="31">
        <v>2.2302931E7</v>
      </c>
      <c r="F232" s="13">
        <f t="shared" si="1"/>
        <v>14247974</v>
      </c>
      <c r="G232" s="14" t="str">
        <f>IF(E232=0,"YES",IF(D232/E232&gt;=1.15, IF(D232+E232&gt;=one_percentage,"YES","NO"),"NO"))</f>
        <v>YES</v>
      </c>
      <c r="H232" s="32">
        <v>7100.0</v>
      </c>
      <c r="I232" s="16" t="str">
        <f t="shared" si="3"/>
        <v>NOT FUNDED</v>
      </c>
      <c r="J232" s="17">
        <f t="shared" si="4"/>
        <v>99</v>
      </c>
      <c r="K232" s="18" t="str">
        <f t="shared" si="2"/>
        <v>Over Budget</v>
      </c>
    </row>
    <row r="233">
      <c r="A233" s="28" t="s">
        <v>88</v>
      </c>
      <c r="B233" s="29">
        <v>4.53</v>
      </c>
      <c r="C233" s="30">
        <v>127.0</v>
      </c>
      <c r="D233" s="31">
        <v>3.0062012E7</v>
      </c>
      <c r="E233" s="31">
        <v>1.5831342E7</v>
      </c>
      <c r="F233" s="13">
        <f t="shared" si="1"/>
        <v>14230670</v>
      </c>
      <c r="G233" s="14" t="str">
        <f>IF(E233=0,"YES",IF(D233/E233&gt;=1.15, IF(D233+E233&gt;=one_percentage,"YES","NO"),"NO"))</f>
        <v>YES</v>
      </c>
      <c r="H233" s="32">
        <v>25000.0</v>
      </c>
      <c r="I233" s="16" t="str">
        <f t="shared" si="3"/>
        <v>NOT FUNDED</v>
      </c>
      <c r="J233" s="17">
        <f t="shared" si="4"/>
        <v>99</v>
      </c>
      <c r="K233" s="18" t="str">
        <f t="shared" si="2"/>
        <v>Over Budget</v>
      </c>
    </row>
    <row r="234">
      <c r="A234" s="28" t="s">
        <v>890</v>
      </c>
      <c r="B234" s="29">
        <v>4.25</v>
      </c>
      <c r="C234" s="30">
        <v>204.0</v>
      </c>
      <c r="D234" s="31">
        <v>3.3601624E7</v>
      </c>
      <c r="E234" s="31">
        <v>1.9382903E7</v>
      </c>
      <c r="F234" s="13">
        <f t="shared" si="1"/>
        <v>14218721</v>
      </c>
      <c r="G234" s="14" t="str">
        <f>IF(E234=0,"YES",IF(D234/E234&gt;=1.15, IF(D234+E234&gt;=one_percentage,"YES","NO"),"NO"))</f>
        <v>YES</v>
      </c>
      <c r="H234" s="32">
        <v>27000.0</v>
      </c>
      <c r="I234" s="16" t="str">
        <f t="shared" si="3"/>
        <v>NOT FUNDED</v>
      </c>
      <c r="J234" s="17">
        <f t="shared" si="4"/>
        <v>99</v>
      </c>
      <c r="K234" s="18" t="str">
        <f t="shared" si="2"/>
        <v>Over Budget</v>
      </c>
    </row>
    <row r="235">
      <c r="A235" s="33" t="s">
        <v>459</v>
      </c>
      <c r="B235" s="29">
        <v>3.6</v>
      </c>
      <c r="C235" s="30">
        <v>96.0</v>
      </c>
      <c r="D235" s="31">
        <v>2.8930292E7</v>
      </c>
      <c r="E235" s="31">
        <v>1.4784552E7</v>
      </c>
      <c r="F235" s="13">
        <f t="shared" si="1"/>
        <v>14145740</v>
      </c>
      <c r="G235" s="14" t="str">
        <f>IF(E235=0,"YES",IF(D235/E235&gt;=1.15, IF(D235+E235&gt;=one_percentage,"YES","NO"),"NO"))</f>
        <v>YES</v>
      </c>
      <c r="H235" s="32">
        <v>9700.0</v>
      </c>
      <c r="I235" s="16" t="str">
        <f t="shared" si="3"/>
        <v>NOT FUNDED</v>
      </c>
      <c r="J235" s="17">
        <f t="shared" si="4"/>
        <v>99</v>
      </c>
      <c r="K235" s="18" t="str">
        <f t="shared" si="2"/>
        <v>Over Budget</v>
      </c>
    </row>
    <row r="236">
      <c r="A236" s="28" t="s">
        <v>932</v>
      </c>
      <c r="B236" s="29">
        <v>4.56</v>
      </c>
      <c r="C236" s="30">
        <v>166.0</v>
      </c>
      <c r="D236" s="31">
        <v>2.9700009E7</v>
      </c>
      <c r="E236" s="31">
        <v>1.558284E7</v>
      </c>
      <c r="F236" s="13">
        <f t="shared" si="1"/>
        <v>14117169</v>
      </c>
      <c r="G236" s="14" t="str">
        <f>IF(E236=0,"YES",IF(D236/E236&gt;=1.15, IF(D236+E236&gt;=one_percentage,"YES","NO"),"NO"))</f>
        <v>YES</v>
      </c>
      <c r="H236" s="32">
        <v>25000.0</v>
      </c>
      <c r="I236" s="16" t="str">
        <f t="shared" si="3"/>
        <v>NOT FUNDED</v>
      </c>
      <c r="J236" s="17">
        <f t="shared" si="4"/>
        <v>99</v>
      </c>
      <c r="K236" s="18" t="str">
        <f t="shared" si="2"/>
        <v>Over Budget</v>
      </c>
    </row>
    <row r="237">
      <c r="A237" s="28" t="s">
        <v>891</v>
      </c>
      <c r="B237" s="29">
        <v>4.0</v>
      </c>
      <c r="C237" s="30">
        <v>139.0</v>
      </c>
      <c r="D237" s="31">
        <v>3.2495628E7</v>
      </c>
      <c r="E237" s="31">
        <v>1.8378634E7</v>
      </c>
      <c r="F237" s="13">
        <f t="shared" si="1"/>
        <v>14116994</v>
      </c>
      <c r="G237" s="14" t="str">
        <f>IF(E237=0,"YES",IF(D237/E237&gt;=1.15, IF(D237+E237&gt;=one_percentage,"YES","NO"),"NO"))</f>
        <v>YES</v>
      </c>
      <c r="H237" s="32">
        <v>18000.0</v>
      </c>
      <c r="I237" s="16" t="str">
        <f t="shared" si="3"/>
        <v>NOT FUNDED</v>
      </c>
      <c r="J237" s="17">
        <f t="shared" si="4"/>
        <v>99</v>
      </c>
      <c r="K237" s="18" t="str">
        <f t="shared" si="2"/>
        <v>Over Budget</v>
      </c>
    </row>
    <row r="238">
      <c r="A238" s="28" t="s">
        <v>523</v>
      </c>
      <c r="B238" s="29">
        <v>3.21</v>
      </c>
      <c r="C238" s="30">
        <v>73.0</v>
      </c>
      <c r="D238" s="31">
        <v>2.6286282E7</v>
      </c>
      <c r="E238" s="31">
        <v>1.2171091E7</v>
      </c>
      <c r="F238" s="13">
        <f t="shared" si="1"/>
        <v>14115191</v>
      </c>
      <c r="G238" s="14" t="str">
        <f>IF(E238=0,"YES",IF(D238/E238&gt;=1.15, IF(D238+E238&gt;=one_percentage,"YES","NO"),"NO"))</f>
        <v>YES</v>
      </c>
      <c r="H238" s="32">
        <v>2400.0</v>
      </c>
      <c r="I238" s="16" t="str">
        <f t="shared" si="3"/>
        <v>NOT FUNDED</v>
      </c>
      <c r="J238" s="17">
        <f t="shared" si="4"/>
        <v>99</v>
      </c>
      <c r="K238" s="18" t="str">
        <f t="shared" si="2"/>
        <v>Over Budget</v>
      </c>
    </row>
    <row r="239">
      <c r="A239" s="28" t="s">
        <v>282</v>
      </c>
      <c r="B239" s="29">
        <v>4.33</v>
      </c>
      <c r="C239" s="30">
        <v>122.0</v>
      </c>
      <c r="D239" s="31">
        <v>3.2346526E7</v>
      </c>
      <c r="E239" s="31">
        <v>1.8336236E7</v>
      </c>
      <c r="F239" s="13">
        <f t="shared" si="1"/>
        <v>14010290</v>
      </c>
      <c r="G239" s="14" t="str">
        <f>IF(E239=0,"YES",IF(D239/E239&gt;=1.15, IF(D239+E239&gt;=one_percentage,"YES","NO"),"NO"))</f>
        <v>YES</v>
      </c>
      <c r="H239" s="32">
        <v>34200.0</v>
      </c>
      <c r="I239" s="16" t="str">
        <f t="shared" si="3"/>
        <v>NOT FUNDED</v>
      </c>
      <c r="J239" s="17">
        <f t="shared" si="4"/>
        <v>99</v>
      </c>
      <c r="K239" s="18" t="str">
        <f t="shared" si="2"/>
        <v>Over Budget</v>
      </c>
    </row>
    <row r="240">
      <c r="A240" s="28" t="s">
        <v>597</v>
      </c>
      <c r="B240" s="29">
        <v>4.2</v>
      </c>
      <c r="C240" s="30">
        <v>203.0</v>
      </c>
      <c r="D240" s="31">
        <v>3.518162E7</v>
      </c>
      <c r="E240" s="31">
        <v>2.1312756E7</v>
      </c>
      <c r="F240" s="13">
        <f t="shared" si="1"/>
        <v>13868864</v>
      </c>
      <c r="G240" s="14" t="str">
        <f>IF(E240=0,"YES",IF(D240/E240&gt;=1.15, IF(D240+E240&gt;=one_percentage,"YES","NO"),"NO"))</f>
        <v>YES</v>
      </c>
      <c r="H240" s="32">
        <v>7100.0</v>
      </c>
      <c r="I240" s="16" t="str">
        <f t="shared" si="3"/>
        <v>NOT FUNDED</v>
      </c>
      <c r="J240" s="17">
        <f t="shared" si="4"/>
        <v>99</v>
      </c>
      <c r="K240" s="18" t="str">
        <f t="shared" si="2"/>
        <v>Over Budget</v>
      </c>
    </row>
    <row r="241">
      <c r="A241" s="28" t="s">
        <v>653</v>
      </c>
      <c r="B241" s="29">
        <v>4.11</v>
      </c>
      <c r="C241" s="30">
        <v>146.0</v>
      </c>
      <c r="D241" s="31">
        <v>2.7922578E7</v>
      </c>
      <c r="E241" s="31">
        <v>1.4078432E7</v>
      </c>
      <c r="F241" s="13">
        <f t="shared" si="1"/>
        <v>13844146</v>
      </c>
      <c r="G241" s="14" t="str">
        <f>IF(E241=0,"YES",IF(D241/E241&gt;=1.15, IF(D241+E241&gt;=one_percentage,"YES","NO"),"NO"))</f>
        <v>YES</v>
      </c>
      <c r="H241" s="32">
        <v>25000.0</v>
      </c>
      <c r="I241" s="16" t="str">
        <f t="shared" si="3"/>
        <v>NOT FUNDED</v>
      </c>
      <c r="J241" s="17">
        <f t="shared" si="4"/>
        <v>99</v>
      </c>
      <c r="K241" s="18" t="str">
        <f t="shared" si="2"/>
        <v>Over Budget</v>
      </c>
    </row>
    <row r="242">
      <c r="A242" s="28" t="s">
        <v>570</v>
      </c>
      <c r="B242" s="29">
        <v>3.88</v>
      </c>
      <c r="C242" s="30">
        <v>96.0</v>
      </c>
      <c r="D242" s="31">
        <v>3.1416604E7</v>
      </c>
      <c r="E242" s="31">
        <v>1.7574371E7</v>
      </c>
      <c r="F242" s="13">
        <f t="shared" si="1"/>
        <v>13842233</v>
      </c>
      <c r="G242" s="14" t="str">
        <f>IF(E242=0,"YES",IF(D242/E242&gt;=1.15, IF(D242+E242&gt;=one_percentage,"YES","NO"),"NO"))</f>
        <v>YES</v>
      </c>
      <c r="H242" s="32">
        <v>26481.0</v>
      </c>
      <c r="I242" s="16" t="str">
        <f t="shared" si="3"/>
        <v>NOT FUNDED</v>
      </c>
      <c r="J242" s="17">
        <f t="shared" si="4"/>
        <v>99</v>
      </c>
      <c r="K242" s="18" t="str">
        <f t="shared" si="2"/>
        <v>Over Budget</v>
      </c>
    </row>
    <row r="243">
      <c r="A243" s="28" t="s">
        <v>892</v>
      </c>
      <c r="B243" s="29">
        <v>4.5</v>
      </c>
      <c r="C243" s="30">
        <v>271.0</v>
      </c>
      <c r="D243" s="31">
        <v>4.0040758E7</v>
      </c>
      <c r="E243" s="31">
        <v>2.6385576E7</v>
      </c>
      <c r="F243" s="13">
        <f t="shared" si="1"/>
        <v>13655182</v>
      </c>
      <c r="G243" s="14" t="str">
        <f>IF(E243=0,"YES",IF(D243/E243&gt;=1.15, IF(D243+E243&gt;=one_percentage,"YES","NO"),"NO"))</f>
        <v>YES</v>
      </c>
      <c r="H243" s="32">
        <v>107200.0</v>
      </c>
      <c r="I243" s="16" t="str">
        <f t="shared" si="3"/>
        <v>NOT FUNDED</v>
      </c>
      <c r="J243" s="17">
        <f t="shared" si="4"/>
        <v>99</v>
      </c>
      <c r="K243" s="18" t="str">
        <f t="shared" si="2"/>
        <v>Over Budget</v>
      </c>
    </row>
    <row r="244">
      <c r="A244" s="28" t="s">
        <v>571</v>
      </c>
      <c r="B244" s="29">
        <v>3.03</v>
      </c>
      <c r="C244" s="30">
        <v>70.0</v>
      </c>
      <c r="D244" s="31">
        <v>2.5982985E7</v>
      </c>
      <c r="E244" s="31">
        <v>1.2404459E7</v>
      </c>
      <c r="F244" s="13">
        <f t="shared" si="1"/>
        <v>13578526</v>
      </c>
      <c r="G244" s="14" t="str">
        <f>IF(E244=0,"YES",IF(D244/E244&gt;=1.15, IF(D244+E244&gt;=one_percentage,"YES","NO"),"NO"))</f>
        <v>YES</v>
      </c>
      <c r="H244" s="32">
        <v>1750.0</v>
      </c>
      <c r="I244" s="16" t="str">
        <f t="shared" si="3"/>
        <v>NOT FUNDED</v>
      </c>
      <c r="J244" s="17">
        <f t="shared" si="4"/>
        <v>99</v>
      </c>
      <c r="K244" s="18" t="str">
        <f t="shared" si="2"/>
        <v>Over Budget</v>
      </c>
    </row>
    <row r="245">
      <c r="A245" s="28" t="s">
        <v>283</v>
      </c>
      <c r="B245" s="29">
        <v>2.73</v>
      </c>
      <c r="C245" s="30">
        <v>98.0</v>
      </c>
      <c r="D245" s="31">
        <v>3.0373965E7</v>
      </c>
      <c r="E245" s="31">
        <v>1.6806793E7</v>
      </c>
      <c r="F245" s="13">
        <f t="shared" si="1"/>
        <v>13567172</v>
      </c>
      <c r="G245" s="14" t="str">
        <f>IF(E245=0,"YES",IF(D245/E245&gt;=1.15, IF(D245+E245&gt;=one_percentage,"YES","NO"),"NO"))</f>
        <v>YES</v>
      </c>
      <c r="H245" s="32">
        <v>40500.0</v>
      </c>
      <c r="I245" s="16" t="str">
        <f t="shared" si="3"/>
        <v>NOT FUNDED</v>
      </c>
      <c r="J245" s="17">
        <f t="shared" si="4"/>
        <v>99</v>
      </c>
      <c r="K245" s="18" t="str">
        <f t="shared" si="2"/>
        <v>Over Budget</v>
      </c>
    </row>
    <row r="246">
      <c r="A246" s="28" t="s">
        <v>460</v>
      </c>
      <c r="B246" s="29">
        <v>4.42</v>
      </c>
      <c r="C246" s="30">
        <v>172.0</v>
      </c>
      <c r="D246" s="31">
        <v>3.2045795E7</v>
      </c>
      <c r="E246" s="31">
        <v>1.8485334E7</v>
      </c>
      <c r="F246" s="13">
        <f t="shared" si="1"/>
        <v>13560461</v>
      </c>
      <c r="G246" s="14" t="str">
        <f>IF(E246=0,"YES",IF(D246/E246&gt;=1.15, IF(D246+E246&gt;=one_percentage,"YES","NO"),"NO"))</f>
        <v>YES</v>
      </c>
      <c r="H246" s="32">
        <v>35000.0</v>
      </c>
      <c r="I246" s="16" t="str">
        <f t="shared" si="3"/>
        <v>NOT FUNDED</v>
      </c>
      <c r="J246" s="17">
        <f t="shared" si="4"/>
        <v>99</v>
      </c>
      <c r="K246" s="18" t="str">
        <f t="shared" si="2"/>
        <v>Over Budget</v>
      </c>
    </row>
    <row r="247">
      <c r="A247" s="28" t="s">
        <v>284</v>
      </c>
      <c r="B247" s="29">
        <v>2.93</v>
      </c>
      <c r="C247" s="30">
        <v>98.0</v>
      </c>
      <c r="D247" s="31">
        <v>3.0797547E7</v>
      </c>
      <c r="E247" s="31">
        <v>1.7248887E7</v>
      </c>
      <c r="F247" s="13">
        <f t="shared" si="1"/>
        <v>13548660</v>
      </c>
      <c r="G247" s="14" t="str">
        <f>IF(E247=0,"YES",IF(D247/E247&gt;=1.15, IF(D247+E247&gt;=one_percentage,"YES","NO"),"NO"))</f>
        <v>YES</v>
      </c>
      <c r="H247" s="32">
        <v>45000.0</v>
      </c>
      <c r="I247" s="16" t="str">
        <f t="shared" si="3"/>
        <v>NOT FUNDED</v>
      </c>
      <c r="J247" s="17">
        <f t="shared" si="4"/>
        <v>99</v>
      </c>
      <c r="K247" s="18" t="str">
        <f t="shared" si="2"/>
        <v>Over Budget</v>
      </c>
    </row>
    <row r="248">
      <c r="A248" s="28" t="s">
        <v>285</v>
      </c>
      <c r="B248" s="29">
        <v>1.67</v>
      </c>
      <c r="C248" s="30">
        <v>98.0</v>
      </c>
      <c r="D248" s="31">
        <v>2.8253594E7</v>
      </c>
      <c r="E248" s="31">
        <v>1.4812111E7</v>
      </c>
      <c r="F248" s="13">
        <f t="shared" si="1"/>
        <v>13441483</v>
      </c>
      <c r="G248" s="14" t="str">
        <f>IF(E248=0,"YES",IF(D248/E248&gt;=1.15, IF(D248+E248&gt;=one_percentage,"YES","NO"),"NO"))</f>
        <v>YES</v>
      </c>
      <c r="H248" s="32">
        <v>58500.0</v>
      </c>
      <c r="I248" s="16" t="str">
        <f t="shared" si="3"/>
        <v>NOT FUNDED</v>
      </c>
      <c r="J248" s="17">
        <f t="shared" si="4"/>
        <v>99</v>
      </c>
      <c r="K248" s="18" t="str">
        <f t="shared" si="2"/>
        <v>Over Budget</v>
      </c>
    </row>
    <row r="249">
      <c r="A249" s="28" t="s">
        <v>286</v>
      </c>
      <c r="B249" s="29">
        <v>4.42</v>
      </c>
      <c r="C249" s="30">
        <v>179.0</v>
      </c>
      <c r="D249" s="31">
        <v>3.1166331E7</v>
      </c>
      <c r="E249" s="31">
        <v>1.7724887E7</v>
      </c>
      <c r="F249" s="13">
        <f t="shared" si="1"/>
        <v>13441444</v>
      </c>
      <c r="G249" s="14" t="str">
        <f>IF(E249=0,"YES",IF(D249/E249&gt;=1.15, IF(D249+E249&gt;=one_percentage,"YES","NO"),"NO"))</f>
        <v>YES</v>
      </c>
      <c r="H249" s="32">
        <v>45000.0</v>
      </c>
      <c r="I249" s="16" t="str">
        <f t="shared" si="3"/>
        <v>NOT FUNDED</v>
      </c>
      <c r="J249" s="17">
        <f t="shared" si="4"/>
        <v>99</v>
      </c>
      <c r="K249" s="18" t="str">
        <f t="shared" si="2"/>
        <v>Over Budget</v>
      </c>
    </row>
    <row r="250">
      <c r="A250" s="28" t="s">
        <v>409</v>
      </c>
      <c r="B250" s="29">
        <v>3.67</v>
      </c>
      <c r="C250" s="30">
        <v>123.0</v>
      </c>
      <c r="D250" s="31">
        <v>2.923053E7</v>
      </c>
      <c r="E250" s="31">
        <v>1.5862101E7</v>
      </c>
      <c r="F250" s="13">
        <f t="shared" si="1"/>
        <v>13368429</v>
      </c>
      <c r="G250" s="14" t="str">
        <f>IF(E250=0,"YES",IF(D250/E250&gt;=1.15, IF(D250+E250&gt;=one_percentage,"YES","NO"),"NO"))</f>
        <v>YES</v>
      </c>
      <c r="H250" s="32">
        <v>75000.0</v>
      </c>
      <c r="I250" s="16" t="str">
        <f t="shared" si="3"/>
        <v>NOT FUNDED</v>
      </c>
      <c r="J250" s="17">
        <f t="shared" si="4"/>
        <v>99</v>
      </c>
      <c r="K250" s="18" t="str">
        <f t="shared" si="2"/>
        <v>Over Budget</v>
      </c>
    </row>
    <row r="251">
      <c r="A251" s="28" t="s">
        <v>893</v>
      </c>
      <c r="B251" s="29">
        <v>2.67</v>
      </c>
      <c r="C251" s="30">
        <v>149.0</v>
      </c>
      <c r="D251" s="31">
        <v>3.0731509E7</v>
      </c>
      <c r="E251" s="31">
        <v>1.7419425E7</v>
      </c>
      <c r="F251" s="13">
        <f t="shared" si="1"/>
        <v>13312084</v>
      </c>
      <c r="G251" s="14" t="str">
        <f>IF(E251=0,"YES",IF(D251/E251&gt;=1.15, IF(D251+E251&gt;=one_percentage,"YES","NO"),"NO"))</f>
        <v>YES</v>
      </c>
      <c r="H251" s="32">
        <v>38000.0</v>
      </c>
      <c r="I251" s="16" t="str">
        <f t="shared" si="3"/>
        <v>NOT FUNDED</v>
      </c>
      <c r="J251" s="17">
        <f t="shared" si="4"/>
        <v>99</v>
      </c>
      <c r="K251" s="18" t="str">
        <f t="shared" si="2"/>
        <v>Over Budget</v>
      </c>
    </row>
    <row r="252">
      <c r="A252" s="28" t="s">
        <v>461</v>
      </c>
      <c r="B252" s="29">
        <v>3.57</v>
      </c>
      <c r="C252" s="30">
        <v>140.0</v>
      </c>
      <c r="D252" s="31">
        <v>2.9831821E7</v>
      </c>
      <c r="E252" s="31">
        <v>1.6543526E7</v>
      </c>
      <c r="F252" s="13">
        <f t="shared" si="1"/>
        <v>13288295</v>
      </c>
      <c r="G252" s="14" t="str">
        <f>IF(E252=0,"YES",IF(D252/E252&gt;=1.15, IF(D252+E252&gt;=one_percentage,"YES","NO"),"NO"))</f>
        <v>YES</v>
      </c>
      <c r="H252" s="32">
        <v>100000.0</v>
      </c>
      <c r="I252" s="16" t="str">
        <f t="shared" si="3"/>
        <v>NOT FUNDED</v>
      </c>
      <c r="J252" s="17">
        <f t="shared" si="4"/>
        <v>99</v>
      </c>
      <c r="K252" s="18" t="str">
        <f t="shared" si="2"/>
        <v>Over Budget</v>
      </c>
    </row>
    <row r="253">
      <c r="A253" s="28" t="s">
        <v>894</v>
      </c>
      <c r="B253" s="29">
        <v>4.08</v>
      </c>
      <c r="C253" s="30">
        <v>150.0</v>
      </c>
      <c r="D253" s="31">
        <v>3.1992945E7</v>
      </c>
      <c r="E253" s="31">
        <v>1.870874E7</v>
      </c>
      <c r="F253" s="13">
        <f t="shared" si="1"/>
        <v>13284205</v>
      </c>
      <c r="G253" s="14" t="str">
        <f>IF(E253=0,"YES",IF(D253/E253&gt;=1.15, IF(D253+E253&gt;=one_percentage,"YES","NO"),"NO"))</f>
        <v>YES</v>
      </c>
      <c r="H253" s="32">
        <v>39200.0</v>
      </c>
      <c r="I253" s="16" t="str">
        <f t="shared" si="3"/>
        <v>NOT FUNDED</v>
      </c>
      <c r="J253" s="17">
        <f t="shared" si="4"/>
        <v>99</v>
      </c>
      <c r="K253" s="18" t="str">
        <f t="shared" si="2"/>
        <v>Over Budget</v>
      </c>
    </row>
    <row r="254">
      <c r="A254" s="28" t="s">
        <v>89</v>
      </c>
      <c r="B254" s="29">
        <v>4.44</v>
      </c>
      <c r="C254" s="30">
        <v>106.0</v>
      </c>
      <c r="D254" s="31">
        <v>2.8399304E7</v>
      </c>
      <c r="E254" s="31">
        <v>1.5152513E7</v>
      </c>
      <c r="F254" s="13">
        <f t="shared" si="1"/>
        <v>13246791</v>
      </c>
      <c r="G254" s="14" t="str">
        <f>IF(E254=0,"YES",IF(D254/E254&gt;=1.15, IF(D254+E254&gt;=one_percentage,"YES","NO"),"NO"))</f>
        <v>YES</v>
      </c>
      <c r="H254" s="32">
        <v>19000.0</v>
      </c>
      <c r="I254" s="16" t="str">
        <f t="shared" si="3"/>
        <v>NOT FUNDED</v>
      </c>
      <c r="J254" s="17">
        <f t="shared" si="4"/>
        <v>99</v>
      </c>
      <c r="K254" s="18" t="str">
        <f t="shared" si="2"/>
        <v>Over Budget</v>
      </c>
    </row>
    <row r="255">
      <c r="A255" s="28" t="s">
        <v>572</v>
      </c>
      <c r="B255" s="29">
        <v>3.88</v>
      </c>
      <c r="C255" s="30">
        <v>95.0</v>
      </c>
      <c r="D255" s="31">
        <v>2.7949196E7</v>
      </c>
      <c r="E255" s="31">
        <v>1.4745562E7</v>
      </c>
      <c r="F255" s="13">
        <f t="shared" si="1"/>
        <v>13203634</v>
      </c>
      <c r="G255" s="14" t="str">
        <f>IF(E255=0,"YES",IF(D255/E255&gt;=1.15, IF(D255+E255&gt;=one_percentage,"YES","NO"),"NO"))</f>
        <v>YES</v>
      </c>
      <c r="H255" s="32">
        <v>6000.0</v>
      </c>
      <c r="I255" s="16" t="str">
        <f t="shared" si="3"/>
        <v>NOT FUNDED</v>
      </c>
      <c r="J255" s="17">
        <f t="shared" si="4"/>
        <v>99</v>
      </c>
      <c r="K255" s="18" t="str">
        <f t="shared" si="2"/>
        <v>Over Budget</v>
      </c>
    </row>
    <row r="256">
      <c r="A256" s="28" t="s">
        <v>573</v>
      </c>
      <c r="B256" s="29">
        <v>2.97</v>
      </c>
      <c r="C256" s="30">
        <v>71.0</v>
      </c>
      <c r="D256" s="31">
        <v>2.6535445E7</v>
      </c>
      <c r="E256" s="31">
        <v>1.3354589E7</v>
      </c>
      <c r="F256" s="13">
        <f t="shared" si="1"/>
        <v>13180856</v>
      </c>
      <c r="G256" s="14" t="str">
        <f>IF(E256=0,"YES",IF(D256/E256&gt;=1.15, IF(D256+E256&gt;=one_percentage,"YES","NO"),"NO"))</f>
        <v>YES</v>
      </c>
      <c r="H256" s="32">
        <v>2100.0</v>
      </c>
      <c r="I256" s="16" t="str">
        <f t="shared" si="3"/>
        <v>NOT FUNDED</v>
      </c>
      <c r="J256" s="17">
        <f t="shared" si="4"/>
        <v>99</v>
      </c>
      <c r="K256" s="18" t="str">
        <f t="shared" si="2"/>
        <v>Over Budget</v>
      </c>
    </row>
    <row r="257">
      <c r="A257" s="28" t="s">
        <v>90</v>
      </c>
      <c r="B257" s="29">
        <v>4.33</v>
      </c>
      <c r="C257" s="30">
        <v>105.0</v>
      </c>
      <c r="D257" s="31">
        <v>2.9068489E7</v>
      </c>
      <c r="E257" s="31">
        <v>1.589664E7</v>
      </c>
      <c r="F257" s="13">
        <f t="shared" si="1"/>
        <v>13171849</v>
      </c>
      <c r="G257" s="14" t="str">
        <f>IF(E257=0,"YES",IF(D257/E257&gt;=1.15, IF(D257+E257&gt;=one_percentage,"YES","NO"),"NO"))</f>
        <v>YES</v>
      </c>
      <c r="H257" s="32">
        <v>45000.0</v>
      </c>
      <c r="I257" s="16" t="str">
        <f t="shared" si="3"/>
        <v>NOT FUNDED</v>
      </c>
      <c r="J257" s="17">
        <f t="shared" si="4"/>
        <v>99</v>
      </c>
      <c r="K257" s="18" t="str">
        <f t="shared" si="2"/>
        <v>Over Budget</v>
      </c>
    </row>
    <row r="258">
      <c r="A258" s="28" t="s">
        <v>287</v>
      </c>
      <c r="B258" s="29">
        <v>3.67</v>
      </c>
      <c r="C258" s="30">
        <v>93.0</v>
      </c>
      <c r="D258" s="31">
        <v>2.8866237E7</v>
      </c>
      <c r="E258" s="31">
        <v>1.5788607E7</v>
      </c>
      <c r="F258" s="13">
        <f t="shared" si="1"/>
        <v>13077630</v>
      </c>
      <c r="G258" s="14" t="str">
        <f>IF(E258=0,"YES",IF(D258/E258&gt;=1.15, IF(D258+E258&gt;=one_percentage,"YES","NO"),"NO"))</f>
        <v>YES</v>
      </c>
      <c r="H258" s="32">
        <v>80000.0</v>
      </c>
      <c r="I258" s="16" t="str">
        <f t="shared" si="3"/>
        <v>NOT FUNDED</v>
      </c>
      <c r="J258" s="17">
        <f t="shared" si="4"/>
        <v>99</v>
      </c>
      <c r="K258" s="18" t="str">
        <f t="shared" si="2"/>
        <v>Over Budget</v>
      </c>
    </row>
    <row r="259">
      <c r="A259" s="28" t="s">
        <v>288</v>
      </c>
      <c r="B259" s="29">
        <v>3.0</v>
      </c>
      <c r="C259" s="30">
        <v>95.0</v>
      </c>
      <c r="D259" s="31">
        <v>2.9642991E7</v>
      </c>
      <c r="E259" s="31">
        <v>1.6583776E7</v>
      </c>
      <c r="F259" s="13">
        <f t="shared" si="1"/>
        <v>13059215</v>
      </c>
      <c r="G259" s="14" t="str">
        <f>IF(E259=0,"YES",IF(D259/E259&gt;=1.15, IF(D259+E259&gt;=one_percentage,"YES","NO"),"NO"))</f>
        <v>YES</v>
      </c>
      <c r="H259" s="32">
        <v>25000.0</v>
      </c>
      <c r="I259" s="16" t="str">
        <f t="shared" si="3"/>
        <v>NOT FUNDED</v>
      </c>
      <c r="J259" s="17">
        <f t="shared" si="4"/>
        <v>99</v>
      </c>
      <c r="K259" s="18" t="str">
        <f t="shared" si="2"/>
        <v>Over Budget</v>
      </c>
    </row>
    <row r="260">
      <c r="A260" s="28" t="s">
        <v>1028</v>
      </c>
      <c r="B260" s="29">
        <v>4.39</v>
      </c>
      <c r="C260" s="30">
        <v>122.0</v>
      </c>
      <c r="D260" s="31">
        <v>2.895715E7</v>
      </c>
      <c r="E260" s="31">
        <v>1.5904544E7</v>
      </c>
      <c r="F260" s="13">
        <f t="shared" si="1"/>
        <v>13052606</v>
      </c>
      <c r="G260" s="14" t="str">
        <f>IF(E260=0,"YES",IF(D260/E260&gt;=1.15, IF(D260+E260&gt;=one_percentage,"YES","NO"),"NO"))</f>
        <v>YES</v>
      </c>
      <c r="H260" s="32">
        <v>110000.0</v>
      </c>
      <c r="I260" s="16" t="str">
        <f t="shared" si="3"/>
        <v>NOT FUNDED</v>
      </c>
      <c r="J260" s="17">
        <f t="shared" si="4"/>
        <v>99</v>
      </c>
      <c r="K260" s="18" t="str">
        <f t="shared" si="2"/>
        <v>Over Budget</v>
      </c>
    </row>
    <row r="261">
      <c r="A261" s="28" t="s">
        <v>895</v>
      </c>
      <c r="B261" s="29">
        <v>4.67</v>
      </c>
      <c r="C261" s="30">
        <v>208.0</v>
      </c>
      <c r="D261" s="31">
        <v>3.4989545E7</v>
      </c>
      <c r="E261" s="31">
        <v>2.2042036E7</v>
      </c>
      <c r="F261" s="13">
        <f t="shared" si="1"/>
        <v>12947509</v>
      </c>
      <c r="G261" s="14" t="str">
        <f>IF(E261=0,"YES",IF(D261/E261&gt;=1.15, IF(D261+E261&gt;=one_percentage,"YES","NO"),"NO"))</f>
        <v>YES</v>
      </c>
      <c r="H261" s="32">
        <v>60000.0</v>
      </c>
      <c r="I261" s="16" t="str">
        <f t="shared" si="3"/>
        <v>NOT FUNDED</v>
      </c>
      <c r="J261" s="17">
        <f t="shared" si="4"/>
        <v>99</v>
      </c>
      <c r="K261" s="18" t="str">
        <f t="shared" si="2"/>
        <v>Over Budget</v>
      </c>
    </row>
    <row r="262">
      <c r="A262" s="28" t="s">
        <v>91</v>
      </c>
      <c r="B262" s="29">
        <v>4.13</v>
      </c>
      <c r="C262" s="30">
        <v>95.0</v>
      </c>
      <c r="D262" s="31">
        <v>2.8135879E7</v>
      </c>
      <c r="E262" s="31">
        <v>1.5245377E7</v>
      </c>
      <c r="F262" s="13">
        <f t="shared" si="1"/>
        <v>12890502</v>
      </c>
      <c r="G262" s="14" t="str">
        <f>IF(E262=0,"YES",IF(D262/E262&gt;=1.15, IF(D262+E262&gt;=one_percentage,"YES","NO"),"NO"))</f>
        <v>YES</v>
      </c>
      <c r="H262" s="32">
        <v>45000.0</v>
      </c>
      <c r="I262" s="16" t="str">
        <f t="shared" si="3"/>
        <v>NOT FUNDED</v>
      </c>
      <c r="J262" s="17">
        <f t="shared" si="4"/>
        <v>99</v>
      </c>
      <c r="K262" s="18" t="str">
        <f t="shared" si="2"/>
        <v>Over Budget</v>
      </c>
    </row>
    <row r="263">
      <c r="A263" s="28" t="s">
        <v>289</v>
      </c>
      <c r="B263" s="29">
        <v>3.78</v>
      </c>
      <c r="C263" s="30">
        <v>99.0</v>
      </c>
      <c r="D263" s="31">
        <v>2.8674978E7</v>
      </c>
      <c r="E263" s="31">
        <v>1.5823259E7</v>
      </c>
      <c r="F263" s="13">
        <f t="shared" si="1"/>
        <v>12851719</v>
      </c>
      <c r="G263" s="14" t="str">
        <f>IF(E263=0,"YES",IF(D263/E263&gt;=1.15, IF(D263+E263&gt;=one_percentage,"YES","NO"),"NO"))</f>
        <v>YES</v>
      </c>
      <c r="H263" s="32">
        <v>80000.0</v>
      </c>
      <c r="I263" s="16" t="str">
        <f t="shared" si="3"/>
        <v>NOT FUNDED</v>
      </c>
      <c r="J263" s="17">
        <f t="shared" si="4"/>
        <v>99</v>
      </c>
      <c r="K263" s="18" t="str">
        <f t="shared" si="2"/>
        <v>Over Budget</v>
      </c>
    </row>
    <row r="264">
      <c r="A264" s="28" t="s">
        <v>776</v>
      </c>
      <c r="B264" s="29">
        <v>2.73</v>
      </c>
      <c r="C264" s="30">
        <v>117.0</v>
      </c>
      <c r="D264" s="31">
        <v>2.8646174E7</v>
      </c>
      <c r="E264" s="31">
        <v>1.5922824E7</v>
      </c>
      <c r="F264" s="13">
        <f t="shared" si="1"/>
        <v>12723350</v>
      </c>
      <c r="G264" s="14" t="str">
        <f>IF(E264=0,"YES",IF(D264/E264&gt;=1.15, IF(D264+E264&gt;=one_percentage,"YES","NO"),"NO"))</f>
        <v>YES</v>
      </c>
      <c r="H264" s="32">
        <v>25000.0</v>
      </c>
      <c r="I264" s="16" t="str">
        <f t="shared" si="3"/>
        <v>NOT FUNDED</v>
      </c>
      <c r="J264" s="17">
        <f t="shared" si="4"/>
        <v>99</v>
      </c>
      <c r="K264" s="18" t="str">
        <f t="shared" si="2"/>
        <v>Over Budget</v>
      </c>
    </row>
    <row r="265">
      <c r="A265" s="28" t="s">
        <v>182</v>
      </c>
      <c r="B265" s="29">
        <v>4.67</v>
      </c>
      <c r="C265" s="30">
        <v>354.0</v>
      </c>
      <c r="D265" s="31">
        <v>4.3605202E7</v>
      </c>
      <c r="E265" s="31">
        <v>3.0896449E7</v>
      </c>
      <c r="F265" s="13">
        <f t="shared" si="1"/>
        <v>12708753</v>
      </c>
      <c r="G265" s="14" t="str">
        <f>IF(E265=0,"YES",IF(D265/E265&gt;=1.15, IF(D265+E265&gt;=one_percentage,"YES","NO"),"NO"))</f>
        <v>YES</v>
      </c>
      <c r="H265" s="32">
        <v>80000.0</v>
      </c>
      <c r="I265" s="16" t="str">
        <f t="shared" si="3"/>
        <v>NOT FUNDED</v>
      </c>
      <c r="J265" s="17">
        <f t="shared" si="4"/>
        <v>99</v>
      </c>
      <c r="K265" s="18" t="str">
        <f t="shared" si="2"/>
        <v>Over Budget</v>
      </c>
    </row>
    <row r="266">
      <c r="A266" s="28" t="s">
        <v>933</v>
      </c>
      <c r="B266" s="29">
        <v>4.56</v>
      </c>
      <c r="C266" s="30">
        <v>160.0</v>
      </c>
      <c r="D266" s="31">
        <v>2.8255969E7</v>
      </c>
      <c r="E266" s="31">
        <v>1.5568893E7</v>
      </c>
      <c r="F266" s="13">
        <f t="shared" si="1"/>
        <v>12687076</v>
      </c>
      <c r="G266" s="14" t="str">
        <f>IF(E266=0,"YES",IF(D266/E266&gt;=1.15, IF(D266+E266&gt;=one_percentage,"YES","NO"),"NO"))</f>
        <v>YES</v>
      </c>
      <c r="H266" s="32">
        <v>61329.0</v>
      </c>
      <c r="I266" s="16" t="str">
        <f t="shared" si="3"/>
        <v>NOT FUNDED</v>
      </c>
      <c r="J266" s="17">
        <f t="shared" si="4"/>
        <v>99</v>
      </c>
      <c r="K266" s="18" t="str">
        <f t="shared" si="2"/>
        <v>Over Budget</v>
      </c>
    </row>
    <row r="267">
      <c r="A267" s="28" t="s">
        <v>411</v>
      </c>
      <c r="B267" s="29">
        <v>3.24</v>
      </c>
      <c r="C267" s="30">
        <v>100.0</v>
      </c>
      <c r="D267" s="31">
        <v>2.7436301E7</v>
      </c>
      <c r="E267" s="31">
        <v>1.4796351E7</v>
      </c>
      <c r="F267" s="13">
        <f t="shared" si="1"/>
        <v>12639950</v>
      </c>
      <c r="G267" s="14" t="str">
        <f>IF(E267=0,"YES",IF(D267/E267&gt;=1.15, IF(D267+E267&gt;=one_percentage,"YES","NO"),"NO"))</f>
        <v>YES</v>
      </c>
      <c r="H267" s="32">
        <v>9750.0</v>
      </c>
      <c r="I267" s="16" t="str">
        <f t="shared" si="3"/>
        <v>NOT FUNDED</v>
      </c>
      <c r="J267" s="17">
        <f t="shared" si="4"/>
        <v>99</v>
      </c>
      <c r="K267" s="18" t="str">
        <f t="shared" si="2"/>
        <v>Over Budget</v>
      </c>
    </row>
    <row r="268">
      <c r="A268" s="28" t="s">
        <v>290</v>
      </c>
      <c r="B268" s="29">
        <v>4.67</v>
      </c>
      <c r="C268" s="30">
        <v>208.0</v>
      </c>
      <c r="D268" s="31">
        <v>3.7728482E7</v>
      </c>
      <c r="E268" s="31">
        <v>2.5183879E7</v>
      </c>
      <c r="F268" s="13">
        <f t="shared" si="1"/>
        <v>12544603</v>
      </c>
      <c r="G268" s="14" t="str">
        <f>IF(E268=0,"YES",IF(D268/E268&gt;=1.15, IF(D268+E268&gt;=one_percentage,"YES","NO"),"NO"))</f>
        <v>YES</v>
      </c>
      <c r="H268" s="32">
        <v>80000.0</v>
      </c>
      <c r="I268" s="16" t="str">
        <f t="shared" si="3"/>
        <v>NOT FUNDED</v>
      </c>
      <c r="J268" s="17">
        <f t="shared" si="4"/>
        <v>99</v>
      </c>
      <c r="K268" s="18" t="str">
        <f t="shared" si="2"/>
        <v>Over Budget</v>
      </c>
    </row>
    <row r="269">
      <c r="A269" s="28" t="s">
        <v>526</v>
      </c>
      <c r="B269" s="29">
        <v>3.64</v>
      </c>
      <c r="C269" s="30">
        <v>106.0</v>
      </c>
      <c r="D269" s="31">
        <v>2.7731277E7</v>
      </c>
      <c r="E269" s="31">
        <v>1.5191348E7</v>
      </c>
      <c r="F269" s="13">
        <f t="shared" si="1"/>
        <v>12539929</v>
      </c>
      <c r="G269" s="14" t="str">
        <f>IF(E269=0,"YES",IF(D269/E269&gt;=1.15, IF(D269+E269&gt;=one_percentage,"YES","NO"),"NO"))</f>
        <v>YES</v>
      </c>
      <c r="H269" s="32">
        <v>70000.0</v>
      </c>
      <c r="I269" s="16" t="str">
        <f t="shared" si="3"/>
        <v>NOT FUNDED</v>
      </c>
      <c r="J269" s="17">
        <f t="shared" si="4"/>
        <v>99</v>
      </c>
      <c r="K269" s="18" t="str">
        <f t="shared" si="2"/>
        <v>Over Budget</v>
      </c>
    </row>
    <row r="270">
      <c r="A270" s="28" t="s">
        <v>462</v>
      </c>
      <c r="B270" s="29">
        <v>3.93</v>
      </c>
      <c r="C270" s="30">
        <v>110.0</v>
      </c>
      <c r="D270" s="31">
        <v>2.9813172E7</v>
      </c>
      <c r="E270" s="31">
        <v>1.7276511E7</v>
      </c>
      <c r="F270" s="13">
        <f t="shared" si="1"/>
        <v>12536661</v>
      </c>
      <c r="G270" s="14" t="str">
        <f>IF(E270=0,"YES",IF(D270/E270&gt;=1.15, IF(D270+E270&gt;=one_percentage,"YES","NO"),"NO"))</f>
        <v>YES</v>
      </c>
      <c r="H270" s="32">
        <v>25000.0</v>
      </c>
      <c r="I270" s="16" t="str">
        <f t="shared" si="3"/>
        <v>NOT FUNDED</v>
      </c>
      <c r="J270" s="17">
        <f t="shared" si="4"/>
        <v>99</v>
      </c>
      <c r="K270" s="18" t="str">
        <f t="shared" si="2"/>
        <v>Over Budget</v>
      </c>
    </row>
    <row r="271">
      <c r="A271" s="28" t="s">
        <v>706</v>
      </c>
      <c r="B271" s="29">
        <v>2.9</v>
      </c>
      <c r="C271" s="30">
        <v>83.0</v>
      </c>
      <c r="D271" s="31">
        <v>2.8413014E7</v>
      </c>
      <c r="E271" s="31">
        <v>1.5899086E7</v>
      </c>
      <c r="F271" s="13">
        <f t="shared" si="1"/>
        <v>12513928</v>
      </c>
      <c r="G271" s="14" t="str">
        <f>IF(E271=0,"YES",IF(D271/E271&gt;=1.15, IF(D271+E271&gt;=one_percentage,"YES","NO"),"NO"))</f>
        <v>YES</v>
      </c>
      <c r="H271" s="32">
        <v>9200.0</v>
      </c>
      <c r="I271" s="16" t="str">
        <f t="shared" si="3"/>
        <v>NOT FUNDED</v>
      </c>
      <c r="J271" s="17">
        <f t="shared" si="4"/>
        <v>99</v>
      </c>
      <c r="K271" s="18" t="str">
        <f t="shared" si="2"/>
        <v>Over Budget</v>
      </c>
    </row>
    <row r="272">
      <c r="A272" s="28" t="s">
        <v>574</v>
      </c>
      <c r="B272" s="29">
        <v>4.4</v>
      </c>
      <c r="C272" s="30">
        <v>111.0</v>
      </c>
      <c r="D272" s="31">
        <v>2.7358789E7</v>
      </c>
      <c r="E272" s="31">
        <v>1.4918005E7</v>
      </c>
      <c r="F272" s="13">
        <f t="shared" si="1"/>
        <v>12440784</v>
      </c>
      <c r="G272" s="14" t="str">
        <f>IF(E272=0,"YES",IF(D272/E272&gt;=1.15, IF(D272+E272&gt;=one_percentage,"YES","NO"),"NO"))</f>
        <v>YES</v>
      </c>
      <c r="H272" s="32">
        <v>11800.0</v>
      </c>
      <c r="I272" s="16" t="str">
        <f t="shared" si="3"/>
        <v>NOT FUNDED</v>
      </c>
      <c r="J272" s="17">
        <f t="shared" si="4"/>
        <v>99</v>
      </c>
      <c r="K272" s="18" t="str">
        <f t="shared" si="2"/>
        <v>Over Budget</v>
      </c>
    </row>
    <row r="273">
      <c r="A273" s="28" t="s">
        <v>183</v>
      </c>
      <c r="B273" s="29">
        <v>3.94</v>
      </c>
      <c r="C273" s="30">
        <v>136.0</v>
      </c>
      <c r="D273" s="31">
        <v>3.4166129E7</v>
      </c>
      <c r="E273" s="31">
        <v>2.1746058E7</v>
      </c>
      <c r="F273" s="13">
        <f t="shared" si="1"/>
        <v>12420071</v>
      </c>
      <c r="G273" s="14" t="str">
        <f>IF(E273=0,"YES",IF(D273/E273&gt;=1.15, IF(D273+E273&gt;=one_percentage,"YES","NO"),"NO"))</f>
        <v>YES</v>
      </c>
      <c r="H273" s="32">
        <v>35000.0</v>
      </c>
      <c r="I273" s="16" t="str">
        <f t="shared" si="3"/>
        <v>NOT FUNDED</v>
      </c>
      <c r="J273" s="17">
        <f t="shared" si="4"/>
        <v>99</v>
      </c>
      <c r="K273" s="18" t="str">
        <f t="shared" si="2"/>
        <v>Over Budget</v>
      </c>
    </row>
    <row r="274">
      <c r="A274" s="28" t="s">
        <v>707</v>
      </c>
      <c r="B274" s="29">
        <v>2.67</v>
      </c>
      <c r="C274" s="30">
        <v>84.0</v>
      </c>
      <c r="D274" s="31">
        <v>2.8002936E7</v>
      </c>
      <c r="E274" s="31">
        <v>1.5685775E7</v>
      </c>
      <c r="F274" s="13">
        <f t="shared" si="1"/>
        <v>12317161</v>
      </c>
      <c r="G274" s="14" t="str">
        <f>IF(E274=0,"YES",IF(D274/E274&gt;=1.15, IF(D274+E274&gt;=one_percentage,"YES","NO"),"NO"))</f>
        <v>YES</v>
      </c>
      <c r="H274" s="32">
        <v>50000.0</v>
      </c>
      <c r="I274" s="16" t="str">
        <f t="shared" si="3"/>
        <v>NOT FUNDED</v>
      </c>
      <c r="J274" s="17">
        <f t="shared" si="4"/>
        <v>99</v>
      </c>
      <c r="K274" s="18" t="str">
        <f t="shared" si="2"/>
        <v>Over Budget</v>
      </c>
    </row>
    <row r="275">
      <c r="A275" s="28" t="s">
        <v>92</v>
      </c>
      <c r="B275" s="29">
        <v>3.78</v>
      </c>
      <c r="C275" s="30">
        <v>109.0</v>
      </c>
      <c r="D275" s="31">
        <v>2.9281878E7</v>
      </c>
      <c r="E275" s="31">
        <v>1.6976636E7</v>
      </c>
      <c r="F275" s="13">
        <f t="shared" si="1"/>
        <v>12305242</v>
      </c>
      <c r="G275" s="14" t="str">
        <f>IF(E275=0,"YES",IF(D275/E275&gt;=1.15, IF(D275+E275&gt;=one_percentage,"YES","NO"),"NO"))</f>
        <v>YES</v>
      </c>
      <c r="H275" s="32">
        <v>25000.0</v>
      </c>
      <c r="I275" s="16" t="str">
        <f t="shared" si="3"/>
        <v>NOT FUNDED</v>
      </c>
      <c r="J275" s="17">
        <f t="shared" si="4"/>
        <v>99</v>
      </c>
      <c r="K275" s="18" t="str">
        <f t="shared" si="2"/>
        <v>Over Budget</v>
      </c>
    </row>
    <row r="276">
      <c r="A276" s="28" t="s">
        <v>184</v>
      </c>
      <c r="B276" s="29">
        <v>3.6</v>
      </c>
      <c r="C276" s="30">
        <v>133.0</v>
      </c>
      <c r="D276" s="31">
        <v>3.2176758E7</v>
      </c>
      <c r="E276" s="31">
        <v>1.9876593E7</v>
      </c>
      <c r="F276" s="13">
        <f t="shared" si="1"/>
        <v>12300165</v>
      </c>
      <c r="G276" s="14" t="str">
        <f>IF(E276=0,"YES",IF(D276/E276&gt;=1.15, IF(D276+E276&gt;=one_percentage,"YES","NO"),"NO"))</f>
        <v>YES</v>
      </c>
      <c r="H276" s="32">
        <v>80000.0</v>
      </c>
      <c r="I276" s="16" t="str">
        <f t="shared" si="3"/>
        <v>NOT FUNDED</v>
      </c>
      <c r="J276" s="17">
        <f t="shared" si="4"/>
        <v>99</v>
      </c>
      <c r="K276" s="18" t="str">
        <f t="shared" si="2"/>
        <v>Over Budget</v>
      </c>
    </row>
    <row r="277">
      <c r="A277" s="28" t="s">
        <v>629</v>
      </c>
      <c r="B277" s="29">
        <v>4.22</v>
      </c>
      <c r="C277" s="30">
        <v>100.0</v>
      </c>
      <c r="D277" s="31">
        <v>2.7516449E7</v>
      </c>
      <c r="E277" s="31">
        <v>1.5228579E7</v>
      </c>
      <c r="F277" s="13">
        <f t="shared" si="1"/>
        <v>12287870</v>
      </c>
      <c r="G277" s="14" t="str">
        <f>IF(E277=0,"YES",IF(D277/E277&gt;=1.15, IF(D277+E277&gt;=one_percentage,"YES","NO"),"NO"))</f>
        <v>YES</v>
      </c>
      <c r="H277" s="32">
        <v>23556.0</v>
      </c>
      <c r="I277" s="16" t="str">
        <f t="shared" si="3"/>
        <v>NOT FUNDED</v>
      </c>
      <c r="J277" s="17">
        <f t="shared" si="4"/>
        <v>99</v>
      </c>
      <c r="K277" s="18" t="str">
        <f t="shared" si="2"/>
        <v>Over Budget</v>
      </c>
    </row>
    <row r="278">
      <c r="A278" s="28" t="s">
        <v>896</v>
      </c>
      <c r="B278" s="29">
        <v>3.11</v>
      </c>
      <c r="C278" s="30">
        <v>116.0</v>
      </c>
      <c r="D278" s="31">
        <v>2.8733268E7</v>
      </c>
      <c r="E278" s="31">
        <v>1.6475885E7</v>
      </c>
      <c r="F278" s="13">
        <f t="shared" si="1"/>
        <v>12257383</v>
      </c>
      <c r="G278" s="14" t="str">
        <f>IF(E278=0,"YES",IF(D278/E278&gt;=1.15, IF(D278+E278&gt;=one_percentage,"YES","NO"),"NO"))</f>
        <v>YES</v>
      </c>
      <c r="H278" s="32">
        <v>23000.0</v>
      </c>
      <c r="I278" s="16" t="str">
        <f t="shared" si="3"/>
        <v>NOT FUNDED</v>
      </c>
      <c r="J278" s="17">
        <f t="shared" si="4"/>
        <v>99</v>
      </c>
      <c r="K278" s="18" t="str">
        <f t="shared" si="2"/>
        <v>Over Budget</v>
      </c>
    </row>
    <row r="279">
      <c r="A279" s="28" t="s">
        <v>987</v>
      </c>
      <c r="B279" s="29">
        <v>4.5</v>
      </c>
      <c r="C279" s="30">
        <v>141.0</v>
      </c>
      <c r="D279" s="31">
        <v>3.0729016E7</v>
      </c>
      <c r="E279" s="31">
        <v>1.8586171E7</v>
      </c>
      <c r="F279" s="13">
        <f t="shared" si="1"/>
        <v>12142845</v>
      </c>
      <c r="G279" s="14" t="str">
        <f>IF(E279=0,"YES",IF(D279/E279&gt;=1.15, IF(D279+E279&gt;=one_percentage,"YES","NO"),"NO"))</f>
        <v>YES</v>
      </c>
      <c r="H279" s="32">
        <v>24870.0</v>
      </c>
      <c r="I279" s="16" t="str">
        <f t="shared" si="3"/>
        <v>NOT FUNDED</v>
      </c>
      <c r="J279" s="17">
        <f t="shared" si="4"/>
        <v>99</v>
      </c>
      <c r="K279" s="18" t="str">
        <f t="shared" si="2"/>
        <v>Over Budget</v>
      </c>
    </row>
    <row r="280">
      <c r="A280" s="28" t="s">
        <v>93</v>
      </c>
      <c r="B280" s="29">
        <v>4.4</v>
      </c>
      <c r="C280" s="30">
        <v>108.0</v>
      </c>
      <c r="D280" s="31">
        <v>2.928285E7</v>
      </c>
      <c r="E280" s="31">
        <v>1.7210718E7</v>
      </c>
      <c r="F280" s="13">
        <f t="shared" si="1"/>
        <v>12072132</v>
      </c>
      <c r="G280" s="14" t="str">
        <f>IF(E280=0,"YES",IF(D280/E280&gt;=1.15, IF(D280+E280&gt;=one_percentage,"YES","NO"),"NO"))</f>
        <v>YES</v>
      </c>
      <c r="H280" s="32">
        <v>25000.0</v>
      </c>
      <c r="I280" s="16" t="str">
        <f t="shared" si="3"/>
        <v>NOT FUNDED</v>
      </c>
      <c r="J280" s="17">
        <f t="shared" si="4"/>
        <v>99</v>
      </c>
      <c r="K280" s="18" t="str">
        <f t="shared" si="2"/>
        <v>Over Budget</v>
      </c>
    </row>
    <row r="281">
      <c r="A281" s="28" t="s">
        <v>1054</v>
      </c>
      <c r="B281" s="29">
        <v>3.39</v>
      </c>
      <c r="C281" s="30">
        <v>111.0</v>
      </c>
      <c r="D281" s="31">
        <v>2.723287E7</v>
      </c>
      <c r="E281" s="31">
        <v>1.5183374E7</v>
      </c>
      <c r="F281" s="13">
        <f t="shared" si="1"/>
        <v>12049496</v>
      </c>
      <c r="G281" s="14" t="str">
        <f>IF(E281=0,"YES",IF(D281/E281&gt;=1.15, IF(D281+E281&gt;=one_percentage,"YES","NO"),"NO"))</f>
        <v>YES</v>
      </c>
      <c r="H281" s="32">
        <v>125000.0</v>
      </c>
      <c r="I281" s="16" t="str">
        <f t="shared" si="3"/>
        <v>NOT FUNDED</v>
      </c>
      <c r="J281" s="17">
        <f t="shared" si="4"/>
        <v>99</v>
      </c>
      <c r="K281" s="18" t="str">
        <f t="shared" si="2"/>
        <v>Over Budget</v>
      </c>
    </row>
    <row r="282">
      <c r="A282" s="28" t="s">
        <v>324</v>
      </c>
      <c r="B282" s="29">
        <v>4.46</v>
      </c>
      <c r="C282" s="30">
        <v>179.0</v>
      </c>
      <c r="D282" s="31">
        <v>2.8146656E7</v>
      </c>
      <c r="E282" s="31">
        <v>1.6184016E7</v>
      </c>
      <c r="F282" s="13">
        <f t="shared" si="1"/>
        <v>11962640</v>
      </c>
      <c r="G282" s="14" t="str">
        <f>IF(E282=0,"YES",IF(D282/E282&gt;=1.15, IF(D282+E282&gt;=one_percentage,"YES","NO"),"NO"))</f>
        <v>YES</v>
      </c>
      <c r="H282" s="32">
        <v>76100.0</v>
      </c>
      <c r="I282" s="16" t="str">
        <f t="shared" si="3"/>
        <v>NOT FUNDED</v>
      </c>
      <c r="J282" s="17">
        <f t="shared" si="4"/>
        <v>99</v>
      </c>
      <c r="K282" s="18" t="str">
        <f t="shared" si="2"/>
        <v>Over Budget</v>
      </c>
    </row>
    <row r="283">
      <c r="A283" s="28" t="s">
        <v>1055</v>
      </c>
      <c r="B283" s="29">
        <v>4.13</v>
      </c>
      <c r="C283" s="30">
        <v>156.0</v>
      </c>
      <c r="D283" s="31">
        <v>2.9254462E7</v>
      </c>
      <c r="E283" s="31">
        <v>1.732785E7</v>
      </c>
      <c r="F283" s="13">
        <f t="shared" si="1"/>
        <v>11926612</v>
      </c>
      <c r="G283" s="14" t="str">
        <f>IF(E283=0,"YES",IF(D283/E283&gt;=1.15, IF(D283+E283&gt;=one_percentage,"YES","NO"),"NO"))</f>
        <v>YES</v>
      </c>
      <c r="H283" s="32">
        <v>69500.0</v>
      </c>
      <c r="I283" s="16" t="str">
        <f t="shared" si="3"/>
        <v>NOT FUNDED</v>
      </c>
      <c r="J283" s="17">
        <f t="shared" si="4"/>
        <v>99</v>
      </c>
      <c r="K283" s="18" t="str">
        <f t="shared" si="2"/>
        <v>Over Budget</v>
      </c>
    </row>
    <row r="284">
      <c r="A284" s="28" t="s">
        <v>94</v>
      </c>
      <c r="B284" s="29">
        <v>4.33</v>
      </c>
      <c r="C284" s="30">
        <v>110.0</v>
      </c>
      <c r="D284" s="31">
        <v>2.9263459E7</v>
      </c>
      <c r="E284" s="31">
        <v>1.7379539E7</v>
      </c>
      <c r="F284" s="13">
        <f t="shared" si="1"/>
        <v>11883920</v>
      </c>
      <c r="G284" s="14" t="str">
        <f>IF(E284=0,"YES",IF(D284/E284&gt;=1.15, IF(D284+E284&gt;=one_percentage,"YES","NO"),"NO"))</f>
        <v>YES</v>
      </c>
      <c r="H284" s="32">
        <v>25000.0</v>
      </c>
      <c r="I284" s="16" t="str">
        <f t="shared" si="3"/>
        <v>NOT FUNDED</v>
      </c>
      <c r="J284" s="17">
        <f t="shared" si="4"/>
        <v>99</v>
      </c>
      <c r="K284" s="18" t="str">
        <f t="shared" si="2"/>
        <v>Over Budget</v>
      </c>
    </row>
    <row r="285">
      <c r="A285" s="28" t="s">
        <v>708</v>
      </c>
      <c r="B285" s="29">
        <v>3.61</v>
      </c>
      <c r="C285" s="30">
        <v>75.0</v>
      </c>
      <c r="D285" s="31">
        <v>2.4681011E7</v>
      </c>
      <c r="E285" s="31">
        <v>1.27987E7</v>
      </c>
      <c r="F285" s="13">
        <f t="shared" si="1"/>
        <v>11882311</v>
      </c>
      <c r="G285" s="14" t="str">
        <f>IF(E285=0,"YES",IF(D285/E285&gt;=1.15, IF(D285+E285&gt;=one_percentage,"YES","NO"),"NO"))</f>
        <v>YES</v>
      </c>
      <c r="H285" s="32">
        <v>60000.0</v>
      </c>
      <c r="I285" s="16" t="str">
        <f t="shared" si="3"/>
        <v>NOT FUNDED</v>
      </c>
      <c r="J285" s="17">
        <f t="shared" si="4"/>
        <v>99</v>
      </c>
      <c r="K285" s="18" t="str">
        <f t="shared" si="2"/>
        <v>Over Budget</v>
      </c>
    </row>
    <row r="286">
      <c r="A286" s="28" t="s">
        <v>39</v>
      </c>
      <c r="B286" s="29">
        <v>4.27</v>
      </c>
      <c r="C286" s="30">
        <v>109.0</v>
      </c>
      <c r="D286" s="31">
        <v>2.7153272E7</v>
      </c>
      <c r="E286" s="31">
        <v>1.5285444E7</v>
      </c>
      <c r="F286" s="13">
        <f t="shared" si="1"/>
        <v>11867828</v>
      </c>
      <c r="G286" s="14" t="str">
        <f>IF(E286=0,"YES",IF(D286/E286&gt;=1.15, IF(D286+E286&gt;=one_percentage,"YES","NO"),"NO"))</f>
        <v>YES</v>
      </c>
      <c r="H286" s="32">
        <v>12500.0</v>
      </c>
      <c r="I286" s="16" t="str">
        <f t="shared" si="3"/>
        <v>NOT FUNDED</v>
      </c>
      <c r="J286" s="17">
        <f t="shared" si="4"/>
        <v>99</v>
      </c>
      <c r="K286" s="18" t="str">
        <f t="shared" si="2"/>
        <v>Over Budget</v>
      </c>
    </row>
    <row r="287">
      <c r="A287" s="28" t="s">
        <v>464</v>
      </c>
      <c r="B287" s="29">
        <v>3.42</v>
      </c>
      <c r="C287" s="30">
        <v>106.0</v>
      </c>
      <c r="D287" s="31">
        <v>2.8209056E7</v>
      </c>
      <c r="E287" s="31">
        <v>1.6356462E7</v>
      </c>
      <c r="F287" s="13">
        <f t="shared" si="1"/>
        <v>11852594</v>
      </c>
      <c r="G287" s="14" t="str">
        <f>IF(E287=0,"YES",IF(D287/E287&gt;=1.15, IF(D287+E287&gt;=one_percentage,"YES","NO"),"NO"))</f>
        <v>YES</v>
      </c>
      <c r="H287" s="32">
        <v>65000.0</v>
      </c>
      <c r="I287" s="16" t="str">
        <f t="shared" si="3"/>
        <v>NOT FUNDED</v>
      </c>
      <c r="J287" s="17">
        <f t="shared" si="4"/>
        <v>99</v>
      </c>
      <c r="K287" s="18" t="str">
        <f t="shared" si="2"/>
        <v>Over Budget</v>
      </c>
    </row>
    <row r="288">
      <c r="A288" s="28" t="s">
        <v>896</v>
      </c>
      <c r="B288" s="29">
        <v>2.47</v>
      </c>
      <c r="C288" s="30">
        <v>96.0</v>
      </c>
      <c r="D288" s="31">
        <v>2.4632096E7</v>
      </c>
      <c r="E288" s="31">
        <v>1.289652E7</v>
      </c>
      <c r="F288" s="13">
        <f t="shared" si="1"/>
        <v>11735576</v>
      </c>
      <c r="G288" s="14" t="str">
        <f>IF(E288=0,"YES",IF(D288/E288&gt;=1.15, IF(D288+E288&gt;=one_percentage,"YES","NO"),"NO"))</f>
        <v>YES</v>
      </c>
      <c r="H288" s="32">
        <v>23000.0</v>
      </c>
      <c r="I288" s="16" t="str">
        <f t="shared" si="3"/>
        <v>NOT FUNDED</v>
      </c>
      <c r="J288" s="17">
        <f t="shared" si="4"/>
        <v>99</v>
      </c>
      <c r="K288" s="18" t="str">
        <f t="shared" si="2"/>
        <v>Over Budget</v>
      </c>
    </row>
    <row r="289">
      <c r="A289" s="28" t="s">
        <v>897</v>
      </c>
      <c r="B289" s="29">
        <v>4.48</v>
      </c>
      <c r="C289" s="30">
        <v>240.0</v>
      </c>
      <c r="D289" s="31">
        <v>3.7098961E7</v>
      </c>
      <c r="E289" s="31">
        <v>2.5374577E7</v>
      </c>
      <c r="F289" s="13">
        <f t="shared" si="1"/>
        <v>11724384</v>
      </c>
      <c r="G289" s="14" t="str">
        <f>IF(E289=0,"YES",IF(D289/E289&gt;=1.15, IF(D289+E289&gt;=one_percentage,"YES","NO"),"NO"))</f>
        <v>YES</v>
      </c>
      <c r="H289" s="32">
        <v>74500.0</v>
      </c>
      <c r="I289" s="16" t="str">
        <f t="shared" si="3"/>
        <v>NOT FUNDED</v>
      </c>
      <c r="J289" s="17">
        <f t="shared" si="4"/>
        <v>99</v>
      </c>
      <c r="K289" s="18" t="str">
        <f t="shared" si="2"/>
        <v>Over Budget</v>
      </c>
    </row>
    <row r="290">
      <c r="A290" s="28" t="s">
        <v>291</v>
      </c>
      <c r="B290" s="29">
        <v>4.44</v>
      </c>
      <c r="C290" s="30">
        <v>179.0</v>
      </c>
      <c r="D290" s="31">
        <v>3.5613075E7</v>
      </c>
      <c r="E290" s="31">
        <v>2.3982574E7</v>
      </c>
      <c r="F290" s="13">
        <f t="shared" si="1"/>
        <v>11630501</v>
      </c>
      <c r="G290" s="14" t="str">
        <f>IF(E290=0,"YES",IF(D290/E290&gt;=1.15, IF(D290+E290&gt;=one_percentage,"YES","NO"),"NO"))</f>
        <v>YES</v>
      </c>
      <c r="H290" s="32">
        <v>162400.0</v>
      </c>
      <c r="I290" s="16" t="str">
        <f t="shared" si="3"/>
        <v>NOT FUNDED</v>
      </c>
      <c r="J290" s="17">
        <f t="shared" si="4"/>
        <v>99</v>
      </c>
      <c r="K290" s="18" t="str">
        <f t="shared" si="2"/>
        <v>Over Budget</v>
      </c>
    </row>
    <row r="291">
      <c r="A291" s="28" t="s">
        <v>655</v>
      </c>
      <c r="B291" s="29">
        <v>3.39</v>
      </c>
      <c r="C291" s="30">
        <v>84.0</v>
      </c>
      <c r="D291" s="31">
        <v>2.4530607E7</v>
      </c>
      <c r="E291" s="31">
        <v>1.2942664E7</v>
      </c>
      <c r="F291" s="13">
        <f t="shared" si="1"/>
        <v>11587943</v>
      </c>
      <c r="G291" s="14" t="str">
        <f>IF(E291=0,"YES",IF(D291/E291&gt;=1.15, IF(D291+E291&gt;=one_percentage,"YES","NO"),"NO"))</f>
        <v>YES</v>
      </c>
      <c r="H291" s="32">
        <v>47500.0</v>
      </c>
      <c r="I291" s="16" t="str">
        <f t="shared" si="3"/>
        <v>NOT FUNDED</v>
      </c>
      <c r="J291" s="17">
        <f t="shared" si="4"/>
        <v>99</v>
      </c>
      <c r="K291" s="18" t="str">
        <f t="shared" si="2"/>
        <v>Over Budget</v>
      </c>
    </row>
    <row r="292">
      <c r="A292" s="28" t="s">
        <v>185</v>
      </c>
      <c r="B292" s="29">
        <v>3.25</v>
      </c>
      <c r="C292" s="30">
        <v>116.0</v>
      </c>
      <c r="D292" s="31">
        <v>2.9280313E7</v>
      </c>
      <c r="E292" s="31">
        <v>1.7730704E7</v>
      </c>
      <c r="F292" s="13">
        <f t="shared" si="1"/>
        <v>11549609</v>
      </c>
      <c r="G292" s="14" t="str">
        <f>IF(E292=0,"YES",IF(D292/E292&gt;=1.15, IF(D292+E292&gt;=one_percentage,"YES","NO"),"NO"))</f>
        <v>YES</v>
      </c>
      <c r="H292" s="32">
        <v>7500.0</v>
      </c>
      <c r="I292" s="16" t="str">
        <f t="shared" si="3"/>
        <v>NOT FUNDED</v>
      </c>
      <c r="J292" s="17">
        <f t="shared" si="4"/>
        <v>99</v>
      </c>
      <c r="K292" s="18" t="str">
        <f t="shared" si="2"/>
        <v>Over Budget</v>
      </c>
    </row>
    <row r="293">
      <c r="A293" s="28" t="s">
        <v>537</v>
      </c>
      <c r="B293" s="29">
        <v>4.41</v>
      </c>
      <c r="C293" s="30">
        <v>194.0</v>
      </c>
      <c r="D293" s="31">
        <v>3.2741105E7</v>
      </c>
      <c r="E293" s="31">
        <v>2.1239177E7</v>
      </c>
      <c r="F293" s="13">
        <f t="shared" si="1"/>
        <v>11501928</v>
      </c>
      <c r="G293" s="14" t="str">
        <f>IF(E293=0,"YES",IF(D293/E293&gt;=1.15, IF(D293+E293&gt;=one_percentage,"YES","NO"),"NO"))</f>
        <v>YES</v>
      </c>
      <c r="H293" s="32">
        <v>45000.0</v>
      </c>
      <c r="I293" s="16" t="str">
        <f t="shared" si="3"/>
        <v>NOT FUNDED</v>
      </c>
      <c r="J293" s="17">
        <f t="shared" si="4"/>
        <v>99</v>
      </c>
      <c r="K293" s="18" t="str">
        <f t="shared" si="2"/>
        <v>Over Budget</v>
      </c>
    </row>
    <row r="294">
      <c r="A294" s="28" t="s">
        <v>898</v>
      </c>
      <c r="B294" s="29">
        <v>3.33</v>
      </c>
      <c r="C294" s="30">
        <v>148.0</v>
      </c>
      <c r="D294" s="31">
        <v>3.2573744E7</v>
      </c>
      <c r="E294" s="31">
        <v>2.1074074E7</v>
      </c>
      <c r="F294" s="13">
        <f t="shared" si="1"/>
        <v>11499670</v>
      </c>
      <c r="G294" s="14" t="str">
        <f>IF(E294=0,"YES",IF(D294/E294&gt;=1.15, IF(D294+E294&gt;=one_percentage,"YES","NO"),"NO"))</f>
        <v>YES</v>
      </c>
      <c r="H294" s="32">
        <v>53000.0</v>
      </c>
      <c r="I294" s="16" t="str">
        <f t="shared" si="3"/>
        <v>NOT FUNDED</v>
      </c>
      <c r="J294" s="17">
        <f t="shared" si="4"/>
        <v>99</v>
      </c>
      <c r="K294" s="18" t="str">
        <f t="shared" si="2"/>
        <v>Over Budget</v>
      </c>
    </row>
    <row r="295">
      <c r="A295" s="28" t="s">
        <v>989</v>
      </c>
      <c r="B295" s="29">
        <v>3.67</v>
      </c>
      <c r="C295" s="30">
        <v>82.0</v>
      </c>
      <c r="D295" s="31">
        <v>2.4601714E7</v>
      </c>
      <c r="E295" s="31">
        <v>1.3108915E7</v>
      </c>
      <c r="F295" s="13">
        <f t="shared" si="1"/>
        <v>11492799</v>
      </c>
      <c r="G295" s="14" t="str">
        <f>IF(E295=0,"YES",IF(D295/E295&gt;=1.15, IF(D295+E295&gt;=one_percentage,"YES","NO"),"NO"))</f>
        <v>YES</v>
      </c>
      <c r="H295" s="32">
        <v>34600.0</v>
      </c>
      <c r="I295" s="16" t="str">
        <f t="shared" si="3"/>
        <v>NOT FUNDED</v>
      </c>
      <c r="J295" s="17">
        <f t="shared" si="4"/>
        <v>99</v>
      </c>
      <c r="K295" s="18" t="str">
        <f t="shared" si="2"/>
        <v>Over Budget</v>
      </c>
    </row>
    <row r="296">
      <c r="A296" s="28" t="s">
        <v>899</v>
      </c>
      <c r="B296" s="29">
        <v>3.58</v>
      </c>
      <c r="C296" s="30">
        <v>132.0</v>
      </c>
      <c r="D296" s="31">
        <v>2.8681976E7</v>
      </c>
      <c r="E296" s="31">
        <v>1.7213316E7</v>
      </c>
      <c r="F296" s="13">
        <f t="shared" si="1"/>
        <v>11468660</v>
      </c>
      <c r="G296" s="14" t="str">
        <f>IF(E296=0,"YES",IF(D296/E296&gt;=1.15, IF(D296+E296&gt;=one_percentage,"YES","NO"),"NO"))</f>
        <v>YES</v>
      </c>
      <c r="H296" s="32">
        <v>14620.0</v>
      </c>
      <c r="I296" s="16" t="str">
        <f t="shared" si="3"/>
        <v>NOT FUNDED</v>
      </c>
      <c r="J296" s="17">
        <f t="shared" si="4"/>
        <v>99</v>
      </c>
      <c r="K296" s="18" t="str">
        <f t="shared" si="2"/>
        <v>Over Budget</v>
      </c>
    </row>
    <row r="297">
      <c r="A297" s="28" t="s">
        <v>293</v>
      </c>
      <c r="B297" s="29">
        <v>3.73</v>
      </c>
      <c r="C297" s="30">
        <v>110.0</v>
      </c>
      <c r="D297" s="31">
        <v>2.9698294E7</v>
      </c>
      <c r="E297" s="31">
        <v>1.8273895E7</v>
      </c>
      <c r="F297" s="13">
        <f t="shared" si="1"/>
        <v>11424399</v>
      </c>
      <c r="G297" s="14" t="str">
        <f>IF(E297=0,"YES",IF(D297/E297&gt;=1.15, IF(D297+E297&gt;=one_percentage,"YES","NO"),"NO"))</f>
        <v>YES</v>
      </c>
      <c r="H297" s="32">
        <v>162000.0</v>
      </c>
      <c r="I297" s="16" t="str">
        <f t="shared" si="3"/>
        <v>NOT FUNDED</v>
      </c>
      <c r="J297" s="17">
        <f t="shared" si="4"/>
        <v>99</v>
      </c>
      <c r="K297" s="18" t="str">
        <f t="shared" si="2"/>
        <v>Over Budget</v>
      </c>
    </row>
    <row r="298">
      <c r="A298" s="28" t="s">
        <v>95</v>
      </c>
      <c r="B298" s="29">
        <v>3.0</v>
      </c>
      <c r="C298" s="30">
        <v>86.0</v>
      </c>
      <c r="D298" s="31">
        <v>2.5019844E7</v>
      </c>
      <c r="E298" s="31">
        <v>1.3651821E7</v>
      </c>
      <c r="F298" s="13">
        <f t="shared" si="1"/>
        <v>11368023</v>
      </c>
      <c r="G298" s="14" t="str">
        <f>IF(E298=0,"YES",IF(D298/E298&gt;=1.15, IF(D298+E298&gt;=one_percentage,"YES","NO"),"NO"))</f>
        <v>YES</v>
      </c>
      <c r="H298" s="32">
        <v>60000.0</v>
      </c>
      <c r="I298" s="16" t="str">
        <f t="shared" si="3"/>
        <v>NOT FUNDED</v>
      </c>
      <c r="J298" s="17">
        <f t="shared" si="4"/>
        <v>99</v>
      </c>
      <c r="K298" s="18" t="str">
        <f t="shared" si="2"/>
        <v>Over Budget</v>
      </c>
    </row>
    <row r="299">
      <c r="A299" s="28" t="s">
        <v>465</v>
      </c>
      <c r="B299" s="29">
        <v>3.0</v>
      </c>
      <c r="C299" s="30">
        <v>91.0</v>
      </c>
      <c r="D299" s="31">
        <v>2.5756513E7</v>
      </c>
      <c r="E299" s="31">
        <v>1.4402352E7</v>
      </c>
      <c r="F299" s="13">
        <f t="shared" si="1"/>
        <v>11354161</v>
      </c>
      <c r="G299" s="14" t="str">
        <f>IF(E299=0,"YES",IF(D299/E299&gt;=1.15, IF(D299+E299&gt;=one_percentage,"YES","NO"),"NO"))</f>
        <v>YES</v>
      </c>
      <c r="H299" s="32">
        <v>3000.0</v>
      </c>
      <c r="I299" s="16" t="str">
        <f t="shared" si="3"/>
        <v>NOT FUNDED</v>
      </c>
      <c r="J299" s="17">
        <f t="shared" si="4"/>
        <v>99</v>
      </c>
      <c r="K299" s="18" t="str">
        <f t="shared" si="2"/>
        <v>Over Budget</v>
      </c>
    </row>
    <row r="300">
      <c r="A300" s="28" t="s">
        <v>709</v>
      </c>
      <c r="B300" s="29">
        <v>3.67</v>
      </c>
      <c r="C300" s="30">
        <v>79.0</v>
      </c>
      <c r="D300" s="31">
        <v>2.5541572E7</v>
      </c>
      <c r="E300" s="31">
        <v>1.4201397E7</v>
      </c>
      <c r="F300" s="13">
        <f t="shared" si="1"/>
        <v>11340175</v>
      </c>
      <c r="G300" s="14" t="str">
        <f>IF(E300=0,"YES",IF(D300/E300&gt;=1.15, IF(D300+E300&gt;=one_percentage,"YES","NO"),"NO"))</f>
        <v>YES</v>
      </c>
      <c r="H300" s="32">
        <v>63000.0</v>
      </c>
      <c r="I300" s="16" t="str">
        <f t="shared" si="3"/>
        <v>NOT FUNDED</v>
      </c>
      <c r="J300" s="17">
        <f t="shared" si="4"/>
        <v>99</v>
      </c>
      <c r="K300" s="18" t="str">
        <f t="shared" si="2"/>
        <v>Over Budget</v>
      </c>
    </row>
    <row r="301">
      <c r="A301" s="28" t="s">
        <v>294</v>
      </c>
      <c r="B301" s="29">
        <v>3.75</v>
      </c>
      <c r="C301" s="30">
        <v>144.0</v>
      </c>
      <c r="D301" s="31">
        <v>3.294376E7</v>
      </c>
      <c r="E301" s="31">
        <v>2.1631181E7</v>
      </c>
      <c r="F301" s="13">
        <f t="shared" si="1"/>
        <v>11312579</v>
      </c>
      <c r="G301" s="14" t="str">
        <f>IF(E301=0,"YES",IF(D301/E301&gt;=1.15, IF(D301+E301&gt;=one_percentage,"YES","NO"),"NO"))</f>
        <v>YES</v>
      </c>
      <c r="H301" s="32">
        <v>80000.0</v>
      </c>
      <c r="I301" s="16" t="str">
        <f t="shared" si="3"/>
        <v>NOT FUNDED</v>
      </c>
      <c r="J301" s="17">
        <f t="shared" si="4"/>
        <v>99</v>
      </c>
      <c r="K301" s="18" t="str">
        <f t="shared" si="2"/>
        <v>Over Budget</v>
      </c>
    </row>
    <row r="302">
      <c r="A302" s="28" t="s">
        <v>598</v>
      </c>
      <c r="B302" s="29">
        <v>3.74</v>
      </c>
      <c r="C302" s="30">
        <v>108.0</v>
      </c>
      <c r="D302" s="31">
        <v>2.5979511E7</v>
      </c>
      <c r="E302" s="31">
        <v>1.4678347E7</v>
      </c>
      <c r="F302" s="13">
        <f t="shared" si="1"/>
        <v>11301164</v>
      </c>
      <c r="G302" s="14" t="str">
        <f>IF(E302=0,"YES",IF(D302/E302&gt;=1.15, IF(D302+E302&gt;=one_percentage,"YES","NO"),"NO"))</f>
        <v>YES</v>
      </c>
      <c r="H302" s="32">
        <v>24000.0</v>
      </c>
      <c r="I302" s="16" t="str">
        <f t="shared" si="3"/>
        <v>NOT FUNDED</v>
      </c>
      <c r="J302" s="17">
        <f t="shared" si="4"/>
        <v>99</v>
      </c>
      <c r="K302" s="18" t="str">
        <f t="shared" si="2"/>
        <v>Over Budget</v>
      </c>
    </row>
    <row r="303">
      <c r="A303" s="28" t="s">
        <v>96</v>
      </c>
      <c r="B303" s="29">
        <v>4.33</v>
      </c>
      <c r="C303" s="30">
        <v>150.0</v>
      </c>
      <c r="D303" s="31">
        <v>3.4514676E7</v>
      </c>
      <c r="E303" s="31">
        <v>2.331433E7</v>
      </c>
      <c r="F303" s="13">
        <f t="shared" si="1"/>
        <v>11200346</v>
      </c>
      <c r="G303" s="14" t="str">
        <f>IF(E303=0,"YES",IF(D303/E303&gt;=1.15, IF(D303+E303&gt;=one_percentage,"YES","NO"),"NO"))</f>
        <v>YES</v>
      </c>
      <c r="H303" s="32">
        <v>600000.0</v>
      </c>
      <c r="I303" s="16" t="str">
        <f t="shared" si="3"/>
        <v>NOT FUNDED</v>
      </c>
      <c r="J303" s="17">
        <f t="shared" si="4"/>
        <v>99</v>
      </c>
      <c r="K303" s="18" t="str">
        <f t="shared" si="2"/>
        <v>Over Budget</v>
      </c>
    </row>
    <row r="304">
      <c r="A304" s="28" t="s">
        <v>990</v>
      </c>
      <c r="B304" s="29">
        <v>1.43</v>
      </c>
      <c r="C304" s="30">
        <v>132.0</v>
      </c>
      <c r="D304" s="31">
        <v>2.8367426E7</v>
      </c>
      <c r="E304" s="31">
        <v>1.7186347E7</v>
      </c>
      <c r="F304" s="13">
        <f t="shared" si="1"/>
        <v>11181079</v>
      </c>
      <c r="G304" s="14" t="str">
        <f>IF(E304=0,"YES",IF(D304/E304&gt;=1.15, IF(D304+E304&gt;=one_percentage,"YES","NO"),"NO"))</f>
        <v>YES</v>
      </c>
      <c r="H304" s="32">
        <v>50000.0</v>
      </c>
      <c r="I304" s="16" t="str">
        <f t="shared" si="3"/>
        <v>NOT FUNDED</v>
      </c>
      <c r="J304" s="17">
        <f t="shared" si="4"/>
        <v>99</v>
      </c>
      <c r="K304" s="18" t="str">
        <f t="shared" si="2"/>
        <v>Over Budget</v>
      </c>
    </row>
    <row r="305">
      <c r="A305" s="28" t="s">
        <v>529</v>
      </c>
      <c r="B305" s="29">
        <v>3.58</v>
      </c>
      <c r="C305" s="30">
        <v>91.0</v>
      </c>
      <c r="D305" s="31">
        <v>2.5909681E7</v>
      </c>
      <c r="E305" s="31">
        <v>1.4831921E7</v>
      </c>
      <c r="F305" s="13">
        <f t="shared" si="1"/>
        <v>11077760</v>
      </c>
      <c r="G305" s="14" t="str">
        <f>IF(E305=0,"YES",IF(D305/E305&gt;=1.15, IF(D305+E305&gt;=one_percentage,"YES","NO"),"NO"))</f>
        <v>YES</v>
      </c>
      <c r="H305" s="32">
        <v>140000.0</v>
      </c>
      <c r="I305" s="16" t="str">
        <f t="shared" si="3"/>
        <v>NOT FUNDED</v>
      </c>
      <c r="J305" s="17">
        <f t="shared" si="4"/>
        <v>99</v>
      </c>
      <c r="K305" s="18" t="str">
        <f t="shared" si="2"/>
        <v>Over Budget</v>
      </c>
    </row>
    <row r="306">
      <c r="A306" s="28" t="s">
        <v>466</v>
      </c>
      <c r="B306" s="29">
        <v>4.42</v>
      </c>
      <c r="C306" s="30">
        <v>129.0</v>
      </c>
      <c r="D306" s="31">
        <v>3.0615401E7</v>
      </c>
      <c r="E306" s="31">
        <v>1.9756153E7</v>
      </c>
      <c r="F306" s="13">
        <f t="shared" si="1"/>
        <v>10859248</v>
      </c>
      <c r="G306" s="14" t="str">
        <f>IF(E306=0,"YES",IF(D306/E306&gt;=1.15, IF(D306+E306&gt;=one_percentage,"YES","NO"),"NO"))</f>
        <v>YES</v>
      </c>
      <c r="H306" s="32">
        <v>25000.0</v>
      </c>
      <c r="I306" s="16" t="str">
        <f t="shared" si="3"/>
        <v>NOT FUNDED</v>
      </c>
      <c r="J306" s="17">
        <f t="shared" si="4"/>
        <v>99</v>
      </c>
      <c r="K306" s="18" t="str">
        <f t="shared" si="2"/>
        <v>Over Budget</v>
      </c>
    </row>
    <row r="307">
      <c r="A307" s="28" t="s">
        <v>295</v>
      </c>
      <c r="B307" s="29">
        <v>2.94</v>
      </c>
      <c r="C307" s="30">
        <v>102.0</v>
      </c>
      <c r="D307" s="31">
        <v>3.0793316E7</v>
      </c>
      <c r="E307" s="31">
        <v>2.0111744E7</v>
      </c>
      <c r="F307" s="13">
        <f t="shared" si="1"/>
        <v>10681572</v>
      </c>
      <c r="G307" s="14" t="str">
        <f>IF(E307=0,"YES",IF(D307/E307&gt;=1.15, IF(D307+E307&gt;=one_percentage,"YES","NO"),"NO"))</f>
        <v>YES</v>
      </c>
      <c r="H307" s="32">
        <v>100000.0</v>
      </c>
      <c r="I307" s="16" t="str">
        <f t="shared" si="3"/>
        <v>NOT FUNDED</v>
      </c>
      <c r="J307" s="17">
        <f t="shared" si="4"/>
        <v>99</v>
      </c>
      <c r="K307" s="18" t="str">
        <f t="shared" si="2"/>
        <v>Over Budget</v>
      </c>
    </row>
    <row r="308">
      <c r="A308" s="28" t="s">
        <v>710</v>
      </c>
      <c r="B308" s="29">
        <v>4.22</v>
      </c>
      <c r="C308" s="30">
        <v>94.0</v>
      </c>
      <c r="D308" s="31">
        <v>2.7435887E7</v>
      </c>
      <c r="E308" s="31">
        <v>1.6825186E7</v>
      </c>
      <c r="F308" s="13">
        <f t="shared" si="1"/>
        <v>10610701</v>
      </c>
      <c r="G308" s="14" t="str">
        <f>IF(E308=0,"YES",IF(D308/E308&gt;=1.15, IF(D308+E308&gt;=one_percentage,"YES","NO"),"NO"))</f>
        <v>YES</v>
      </c>
      <c r="H308" s="32">
        <v>33000.0</v>
      </c>
      <c r="I308" s="16" t="str">
        <f t="shared" si="3"/>
        <v>NOT FUNDED</v>
      </c>
      <c r="J308" s="17">
        <f t="shared" si="4"/>
        <v>99</v>
      </c>
      <c r="K308" s="18" t="str">
        <f t="shared" si="2"/>
        <v>Over Budget</v>
      </c>
    </row>
    <row r="309">
      <c r="A309" s="28" t="s">
        <v>40</v>
      </c>
      <c r="B309" s="29">
        <v>3.73</v>
      </c>
      <c r="C309" s="30">
        <v>96.0</v>
      </c>
      <c r="D309" s="31">
        <v>2.5698513E7</v>
      </c>
      <c r="E309" s="31">
        <v>1.5157116E7</v>
      </c>
      <c r="F309" s="13">
        <f t="shared" si="1"/>
        <v>10541397</v>
      </c>
      <c r="G309" s="14" t="str">
        <f>IF(E309=0,"YES",IF(D309/E309&gt;=1.15, IF(D309+E309&gt;=one_percentage,"YES","NO"),"NO"))</f>
        <v>YES</v>
      </c>
      <c r="H309" s="32">
        <v>33000.0</v>
      </c>
      <c r="I309" s="16" t="str">
        <f t="shared" si="3"/>
        <v>NOT FUNDED</v>
      </c>
      <c r="J309" s="17">
        <f t="shared" si="4"/>
        <v>99</v>
      </c>
      <c r="K309" s="18" t="str">
        <f t="shared" si="2"/>
        <v>Over Budget</v>
      </c>
    </row>
    <row r="310">
      <c r="A310" s="28" t="s">
        <v>711</v>
      </c>
      <c r="B310" s="29">
        <v>3.29</v>
      </c>
      <c r="C310" s="30">
        <v>82.0</v>
      </c>
      <c r="D310" s="31">
        <v>2.5176801E7</v>
      </c>
      <c r="E310" s="31">
        <v>1.4647088E7</v>
      </c>
      <c r="F310" s="13">
        <f t="shared" si="1"/>
        <v>10529713</v>
      </c>
      <c r="G310" s="14" t="str">
        <f>IF(E310=0,"YES",IF(D310/E310&gt;=1.15, IF(D310+E310&gt;=one_percentage,"YES","NO"),"NO"))</f>
        <v>YES</v>
      </c>
      <c r="H310" s="32">
        <v>33000.0</v>
      </c>
      <c r="I310" s="16" t="str">
        <f t="shared" si="3"/>
        <v>NOT FUNDED</v>
      </c>
      <c r="J310" s="17">
        <f t="shared" si="4"/>
        <v>99</v>
      </c>
      <c r="K310" s="18" t="str">
        <f t="shared" si="2"/>
        <v>Over Budget</v>
      </c>
    </row>
    <row r="311">
      <c r="A311" s="28" t="s">
        <v>98</v>
      </c>
      <c r="B311" s="29">
        <v>4.53</v>
      </c>
      <c r="C311" s="30">
        <v>145.0</v>
      </c>
      <c r="D311" s="31">
        <v>2.8055074E7</v>
      </c>
      <c r="E311" s="31">
        <v>1.755525E7</v>
      </c>
      <c r="F311" s="13">
        <f t="shared" si="1"/>
        <v>10499824</v>
      </c>
      <c r="G311" s="14" t="str">
        <f>IF(E311=0,"YES",IF(D311/E311&gt;=1.15, IF(D311+E311&gt;=one_percentage,"YES","NO"),"NO"))</f>
        <v>YES</v>
      </c>
      <c r="H311" s="32">
        <v>84000.0</v>
      </c>
      <c r="I311" s="16" t="str">
        <f t="shared" si="3"/>
        <v>NOT FUNDED</v>
      </c>
      <c r="J311" s="17">
        <f t="shared" si="4"/>
        <v>99</v>
      </c>
      <c r="K311" s="18" t="str">
        <f t="shared" si="2"/>
        <v>Over Budget</v>
      </c>
    </row>
    <row r="312">
      <c r="A312" s="28" t="s">
        <v>599</v>
      </c>
      <c r="B312" s="29">
        <v>4.11</v>
      </c>
      <c r="C312" s="30">
        <v>162.0</v>
      </c>
      <c r="D312" s="31">
        <v>2.9134206E7</v>
      </c>
      <c r="E312" s="31">
        <v>1.864461E7</v>
      </c>
      <c r="F312" s="13">
        <f t="shared" si="1"/>
        <v>10489596</v>
      </c>
      <c r="G312" s="14" t="str">
        <f>IF(E312=0,"YES",IF(D312/E312&gt;=1.15, IF(D312+E312&gt;=one_percentage,"YES","NO"),"NO"))</f>
        <v>YES</v>
      </c>
      <c r="H312" s="32">
        <v>7100.0</v>
      </c>
      <c r="I312" s="16" t="str">
        <f t="shared" si="3"/>
        <v>NOT FUNDED</v>
      </c>
      <c r="J312" s="17">
        <f t="shared" si="4"/>
        <v>99</v>
      </c>
      <c r="K312" s="18" t="str">
        <f t="shared" si="2"/>
        <v>Over Budget</v>
      </c>
    </row>
    <row r="313">
      <c r="A313" s="28" t="s">
        <v>186</v>
      </c>
      <c r="B313" s="29">
        <v>4.33</v>
      </c>
      <c r="C313" s="30">
        <v>210.0</v>
      </c>
      <c r="D313" s="31">
        <v>3.8261957E7</v>
      </c>
      <c r="E313" s="31">
        <v>2.7778985E7</v>
      </c>
      <c r="F313" s="13">
        <f t="shared" si="1"/>
        <v>10482972</v>
      </c>
      <c r="G313" s="14" t="str">
        <f>IF(E313=0,"YES",IF(D313/E313&gt;=1.15, IF(D313+E313&gt;=one_percentage,"YES","NO"),"NO"))</f>
        <v>YES</v>
      </c>
      <c r="H313" s="32">
        <v>49000.0</v>
      </c>
      <c r="I313" s="16" t="str">
        <f t="shared" si="3"/>
        <v>NOT FUNDED</v>
      </c>
      <c r="J313" s="17">
        <f t="shared" si="4"/>
        <v>99</v>
      </c>
      <c r="K313" s="18" t="str">
        <f t="shared" si="2"/>
        <v>Over Budget</v>
      </c>
    </row>
    <row r="314">
      <c r="A314" s="28" t="s">
        <v>467</v>
      </c>
      <c r="B314" s="29">
        <v>4.17</v>
      </c>
      <c r="C314" s="30">
        <v>105.0</v>
      </c>
      <c r="D314" s="31">
        <v>2.7697943E7</v>
      </c>
      <c r="E314" s="31">
        <v>1.7221143E7</v>
      </c>
      <c r="F314" s="13">
        <f t="shared" si="1"/>
        <v>10476800</v>
      </c>
      <c r="G314" s="14" t="str">
        <f>IF(E314=0,"YES",IF(D314/E314&gt;=1.15, IF(D314+E314&gt;=one_percentage,"YES","NO"),"NO"))</f>
        <v>YES</v>
      </c>
      <c r="H314" s="32">
        <v>64000.0</v>
      </c>
      <c r="I314" s="16" t="str">
        <f t="shared" si="3"/>
        <v>NOT FUNDED</v>
      </c>
      <c r="J314" s="17">
        <f t="shared" si="4"/>
        <v>99</v>
      </c>
      <c r="K314" s="18" t="str">
        <f t="shared" si="2"/>
        <v>Over Budget</v>
      </c>
    </row>
    <row r="315">
      <c r="A315" s="28" t="s">
        <v>630</v>
      </c>
      <c r="B315" s="29">
        <v>3.89</v>
      </c>
      <c r="C315" s="30">
        <v>125.0</v>
      </c>
      <c r="D315" s="31">
        <v>2.727903E7</v>
      </c>
      <c r="E315" s="31">
        <v>1.6843076E7</v>
      </c>
      <c r="F315" s="13">
        <f t="shared" si="1"/>
        <v>10435954</v>
      </c>
      <c r="G315" s="14" t="str">
        <f>IF(E315=0,"YES",IF(D315/E315&gt;=1.15, IF(D315+E315&gt;=one_percentage,"YES","NO"),"NO"))</f>
        <v>YES</v>
      </c>
      <c r="H315" s="32">
        <v>20862.0</v>
      </c>
      <c r="I315" s="16" t="str">
        <f t="shared" si="3"/>
        <v>NOT FUNDED</v>
      </c>
      <c r="J315" s="17">
        <f t="shared" si="4"/>
        <v>99</v>
      </c>
      <c r="K315" s="18" t="str">
        <f t="shared" si="2"/>
        <v>Over Budget</v>
      </c>
    </row>
    <row r="316">
      <c r="A316" s="28" t="s">
        <v>201</v>
      </c>
      <c r="B316" s="29">
        <v>3.75</v>
      </c>
      <c r="C316" s="30">
        <v>93.0</v>
      </c>
      <c r="D316" s="31">
        <v>2.6582247E7</v>
      </c>
      <c r="E316" s="31">
        <v>1.6209492E7</v>
      </c>
      <c r="F316" s="13">
        <f t="shared" si="1"/>
        <v>10372755</v>
      </c>
      <c r="G316" s="14" t="str">
        <f>IF(E316=0,"YES",IF(D316/E316&gt;=1.15, IF(D316+E316&gt;=one_percentage,"YES","NO"),"NO"))</f>
        <v>YES</v>
      </c>
      <c r="H316" s="32">
        <v>35000.0</v>
      </c>
      <c r="I316" s="16" t="str">
        <f t="shared" si="3"/>
        <v>NOT FUNDED</v>
      </c>
      <c r="J316" s="17">
        <f t="shared" si="4"/>
        <v>99</v>
      </c>
      <c r="K316" s="18" t="str">
        <f t="shared" si="2"/>
        <v>Over Budget</v>
      </c>
    </row>
    <row r="317">
      <c r="A317" s="28" t="s">
        <v>631</v>
      </c>
      <c r="B317" s="29">
        <v>3.17</v>
      </c>
      <c r="C317" s="30">
        <v>90.0</v>
      </c>
      <c r="D317" s="31">
        <v>2.4364034E7</v>
      </c>
      <c r="E317" s="31">
        <v>1.4041985E7</v>
      </c>
      <c r="F317" s="13">
        <f t="shared" si="1"/>
        <v>10322049</v>
      </c>
      <c r="G317" s="14" t="str">
        <f>IF(E317=0,"YES",IF(D317/E317&gt;=1.15, IF(D317+E317&gt;=one_percentage,"YES","NO"),"NO"))</f>
        <v>YES</v>
      </c>
      <c r="H317" s="32">
        <v>21000.0</v>
      </c>
      <c r="I317" s="16" t="str">
        <f t="shared" si="3"/>
        <v>NOT FUNDED</v>
      </c>
      <c r="J317" s="17">
        <f t="shared" si="4"/>
        <v>99</v>
      </c>
      <c r="K317" s="18" t="str">
        <f t="shared" si="2"/>
        <v>Over Budget</v>
      </c>
    </row>
    <row r="318">
      <c r="A318" s="28" t="s">
        <v>296</v>
      </c>
      <c r="B318" s="29">
        <v>3.33</v>
      </c>
      <c r="C318" s="30">
        <v>92.0</v>
      </c>
      <c r="D318" s="31">
        <v>2.4483591E7</v>
      </c>
      <c r="E318" s="31">
        <v>1.4191632E7</v>
      </c>
      <c r="F318" s="13">
        <f t="shared" si="1"/>
        <v>10291959</v>
      </c>
      <c r="G318" s="14" t="str">
        <f>IF(E318=0,"YES",IF(D318/E318&gt;=1.15, IF(D318+E318&gt;=one_percentage,"YES","NO"),"NO"))</f>
        <v>YES</v>
      </c>
      <c r="H318" s="32">
        <v>11000.0</v>
      </c>
      <c r="I318" s="16" t="str">
        <f t="shared" si="3"/>
        <v>NOT FUNDED</v>
      </c>
      <c r="J318" s="17">
        <f t="shared" si="4"/>
        <v>99</v>
      </c>
      <c r="K318" s="18" t="str">
        <f t="shared" si="2"/>
        <v>Over Budget</v>
      </c>
    </row>
    <row r="319">
      <c r="A319" s="28" t="s">
        <v>632</v>
      </c>
      <c r="B319" s="29">
        <v>4.0</v>
      </c>
      <c r="C319" s="30">
        <v>108.0</v>
      </c>
      <c r="D319" s="31">
        <v>2.6861213E7</v>
      </c>
      <c r="E319" s="31">
        <v>1.6617817E7</v>
      </c>
      <c r="F319" s="13">
        <f t="shared" si="1"/>
        <v>10243396</v>
      </c>
      <c r="G319" s="14" t="str">
        <f>IF(E319=0,"YES",IF(D319/E319&gt;=1.15, IF(D319+E319&gt;=one_percentage,"YES","NO"),"NO"))</f>
        <v>YES</v>
      </c>
      <c r="H319" s="32">
        <v>24000.0</v>
      </c>
      <c r="I319" s="16" t="str">
        <f t="shared" si="3"/>
        <v>NOT FUNDED</v>
      </c>
      <c r="J319" s="17">
        <f t="shared" si="4"/>
        <v>99</v>
      </c>
      <c r="K319" s="18" t="str">
        <f t="shared" si="2"/>
        <v>Over Budget</v>
      </c>
    </row>
    <row r="320">
      <c r="A320" s="28" t="s">
        <v>297</v>
      </c>
      <c r="B320" s="29">
        <v>3.75</v>
      </c>
      <c r="C320" s="30">
        <v>136.0</v>
      </c>
      <c r="D320" s="31">
        <v>3.192823E7</v>
      </c>
      <c r="E320" s="31">
        <v>2.1697739E7</v>
      </c>
      <c r="F320" s="13">
        <f t="shared" si="1"/>
        <v>10230491</v>
      </c>
      <c r="G320" s="14" t="str">
        <f>IF(E320=0,"YES",IF(D320/E320&gt;=1.15, IF(D320+E320&gt;=one_percentage,"YES","NO"),"NO"))</f>
        <v>YES</v>
      </c>
      <c r="H320" s="32">
        <v>188515.0</v>
      </c>
      <c r="I320" s="16" t="str">
        <f t="shared" si="3"/>
        <v>NOT FUNDED</v>
      </c>
      <c r="J320" s="17">
        <f t="shared" si="4"/>
        <v>99</v>
      </c>
      <c r="K320" s="18" t="str">
        <f t="shared" si="2"/>
        <v>Over Budget</v>
      </c>
    </row>
    <row r="321">
      <c r="A321" s="28" t="s">
        <v>298</v>
      </c>
      <c r="B321" s="29">
        <v>4.06</v>
      </c>
      <c r="C321" s="30">
        <v>114.0</v>
      </c>
      <c r="D321" s="31">
        <v>3.1576576E7</v>
      </c>
      <c r="E321" s="31">
        <v>2.1374083E7</v>
      </c>
      <c r="F321" s="13">
        <f t="shared" si="1"/>
        <v>10202493</v>
      </c>
      <c r="G321" s="14" t="str">
        <f>IF(E321=0,"YES",IF(D321/E321&gt;=1.15, IF(D321+E321&gt;=one_percentage,"YES","NO"),"NO"))</f>
        <v>YES</v>
      </c>
      <c r="H321" s="32">
        <v>70000.0</v>
      </c>
      <c r="I321" s="16" t="str">
        <f t="shared" si="3"/>
        <v>NOT FUNDED</v>
      </c>
      <c r="J321" s="17">
        <f t="shared" si="4"/>
        <v>99</v>
      </c>
      <c r="K321" s="18" t="str">
        <f t="shared" si="2"/>
        <v>Over Budget</v>
      </c>
    </row>
    <row r="322">
      <c r="A322" s="28" t="s">
        <v>993</v>
      </c>
      <c r="B322" s="29">
        <v>2.93</v>
      </c>
      <c r="C322" s="30">
        <v>95.0</v>
      </c>
      <c r="D322" s="31">
        <v>2.4524447E7</v>
      </c>
      <c r="E322" s="31">
        <v>1.4328007E7</v>
      </c>
      <c r="F322" s="13">
        <f t="shared" si="1"/>
        <v>10196440</v>
      </c>
      <c r="G322" s="14" t="str">
        <f>IF(E322=0,"YES",IF(D322/E322&gt;=1.15, IF(D322+E322&gt;=one_percentage,"YES","NO"),"NO"))</f>
        <v>YES</v>
      </c>
      <c r="H322" s="32">
        <v>27500.0</v>
      </c>
      <c r="I322" s="16" t="str">
        <f t="shared" si="3"/>
        <v>NOT FUNDED</v>
      </c>
      <c r="J322" s="17">
        <f t="shared" si="4"/>
        <v>99</v>
      </c>
      <c r="K322" s="18" t="str">
        <f t="shared" si="2"/>
        <v>Over Budget</v>
      </c>
    </row>
    <row r="323">
      <c r="A323" s="28" t="s">
        <v>99</v>
      </c>
      <c r="B323" s="29">
        <v>3.53</v>
      </c>
      <c r="C323" s="30">
        <v>89.0</v>
      </c>
      <c r="D323" s="31">
        <v>2.3744016E7</v>
      </c>
      <c r="E323" s="31">
        <v>1.3625185E7</v>
      </c>
      <c r="F323" s="13">
        <f t="shared" si="1"/>
        <v>10118831</v>
      </c>
      <c r="G323" s="14" t="str">
        <f>IF(E323=0,"YES",IF(D323/E323&gt;=1.15, IF(D323+E323&gt;=one_percentage,"YES","NO"),"NO"))</f>
        <v>YES</v>
      </c>
      <c r="H323" s="32">
        <v>80000.0</v>
      </c>
      <c r="I323" s="16" t="str">
        <f t="shared" si="3"/>
        <v>NOT FUNDED</v>
      </c>
      <c r="J323" s="17">
        <f t="shared" si="4"/>
        <v>99</v>
      </c>
      <c r="K323" s="18" t="str">
        <f t="shared" si="2"/>
        <v>Over Budget</v>
      </c>
    </row>
    <row r="324">
      <c r="A324" s="28" t="s">
        <v>900</v>
      </c>
      <c r="B324" s="29">
        <v>3.33</v>
      </c>
      <c r="C324" s="30">
        <v>162.0</v>
      </c>
      <c r="D324" s="31">
        <v>3.3680876E7</v>
      </c>
      <c r="E324" s="31">
        <v>2.3628748E7</v>
      </c>
      <c r="F324" s="13">
        <f t="shared" si="1"/>
        <v>10052128</v>
      </c>
      <c r="G324" s="14" t="str">
        <f>IF(E324=0,"YES",IF(D324/E324&gt;=1.15, IF(D324+E324&gt;=one_percentage,"YES","NO"),"NO"))</f>
        <v>YES</v>
      </c>
      <c r="H324" s="32">
        <v>105000.0</v>
      </c>
      <c r="I324" s="16" t="str">
        <f t="shared" si="3"/>
        <v>NOT FUNDED</v>
      </c>
      <c r="J324" s="17">
        <f t="shared" si="4"/>
        <v>99</v>
      </c>
      <c r="K324" s="18" t="str">
        <f t="shared" si="2"/>
        <v>Over Budget</v>
      </c>
    </row>
    <row r="325">
      <c r="A325" s="28" t="s">
        <v>777</v>
      </c>
      <c r="B325" s="29">
        <v>3.22</v>
      </c>
      <c r="C325" s="30">
        <v>133.0</v>
      </c>
      <c r="D325" s="31">
        <v>2.9644586E7</v>
      </c>
      <c r="E325" s="31">
        <v>1.9596753E7</v>
      </c>
      <c r="F325" s="13">
        <f t="shared" si="1"/>
        <v>10047833</v>
      </c>
      <c r="G325" s="14" t="str">
        <f>IF(E325=0,"YES",IF(D325/E325&gt;=1.15, IF(D325+E325&gt;=one_percentage,"YES","NO"),"NO"))</f>
        <v>YES</v>
      </c>
      <c r="H325" s="32">
        <v>199500.0</v>
      </c>
      <c r="I325" s="16" t="str">
        <f t="shared" si="3"/>
        <v>NOT FUNDED</v>
      </c>
      <c r="J325" s="17">
        <f t="shared" si="4"/>
        <v>99</v>
      </c>
      <c r="K325" s="18" t="str">
        <f t="shared" si="2"/>
        <v>Over Budget</v>
      </c>
    </row>
    <row r="326">
      <c r="A326" s="28" t="s">
        <v>901</v>
      </c>
      <c r="B326" s="29">
        <v>3.13</v>
      </c>
      <c r="C326" s="30">
        <v>126.0</v>
      </c>
      <c r="D326" s="31">
        <v>2.8204558E7</v>
      </c>
      <c r="E326" s="31">
        <v>1.8179678E7</v>
      </c>
      <c r="F326" s="13">
        <f t="shared" si="1"/>
        <v>10024880</v>
      </c>
      <c r="G326" s="14" t="str">
        <f>IF(E326=0,"YES",IF(D326/E326&gt;=1.15, IF(D326+E326&gt;=one_percentage,"YES","NO"),"NO"))</f>
        <v>YES</v>
      </c>
      <c r="H326" s="32">
        <v>26000.0</v>
      </c>
      <c r="I326" s="16" t="str">
        <f t="shared" si="3"/>
        <v>NOT FUNDED</v>
      </c>
      <c r="J326" s="17">
        <f t="shared" si="4"/>
        <v>99</v>
      </c>
      <c r="K326" s="18" t="str">
        <f t="shared" si="2"/>
        <v>Over Budget</v>
      </c>
    </row>
    <row r="327">
      <c r="A327" s="28" t="s">
        <v>468</v>
      </c>
      <c r="B327" s="29">
        <v>3.67</v>
      </c>
      <c r="C327" s="30">
        <v>97.0</v>
      </c>
      <c r="D327" s="31">
        <v>2.6153015E7</v>
      </c>
      <c r="E327" s="31">
        <v>1.6130091E7</v>
      </c>
      <c r="F327" s="13">
        <f t="shared" si="1"/>
        <v>10022924</v>
      </c>
      <c r="G327" s="14" t="str">
        <f>IF(E327=0,"YES",IF(D327/E327&gt;=1.15, IF(D327+E327&gt;=one_percentage,"YES","NO"),"NO"))</f>
        <v>YES</v>
      </c>
      <c r="H327" s="32">
        <v>55000.0</v>
      </c>
      <c r="I327" s="16" t="str">
        <f t="shared" si="3"/>
        <v>NOT FUNDED</v>
      </c>
      <c r="J327" s="17">
        <f t="shared" si="4"/>
        <v>99</v>
      </c>
      <c r="K327" s="18" t="str">
        <f t="shared" si="2"/>
        <v>Over Budget</v>
      </c>
    </row>
    <row r="328">
      <c r="A328" s="28" t="s">
        <v>469</v>
      </c>
      <c r="B328" s="29">
        <v>3.0</v>
      </c>
      <c r="C328" s="30">
        <v>93.0</v>
      </c>
      <c r="D328" s="31">
        <v>2.5251584E7</v>
      </c>
      <c r="E328" s="31">
        <v>1.5252681E7</v>
      </c>
      <c r="F328" s="13">
        <f t="shared" si="1"/>
        <v>9998903</v>
      </c>
      <c r="G328" s="14" t="str">
        <f>IF(E328=0,"YES",IF(D328/E328&gt;=1.15, IF(D328+E328&gt;=one_percentage,"YES","NO"),"NO"))</f>
        <v>YES</v>
      </c>
      <c r="H328" s="32">
        <v>55000.0</v>
      </c>
      <c r="I328" s="16" t="str">
        <f t="shared" si="3"/>
        <v>NOT FUNDED</v>
      </c>
      <c r="J328" s="17">
        <f t="shared" si="4"/>
        <v>99</v>
      </c>
      <c r="K328" s="18" t="str">
        <f t="shared" si="2"/>
        <v>Over Budget</v>
      </c>
    </row>
    <row r="329">
      <c r="A329" s="28" t="s">
        <v>576</v>
      </c>
      <c r="B329" s="29">
        <v>3.39</v>
      </c>
      <c r="C329" s="30">
        <v>70.0</v>
      </c>
      <c r="D329" s="31">
        <v>2.3976587E7</v>
      </c>
      <c r="E329" s="31">
        <v>1.3987689E7</v>
      </c>
      <c r="F329" s="13">
        <f t="shared" si="1"/>
        <v>9988898</v>
      </c>
      <c r="G329" s="14" t="str">
        <f>IF(E329=0,"YES",IF(D329/E329&gt;=1.15, IF(D329+E329&gt;=one_percentage,"YES","NO"),"NO"))</f>
        <v>YES</v>
      </c>
      <c r="H329" s="32">
        <v>16800.0</v>
      </c>
      <c r="I329" s="16" t="str">
        <f t="shared" si="3"/>
        <v>NOT FUNDED</v>
      </c>
      <c r="J329" s="17">
        <f t="shared" si="4"/>
        <v>99</v>
      </c>
      <c r="K329" s="18" t="str">
        <f t="shared" si="2"/>
        <v>Over Budget</v>
      </c>
    </row>
    <row r="330">
      <c r="A330" s="28" t="s">
        <v>808</v>
      </c>
      <c r="B330" s="29">
        <v>3.95</v>
      </c>
      <c r="C330" s="30">
        <v>97.0</v>
      </c>
      <c r="D330" s="31">
        <v>2.5722096E7</v>
      </c>
      <c r="E330" s="31">
        <v>1.5733199E7</v>
      </c>
      <c r="F330" s="13">
        <f t="shared" si="1"/>
        <v>9988897</v>
      </c>
      <c r="G330" s="14" t="str">
        <f>IF(E330=0,"YES",IF(D330/E330&gt;=1.15, IF(D330+E330&gt;=one_percentage,"YES","NO"),"NO"))</f>
        <v>YES</v>
      </c>
      <c r="H330" s="25">
        <v>28800.0</v>
      </c>
      <c r="I330" s="16" t="str">
        <f t="shared" si="3"/>
        <v>NOT FUNDED</v>
      </c>
      <c r="J330" s="17">
        <f t="shared" si="4"/>
        <v>99</v>
      </c>
      <c r="K330" s="18" t="str">
        <f t="shared" si="2"/>
        <v>Over Budget</v>
      </c>
    </row>
    <row r="331">
      <c r="A331" s="28" t="s">
        <v>299</v>
      </c>
      <c r="B331" s="29">
        <v>2.44</v>
      </c>
      <c r="C331" s="30">
        <v>128.0</v>
      </c>
      <c r="D331" s="31">
        <v>2.8459583E7</v>
      </c>
      <c r="E331" s="31">
        <v>1.848576E7</v>
      </c>
      <c r="F331" s="13">
        <f t="shared" si="1"/>
        <v>9973823</v>
      </c>
      <c r="G331" s="14" t="str">
        <f>IF(E331=0,"YES",IF(D331/E331&gt;=1.15, IF(D331+E331&gt;=one_percentage,"YES","NO"),"NO"))</f>
        <v>YES</v>
      </c>
      <c r="H331" s="32">
        <v>888000.0</v>
      </c>
      <c r="I331" s="16" t="str">
        <f t="shared" si="3"/>
        <v>NOT FUNDED</v>
      </c>
      <c r="J331" s="17">
        <f t="shared" si="4"/>
        <v>99</v>
      </c>
      <c r="K331" s="18" t="str">
        <f t="shared" si="2"/>
        <v>Over Budget</v>
      </c>
    </row>
    <row r="332">
      <c r="A332" s="28" t="s">
        <v>187</v>
      </c>
      <c r="B332" s="29">
        <v>3.89</v>
      </c>
      <c r="C332" s="30">
        <v>193.0</v>
      </c>
      <c r="D332" s="31">
        <v>3.6091014E7</v>
      </c>
      <c r="E332" s="31">
        <v>2.6144229E7</v>
      </c>
      <c r="F332" s="13">
        <f t="shared" si="1"/>
        <v>9946785</v>
      </c>
      <c r="G332" s="14" t="str">
        <f>IF(E332=0,"YES",IF(D332/E332&gt;=1.15, IF(D332+E332&gt;=one_percentage,"YES","NO"),"NO"))</f>
        <v>YES</v>
      </c>
      <c r="H332" s="32">
        <v>8000.0</v>
      </c>
      <c r="I332" s="16" t="str">
        <f t="shared" si="3"/>
        <v>NOT FUNDED</v>
      </c>
      <c r="J332" s="17">
        <f t="shared" si="4"/>
        <v>99</v>
      </c>
      <c r="K332" s="18" t="str">
        <f t="shared" si="2"/>
        <v>Over Budget</v>
      </c>
    </row>
    <row r="333">
      <c r="A333" s="33" t="s">
        <v>995</v>
      </c>
      <c r="B333" s="29">
        <v>4.0</v>
      </c>
      <c r="C333" s="30">
        <v>100.0</v>
      </c>
      <c r="D333" s="31">
        <v>2.5205168E7</v>
      </c>
      <c r="E333" s="31">
        <v>1.5343063E7</v>
      </c>
      <c r="F333" s="13">
        <f t="shared" si="1"/>
        <v>9862105</v>
      </c>
      <c r="G333" s="14" t="str">
        <f>IF(E333=0,"YES",IF(D333/E333&gt;=1.15, IF(D333+E333&gt;=one_percentage,"YES","NO"),"NO"))</f>
        <v>YES</v>
      </c>
      <c r="H333" s="32">
        <v>22200.0</v>
      </c>
      <c r="I333" s="16" t="str">
        <f t="shared" si="3"/>
        <v>NOT FUNDED</v>
      </c>
      <c r="J333" s="17">
        <f t="shared" si="4"/>
        <v>99</v>
      </c>
      <c r="K333" s="18" t="str">
        <f t="shared" si="2"/>
        <v>Over Budget</v>
      </c>
    </row>
    <row r="334">
      <c r="A334" s="28" t="s">
        <v>301</v>
      </c>
      <c r="B334" s="29">
        <v>2.33</v>
      </c>
      <c r="C334" s="30">
        <v>110.0</v>
      </c>
      <c r="D334" s="31">
        <v>3.0511286E7</v>
      </c>
      <c r="E334" s="31">
        <v>2.0718727E7</v>
      </c>
      <c r="F334" s="13">
        <f t="shared" si="1"/>
        <v>9792559</v>
      </c>
      <c r="G334" s="14" t="str">
        <f>IF(E334=0,"YES",IF(D334/E334&gt;=1.15, IF(D334+E334&gt;=one_percentage,"YES","NO"),"NO"))</f>
        <v>YES</v>
      </c>
      <c r="H334" s="32">
        <v>100000.0</v>
      </c>
      <c r="I334" s="16" t="str">
        <f t="shared" si="3"/>
        <v>NOT FUNDED</v>
      </c>
      <c r="J334" s="17">
        <f t="shared" si="4"/>
        <v>99</v>
      </c>
      <c r="K334" s="18" t="str">
        <f t="shared" si="2"/>
        <v>Over Budget</v>
      </c>
    </row>
    <row r="335">
      <c r="A335" s="28" t="s">
        <v>302</v>
      </c>
      <c r="B335" s="29">
        <v>3.92</v>
      </c>
      <c r="C335" s="30">
        <v>131.0</v>
      </c>
      <c r="D335" s="31">
        <v>3.2984122E7</v>
      </c>
      <c r="E335" s="31">
        <v>2.3253933E7</v>
      </c>
      <c r="F335" s="13">
        <f t="shared" si="1"/>
        <v>9730189</v>
      </c>
      <c r="G335" s="14" t="str">
        <f>IF(E335=0,"YES",IF(D335/E335&gt;=1.15, IF(D335+E335&gt;=one_percentage,"YES","NO"),"NO"))</f>
        <v>YES</v>
      </c>
      <c r="H335" s="32">
        <v>100000.0</v>
      </c>
      <c r="I335" s="16" t="str">
        <f t="shared" si="3"/>
        <v>NOT FUNDED</v>
      </c>
      <c r="J335" s="17">
        <f t="shared" si="4"/>
        <v>99</v>
      </c>
      <c r="K335" s="18" t="str">
        <f t="shared" si="2"/>
        <v>Over Budget</v>
      </c>
    </row>
    <row r="336">
      <c r="A336" s="28" t="s">
        <v>712</v>
      </c>
      <c r="B336" s="29">
        <v>3.5</v>
      </c>
      <c r="C336" s="30">
        <v>74.0</v>
      </c>
      <c r="D336" s="31">
        <v>2.335011E7</v>
      </c>
      <c r="E336" s="31">
        <v>1.3625033E7</v>
      </c>
      <c r="F336" s="13">
        <f t="shared" si="1"/>
        <v>9725077</v>
      </c>
      <c r="G336" s="14" t="str">
        <f>IF(E336=0,"YES",IF(D336/E336&gt;=1.15, IF(D336+E336&gt;=one_percentage,"YES","NO"),"NO"))</f>
        <v>YES</v>
      </c>
      <c r="H336" s="32">
        <v>10000.0</v>
      </c>
      <c r="I336" s="16" t="str">
        <f t="shared" si="3"/>
        <v>NOT FUNDED</v>
      </c>
      <c r="J336" s="17">
        <f t="shared" si="4"/>
        <v>99</v>
      </c>
      <c r="K336" s="18" t="str">
        <f t="shared" si="2"/>
        <v>Over Budget</v>
      </c>
    </row>
    <row r="337">
      <c r="A337" s="28" t="s">
        <v>1141</v>
      </c>
      <c r="B337" s="29">
        <v>3.67</v>
      </c>
      <c r="C337" s="30">
        <v>74.0</v>
      </c>
      <c r="D337" s="31">
        <v>2.3667238E7</v>
      </c>
      <c r="E337" s="31">
        <v>1.3969145E7</v>
      </c>
      <c r="F337" s="13">
        <f t="shared" si="1"/>
        <v>9698093</v>
      </c>
      <c r="G337" s="14" t="str">
        <f>IF(E337=0,"YES",IF(D337/E337&gt;=1.15, IF(D337+E337&gt;=one_percentage,"YES","NO"),"NO"))</f>
        <v>YES</v>
      </c>
      <c r="H337" s="32">
        <v>8900.0</v>
      </c>
      <c r="I337" s="16" t="str">
        <f t="shared" si="3"/>
        <v>NOT FUNDED</v>
      </c>
      <c r="J337" s="17">
        <f t="shared" si="4"/>
        <v>99</v>
      </c>
      <c r="K337" s="18" t="str">
        <f t="shared" si="2"/>
        <v>Over Budget</v>
      </c>
    </row>
    <row r="338">
      <c r="A338" s="28" t="s">
        <v>101</v>
      </c>
      <c r="B338" s="29">
        <v>4.33</v>
      </c>
      <c r="C338" s="30">
        <v>92.0</v>
      </c>
      <c r="D338" s="31">
        <v>2.6314909E7</v>
      </c>
      <c r="E338" s="31">
        <v>1.6619147E7</v>
      </c>
      <c r="F338" s="13">
        <f t="shared" si="1"/>
        <v>9695762</v>
      </c>
      <c r="G338" s="14" t="str">
        <f>IF(E338=0,"YES",IF(D338/E338&gt;=1.15, IF(D338+E338&gt;=one_percentage,"YES","NO"),"NO"))</f>
        <v>YES</v>
      </c>
      <c r="H338" s="32">
        <v>48000.0</v>
      </c>
      <c r="I338" s="16" t="str">
        <f t="shared" si="3"/>
        <v>NOT FUNDED</v>
      </c>
      <c r="J338" s="17">
        <f t="shared" si="4"/>
        <v>99</v>
      </c>
      <c r="K338" s="18" t="str">
        <f t="shared" si="2"/>
        <v>Over Budget</v>
      </c>
    </row>
    <row r="339">
      <c r="A339" s="28" t="s">
        <v>470</v>
      </c>
      <c r="B339" s="29">
        <v>3.0</v>
      </c>
      <c r="C339" s="30">
        <v>90.0</v>
      </c>
      <c r="D339" s="31">
        <v>2.5970564E7</v>
      </c>
      <c r="E339" s="31">
        <v>1.6286749E7</v>
      </c>
      <c r="F339" s="13">
        <f t="shared" si="1"/>
        <v>9683815</v>
      </c>
      <c r="G339" s="14" t="str">
        <f>IF(E339=0,"YES",IF(D339/E339&gt;=1.15, IF(D339+E339&gt;=one_percentage,"YES","NO"),"NO"))</f>
        <v>YES</v>
      </c>
      <c r="H339" s="32">
        <v>55000.0</v>
      </c>
      <c r="I339" s="16" t="str">
        <f t="shared" si="3"/>
        <v>NOT FUNDED</v>
      </c>
      <c r="J339" s="17">
        <f t="shared" si="4"/>
        <v>99</v>
      </c>
      <c r="K339" s="18" t="str">
        <f t="shared" si="2"/>
        <v>Over Budget</v>
      </c>
    </row>
    <row r="340">
      <c r="A340" s="28" t="s">
        <v>158</v>
      </c>
      <c r="B340" s="29">
        <v>3.36</v>
      </c>
      <c r="C340" s="30">
        <v>134.0</v>
      </c>
      <c r="D340" s="31">
        <v>2.6631889E7</v>
      </c>
      <c r="E340" s="31">
        <v>1.6981475E7</v>
      </c>
      <c r="F340" s="13">
        <f t="shared" si="1"/>
        <v>9650414</v>
      </c>
      <c r="G340" s="14" t="str">
        <f>IF(E340=0,"YES",IF(D340/E340&gt;=1.15, IF(D340+E340&gt;=one_percentage,"YES","NO"),"NO"))</f>
        <v>YES</v>
      </c>
      <c r="H340" s="25">
        <v>29600.0</v>
      </c>
      <c r="I340" s="16" t="str">
        <f t="shared" si="3"/>
        <v>NOT FUNDED</v>
      </c>
      <c r="J340" s="17">
        <f t="shared" si="4"/>
        <v>99</v>
      </c>
      <c r="K340" s="18" t="str">
        <f t="shared" si="2"/>
        <v>Over Budget</v>
      </c>
    </row>
    <row r="341">
      <c r="A341" s="28" t="s">
        <v>102</v>
      </c>
      <c r="B341" s="29">
        <v>3.38</v>
      </c>
      <c r="C341" s="30">
        <v>84.0</v>
      </c>
      <c r="D341" s="31">
        <v>2.3981725E7</v>
      </c>
      <c r="E341" s="31">
        <v>1.4364532E7</v>
      </c>
      <c r="F341" s="13">
        <f t="shared" si="1"/>
        <v>9617193</v>
      </c>
      <c r="G341" s="14" t="str">
        <f>IF(E341=0,"YES",IF(D341/E341&gt;=1.15, IF(D341+E341&gt;=one_percentage,"YES","NO"),"NO"))</f>
        <v>YES</v>
      </c>
      <c r="H341" s="32">
        <v>38000.0</v>
      </c>
      <c r="I341" s="16" t="str">
        <f t="shared" si="3"/>
        <v>NOT FUNDED</v>
      </c>
      <c r="J341" s="17">
        <f t="shared" si="4"/>
        <v>99</v>
      </c>
      <c r="K341" s="18" t="str">
        <f t="shared" si="2"/>
        <v>Over Budget</v>
      </c>
    </row>
    <row r="342">
      <c r="A342" s="28" t="s">
        <v>412</v>
      </c>
      <c r="B342" s="29">
        <v>4.41</v>
      </c>
      <c r="C342" s="30">
        <v>163.0</v>
      </c>
      <c r="D342" s="31">
        <v>2.7062172E7</v>
      </c>
      <c r="E342" s="31">
        <v>1.7522756E7</v>
      </c>
      <c r="F342" s="13">
        <f t="shared" si="1"/>
        <v>9539416</v>
      </c>
      <c r="G342" s="14" t="str">
        <f>IF(E342=0,"YES",IF(D342/E342&gt;=1.15, IF(D342+E342&gt;=one_percentage,"YES","NO"),"NO"))</f>
        <v>YES</v>
      </c>
      <c r="H342" s="32">
        <v>5200.0</v>
      </c>
      <c r="I342" s="16" t="str">
        <f t="shared" si="3"/>
        <v>NOT FUNDED</v>
      </c>
      <c r="J342" s="17">
        <f t="shared" si="4"/>
        <v>99</v>
      </c>
      <c r="K342" s="18" t="str">
        <f t="shared" si="2"/>
        <v>Over Budget</v>
      </c>
    </row>
    <row r="343">
      <c r="A343" s="28" t="s">
        <v>934</v>
      </c>
      <c r="B343" s="29">
        <v>3.44</v>
      </c>
      <c r="C343" s="30">
        <v>75.0</v>
      </c>
      <c r="D343" s="31">
        <v>2.3566567E7</v>
      </c>
      <c r="E343" s="31">
        <v>1.404585E7</v>
      </c>
      <c r="F343" s="13">
        <f t="shared" si="1"/>
        <v>9520717</v>
      </c>
      <c r="G343" s="14" t="str">
        <f>IF(E343=0,"YES",IF(D343/E343&gt;=1.15, IF(D343+E343&gt;=one_percentage,"YES","NO"),"NO"))</f>
        <v>YES</v>
      </c>
      <c r="H343" s="32">
        <v>28500.0</v>
      </c>
      <c r="I343" s="16" t="str">
        <f t="shared" si="3"/>
        <v>NOT FUNDED</v>
      </c>
      <c r="J343" s="17">
        <f t="shared" si="4"/>
        <v>99</v>
      </c>
      <c r="K343" s="18" t="str">
        <f t="shared" si="2"/>
        <v>Over Budget</v>
      </c>
    </row>
    <row r="344">
      <c r="A344" s="28" t="s">
        <v>998</v>
      </c>
      <c r="B344" s="29">
        <v>3.17</v>
      </c>
      <c r="C344" s="30">
        <v>84.0</v>
      </c>
      <c r="D344" s="31">
        <v>2.3453953E7</v>
      </c>
      <c r="E344" s="31">
        <v>1.4008662E7</v>
      </c>
      <c r="F344" s="13">
        <f t="shared" si="1"/>
        <v>9445291</v>
      </c>
      <c r="G344" s="14" t="str">
        <f>IF(E344=0,"YES",IF(D344/E344&gt;=1.15, IF(D344+E344&gt;=one_percentage,"YES","NO"),"NO"))</f>
        <v>YES</v>
      </c>
      <c r="H344" s="32">
        <v>37500.0</v>
      </c>
      <c r="I344" s="16" t="str">
        <f t="shared" si="3"/>
        <v>NOT FUNDED</v>
      </c>
      <c r="J344" s="17">
        <f t="shared" si="4"/>
        <v>99</v>
      </c>
      <c r="K344" s="18" t="str">
        <f t="shared" si="2"/>
        <v>Over Budget</v>
      </c>
    </row>
    <row r="345">
      <c r="A345" s="28" t="s">
        <v>633</v>
      </c>
      <c r="B345" s="29">
        <v>3.27</v>
      </c>
      <c r="C345" s="30">
        <v>81.0</v>
      </c>
      <c r="D345" s="31">
        <v>2.4084258E7</v>
      </c>
      <c r="E345" s="31">
        <v>1.4676488E7</v>
      </c>
      <c r="F345" s="13">
        <f t="shared" si="1"/>
        <v>9407770</v>
      </c>
      <c r="G345" s="14" t="str">
        <f>IF(E345=0,"YES",IF(D345/E345&gt;=1.15, IF(D345+E345&gt;=one_percentage,"YES","NO"),"NO"))</f>
        <v>YES</v>
      </c>
      <c r="H345" s="32">
        <v>9800.0</v>
      </c>
      <c r="I345" s="16" t="str">
        <f t="shared" si="3"/>
        <v>NOT FUNDED</v>
      </c>
      <c r="J345" s="17">
        <f t="shared" si="4"/>
        <v>99</v>
      </c>
      <c r="K345" s="18" t="str">
        <f t="shared" si="2"/>
        <v>Over Budget</v>
      </c>
    </row>
    <row r="346">
      <c r="A346" s="28" t="s">
        <v>714</v>
      </c>
      <c r="B346" s="29">
        <v>3.42</v>
      </c>
      <c r="C346" s="30">
        <v>80.0</v>
      </c>
      <c r="D346" s="31">
        <v>2.3468348E7</v>
      </c>
      <c r="E346" s="31">
        <v>1.4103816E7</v>
      </c>
      <c r="F346" s="13">
        <f t="shared" si="1"/>
        <v>9364532</v>
      </c>
      <c r="G346" s="14" t="str">
        <f>IF(E346=0,"YES",IF(D346/E346&gt;=1.15, IF(D346+E346&gt;=one_percentage,"YES","NO"),"NO"))</f>
        <v>YES</v>
      </c>
      <c r="H346" s="32">
        <v>10000.0</v>
      </c>
      <c r="I346" s="16" t="str">
        <f t="shared" si="3"/>
        <v>NOT FUNDED</v>
      </c>
      <c r="J346" s="17">
        <f t="shared" si="4"/>
        <v>99</v>
      </c>
      <c r="K346" s="18" t="str">
        <f t="shared" si="2"/>
        <v>Over Budget</v>
      </c>
    </row>
    <row r="347">
      <c r="A347" s="28" t="s">
        <v>902</v>
      </c>
      <c r="B347" s="29">
        <v>2.94</v>
      </c>
      <c r="C347" s="30">
        <v>149.0</v>
      </c>
      <c r="D347" s="31">
        <v>2.9832281E7</v>
      </c>
      <c r="E347" s="31">
        <v>2.0538912E7</v>
      </c>
      <c r="F347" s="13">
        <f t="shared" si="1"/>
        <v>9293369</v>
      </c>
      <c r="G347" s="14" t="str">
        <f>IF(E347=0,"YES",IF(D347/E347&gt;=1.15, IF(D347+E347&gt;=one_percentage,"YES","NO"),"NO"))</f>
        <v>YES</v>
      </c>
      <c r="H347" s="32">
        <v>10000.0</v>
      </c>
      <c r="I347" s="16" t="str">
        <f t="shared" si="3"/>
        <v>NOT FUNDED</v>
      </c>
      <c r="J347" s="17">
        <f t="shared" si="4"/>
        <v>99</v>
      </c>
      <c r="K347" s="18" t="str">
        <f t="shared" si="2"/>
        <v>Over Budget</v>
      </c>
    </row>
    <row r="348">
      <c r="A348" s="28" t="s">
        <v>715</v>
      </c>
      <c r="B348" s="29">
        <v>3.67</v>
      </c>
      <c r="C348" s="30">
        <v>77.0</v>
      </c>
      <c r="D348" s="31">
        <v>2.3365449E7</v>
      </c>
      <c r="E348" s="31">
        <v>1.4101724E7</v>
      </c>
      <c r="F348" s="13">
        <f t="shared" si="1"/>
        <v>9263725</v>
      </c>
      <c r="G348" s="14" t="str">
        <f>IF(E348=0,"YES",IF(D348/E348&gt;=1.15, IF(D348+E348&gt;=one_percentage,"YES","NO"),"NO"))</f>
        <v>YES</v>
      </c>
      <c r="H348" s="32">
        <v>52000.0</v>
      </c>
      <c r="I348" s="16" t="str">
        <f t="shared" si="3"/>
        <v>NOT FUNDED</v>
      </c>
      <c r="J348" s="17">
        <f t="shared" si="4"/>
        <v>99</v>
      </c>
      <c r="K348" s="18" t="str">
        <f t="shared" si="2"/>
        <v>Over Budget</v>
      </c>
    </row>
    <row r="349">
      <c r="A349" s="28" t="s">
        <v>778</v>
      </c>
      <c r="B349" s="29">
        <v>2.5</v>
      </c>
      <c r="C349" s="30">
        <v>117.0</v>
      </c>
      <c r="D349" s="31">
        <v>2.820003E7</v>
      </c>
      <c r="E349" s="31">
        <v>1.8986401E7</v>
      </c>
      <c r="F349" s="13">
        <f t="shared" si="1"/>
        <v>9213629</v>
      </c>
      <c r="G349" s="14" t="str">
        <f>IF(E349=0,"YES",IF(D349/E349&gt;=1.15, IF(D349+E349&gt;=one_percentage,"YES","NO"),"NO"))</f>
        <v>YES</v>
      </c>
      <c r="H349" s="32">
        <v>45000.0</v>
      </c>
      <c r="I349" s="16" t="str">
        <f t="shared" si="3"/>
        <v>NOT FUNDED</v>
      </c>
      <c r="J349" s="17">
        <f t="shared" si="4"/>
        <v>99</v>
      </c>
      <c r="K349" s="18" t="str">
        <f t="shared" si="2"/>
        <v>Over Budget</v>
      </c>
    </row>
    <row r="350">
      <c r="A350" s="28" t="s">
        <v>1001</v>
      </c>
      <c r="B350" s="29">
        <v>3.9</v>
      </c>
      <c r="C350" s="30">
        <v>107.0</v>
      </c>
      <c r="D350" s="31">
        <v>2.9479716E7</v>
      </c>
      <c r="E350" s="31">
        <v>2.0309505E7</v>
      </c>
      <c r="F350" s="13">
        <f t="shared" si="1"/>
        <v>9170211</v>
      </c>
      <c r="G350" s="14" t="str">
        <f>IF(E350=0,"YES",IF(D350/E350&gt;=1.15, IF(D350+E350&gt;=one_percentage,"YES","NO"),"NO"))</f>
        <v>YES</v>
      </c>
      <c r="H350" s="32">
        <v>34750.0</v>
      </c>
      <c r="I350" s="16" t="str">
        <f t="shared" si="3"/>
        <v>NOT FUNDED</v>
      </c>
      <c r="J350" s="17">
        <f t="shared" si="4"/>
        <v>99</v>
      </c>
      <c r="K350" s="18" t="str">
        <f t="shared" si="2"/>
        <v>Over Budget</v>
      </c>
    </row>
    <row r="351">
      <c r="A351" s="28" t="s">
        <v>903</v>
      </c>
      <c r="B351" s="29">
        <v>2.78</v>
      </c>
      <c r="C351" s="30">
        <v>143.0</v>
      </c>
      <c r="D351" s="31">
        <v>2.8492588E7</v>
      </c>
      <c r="E351" s="31">
        <v>1.9358072E7</v>
      </c>
      <c r="F351" s="13">
        <f t="shared" si="1"/>
        <v>9134516</v>
      </c>
      <c r="G351" s="14" t="str">
        <f>IF(E351=0,"YES",IF(D351/E351&gt;=1.15, IF(D351+E351&gt;=one_percentage,"YES","NO"),"NO"))</f>
        <v>YES</v>
      </c>
      <c r="H351" s="32">
        <v>35000.0</v>
      </c>
      <c r="I351" s="16" t="str">
        <f t="shared" si="3"/>
        <v>NOT FUNDED</v>
      </c>
      <c r="J351" s="17">
        <f t="shared" si="4"/>
        <v>99</v>
      </c>
      <c r="K351" s="18" t="str">
        <f t="shared" si="2"/>
        <v>Over Budget</v>
      </c>
    </row>
    <row r="352">
      <c r="A352" s="28" t="s">
        <v>104</v>
      </c>
      <c r="B352" s="29">
        <v>3.25</v>
      </c>
      <c r="C352" s="30">
        <v>92.0</v>
      </c>
      <c r="D352" s="31">
        <v>2.532284E7</v>
      </c>
      <c r="E352" s="31">
        <v>1.6209112E7</v>
      </c>
      <c r="F352" s="13">
        <f t="shared" si="1"/>
        <v>9113728</v>
      </c>
      <c r="G352" s="14" t="str">
        <f>IF(E352=0,"YES",IF(D352/E352&gt;=1.15, IF(D352+E352&gt;=one_percentage,"YES","NO"),"NO"))</f>
        <v>YES</v>
      </c>
      <c r="H352" s="32">
        <v>98000.0</v>
      </c>
      <c r="I352" s="16" t="str">
        <f t="shared" si="3"/>
        <v>NOT FUNDED</v>
      </c>
      <c r="J352" s="17">
        <f t="shared" si="4"/>
        <v>99</v>
      </c>
      <c r="K352" s="18" t="str">
        <f t="shared" si="2"/>
        <v>Over Budget</v>
      </c>
    </row>
    <row r="353">
      <c r="A353" s="28" t="s">
        <v>105</v>
      </c>
      <c r="B353" s="29">
        <v>4.0</v>
      </c>
      <c r="C353" s="30">
        <v>124.0</v>
      </c>
      <c r="D353" s="31">
        <v>2.6526608E7</v>
      </c>
      <c r="E353" s="31">
        <v>1.7428744E7</v>
      </c>
      <c r="F353" s="13">
        <f t="shared" si="1"/>
        <v>9097864</v>
      </c>
      <c r="G353" s="14" t="str">
        <f>IF(E353=0,"YES",IF(D353/E353&gt;=1.15, IF(D353+E353&gt;=one_percentage,"YES","NO"),"NO"))</f>
        <v>YES</v>
      </c>
      <c r="H353" s="32">
        <v>172750.0</v>
      </c>
      <c r="I353" s="16" t="str">
        <f t="shared" si="3"/>
        <v>NOT FUNDED</v>
      </c>
      <c r="J353" s="17">
        <f t="shared" si="4"/>
        <v>99</v>
      </c>
      <c r="K353" s="18" t="str">
        <f t="shared" si="2"/>
        <v>Over Budget</v>
      </c>
    </row>
    <row r="354">
      <c r="A354" s="28" t="s">
        <v>1002</v>
      </c>
      <c r="B354" s="29">
        <v>3.9</v>
      </c>
      <c r="C354" s="30">
        <v>120.0</v>
      </c>
      <c r="D354" s="31">
        <v>2.7685475E7</v>
      </c>
      <c r="E354" s="31">
        <v>1.866617E7</v>
      </c>
      <c r="F354" s="13">
        <f t="shared" si="1"/>
        <v>9019305</v>
      </c>
      <c r="G354" s="14" t="str">
        <f>IF(E354=0,"YES",IF(D354/E354&gt;=1.15, IF(D354+E354&gt;=one_percentage,"YES","NO"),"NO"))</f>
        <v>YES</v>
      </c>
      <c r="H354" s="32">
        <v>50825.0</v>
      </c>
      <c r="I354" s="16" t="str">
        <f t="shared" si="3"/>
        <v>NOT FUNDED</v>
      </c>
      <c r="J354" s="17">
        <f t="shared" si="4"/>
        <v>99</v>
      </c>
      <c r="K354" s="18" t="str">
        <f t="shared" si="2"/>
        <v>Over Budget</v>
      </c>
    </row>
    <row r="355">
      <c r="A355" s="28" t="s">
        <v>471</v>
      </c>
      <c r="B355" s="29">
        <v>4.47</v>
      </c>
      <c r="C355" s="30">
        <v>124.0</v>
      </c>
      <c r="D355" s="31">
        <v>2.3347728E7</v>
      </c>
      <c r="E355" s="31">
        <v>1.4508044E7</v>
      </c>
      <c r="F355" s="13">
        <f t="shared" si="1"/>
        <v>8839684</v>
      </c>
      <c r="G355" s="14" t="str">
        <f>IF(E355=0,"YES",IF(D355/E355&gt;=1.15, IF(D355+E355&gt;=one_percentage,"YES","NO"),"NO"))</f>
        <v>YES</v>
      </c>
      <c r="H355" s="32">
        <v>54000.0</v>
      </c>
      <c r="I355" s="16" t="str">
        <f t="shared" si="3"/>
        <v>NOT FUNDED</v>
      </c>
      <c r="J355" s="17">
        <f t="shared" si="4"/>
        <v>99</v>
      </c>
      <c r="K355" s="18" t="str">
        <f t="shared" si="2"/>
        <v>Over Budget</v>
      </c>
    </row>
    <row r="356">
      <c r="A356" s="28" t="s">
        <v>716</v>
      </c>
      <c r="B356" s="29">
        <v>4.33</v>
      </c>
      <c r="C356" s="30">
        <v>108.0</v>
      </c>
      <c r="D356" s="31">
        <v>2.6716247E7</v>
      </c>
      <c r="E356" s="31">
        <v>1.7884276E7</v>
      </c>
      <c r="F356" s="13">
        <f t="shared" si="1"/>
        <v>8831971</v>
      </c>
      <c r="G356" s="14" t="str">
        <f>IF(E356=0,"YES",IF(D356/E356&gt;=1.15, IF(D356+E356&gt;=one_percentage,"YES","NO"),"NO"))</f>
        <v>YES</v>
      </c>
      <c r="H356" s="32">
        <v>51609.0</v>
      </c>
      <c r="I356" s="16" t="str">
        <f t="shared" si="3"/>
        <v>NOT FUNDED</v>
      </c>
      <c r="J356" s="17">
        <f t="shared" si="4"/>
        <v>99</v>
      </c>
      <c r="K356" s="18" t="str">
        <f t="shared" si="2"/>
        <v>Over Budget</v>
      </c>
    </row>
    <row r="357">
      <c r="A357" s="28" t="s">
        <v>537</v>
      </c>
      <c r="B357" s="29">
        <v>4.4</v>
      </c>
      <c r="C357" s="30">
        <v>130.0</v>
      </c>
      <c r="D357" s="31">
        <v>2.7700806E7</v>
      </c>
      <c r="E357" s="31">
        <v>1.8870052E7</v>
      </c>
      <c r="F357" s="13">
        <f t="shared" si="1"/>
        <v>8830754</v>
      </c>
      <c r="G357" s="14" t="str">
        <f>IF(E357=0,"YES",IF(D357/E357&gt;=1.15, IF(D357+E357&gt;=one_percentage,"YES","NO"),"NO"))</f>
        <v>YES</v>
      </c>
      <c r="H357" s="32">
        <v>45000.0</v>
      </c>
      <c r="I357" s="16" t="str">
        <f t="shared" si="3"/>
        <v>NOT FUNDED</v>
      </c>
      <c r="J357" s="17">
        <f t="shared" si="4"/>
        <v>99</v>
      </c>
      <c r="K357" s="18" t="str">
        <f t="shared" si="2"/>
        <v>Over Budget</v>
      </c>
    </row>
    <row r="358">
      <c r="A358" s="28" t="s">
        <v>303</v>
      </c>
      <c r="B358" s="29">
        <v>3.41</v>
      </c>
      <c r="C358" s="30">
        <v>107.0</v>
      </c>
      <c r="D358" s="31">
        <v>2.7659626E7</v>
      </c>
      <c r="E358" s="31">
        <v>1.8853486E7</v>
      </c>
      <c r="F358" s="13">
        <f t="shared" si="1"/>
        <v>8806140</v>
      </c>
      <c r="G358" s="14" t="str">
        <f>IF(E358=0,"YES",IF(D358/E358&gt;=1.15, IF(D358+E358&gt;=one_percentage,"YES","NO"),"NO"))</f>
        <v>YES</v>
      </c>
      <c r="H358" s="32">
        <v>33600.0</v>
      </c>
      <c r="I358" s="16" t="str">
        <f t="shared" si="3"/>
        <v>NOT FUNDED</v>
      </c>
      <c r="J358" s="17">
        <f t="shared" si="4"/>
        <v>99</v>
      </c>
      <c r="K358" s="18" t="str">
        <f t="shared" si="2"/>
        <v>Over Budget</v>
      </c>
    </row>
    <row r="359">
      <c r="A359" s="28" t="s">
        <v>600</v>
      </c>
      <c r="B359" s="29">
        <v>4.07</v>
      </c>
      <c r="C359" s="30">
        <v>128.0</v>
      </c>
      <c r="D359" s="31">
        <v>2.7396815E7</v>
      </c>
      <c r="E359" s="31">
        <v>1.8603059E7</v>
      </c>
      <c r="F359" s="13">
        <f t="shared" si="1"/>
        <v>8793756</v>
      </c>
      <c r="G359" s="14" t="str">
        <f>IF(E359=0,"YES",IF(D359/E359&gt;=1.15, IF(D359+E359&gt;=one_percentage,"YES","NO"),"NO"))</f>
        <v>YES</v>
      </c>
      <c r="H359" s="32">
        <v>15000.0</v>
      </c>
      <c r="I359" s="16" t="str">
        <f t="shared" si="3"/>
        <v>NOT FUNDED</v>
      </c>
      <c r="J359" s="17">
        <f t="shared" si="4"/>
        <v>99</v>
      </c>
      <c r="K359" s="18" t="str">
        <f t="shared" si="2"/>
        <v>Over Budget</v>
      </c>
    </row>
    <row r="360">
      <c r="A360" s="28" t="s">
        <v>779</v>
      </c>
      <c r="B360" s="29">
        <v>4.22</v>
      </c>
      <c r="C360" s="30">
        <v>157.0</v>
      </c>
      <c r="D360" s="31">
        <v>2.7708733E7</v>
      </c>
      <c r="E360" s="31">
        <v>1.8935347E7</v>
      </c>
      <c r="F360" s="13">
        <f t="shared" si="1"/>
        <v>8773386</v>
      </c>
      <c r="G360" s="14" t="str">
        <f>IF(E360=0,"YES",IF(D360/E360&gt;=1.15, IF(D360+E360&gt;=one_percentage,"YES","NO"),"NO"))</f>
        <v>YES</v>
      </c>
      <c r="H360" s="32">
        <v>28700.0</v>
      </c>
      <c r="I360" s="16" t="str">
        <f t="shared" si="3"/>
        <v>NOT FUNDED</v>
      </c>
      <c r="J360" s="17">
        <f t="shared" si="4"/>
        <v>99</v>
      </c>
      <c r="K360" s="18" t="str">
        <f t="shared" si="2"/>
        <v>Over Budget</v>
      </c>
    </row>
    <row r="361">
      <c r="A361" s="28" t="s">
        <v>578</v>
      </c>
      <c r="B361" s="29">
        <v>4.21</v>
      </c>
      <c r="C361" s="30">
        <v>149.0</v>
      </c>
      <c r="D361" s="31">
        <v>3.1129464E7</v>
      </c>
      <c r="E361" s="31">
        <v>2.2423036E7</v>
      </c>
      <c r="F361" s="13">
        <f t="shared" si="1"/>
        <v>8706428</v>
      </c>
      <c r="G361" s="14" t="str">
        <f>IF(E361=0,"YES",IF(D361/E361&gt;=1.15, IF(D361+E361&gt;=one_percentage,"YES","NO"),"NO"))</f>
        <v>YES</v>
      </c>
      <c r="H361" s="32">
        <v>75516.0</v>
      </c>
      <c r="I361" s="16" t="str">
        <f t="shared" si="3"/>
        <v>NOT FUNDED</v>
      </c>
      <c r="J361" s="17">
        <f t="shared" si="4"/>
        <v>99</v>
      </c>
      <c r="K361" s="18" t="str">
        <f t="shared" si="2"/>
        <v>Over Budget</v>
      </c>
    </row>
    <row r="362">
      <c r="A362" s="28" t="s">
        <v>904</v>
      </c>
      <c r="B362" s="29">
        <v>3.33</v>
      </c>
      <c r="C362" s="30">
        <v>143.0</v>
      </c>
      <c r="D362" s="31">
        <v>2.889024E7</v>
      </c>
      <c r="E362" s="31">
        <v>2.0227144E7</v>
      </c>
      <c r="F362" s="13">
        <f t="shared" si="1"/>
        <v>8663096</v>
      </c>
      <c r="G362" s="14" t="str">
        <f>IF(E362=0,"YES",IF(D362/E362&gt;=1.15, IF(D362+E362&gt;=one_percentage,"YES","NO"),"NO"))</f>
        <v>YES</v>
      </c>
      <c r="H362" s="32">
        <v>56277.0</v>
      </c>
      <c r="I362" s="16" t="str">
        <f t="shared" si="3"/>
        <v>NOT FUNDED</v>
      </c>
      <c r="J362" s="17">
        <f t="shared" si="4"/>
        <v>99</v>
      </c>
      <c r="K362" s="18" t="str">
        <f t="shared" si="2"/>
        <v>Over Budget</v>
      </c>
    </row>
    <row r="363">
      <c r="A363" s="28" t="s">
        <v>717</v>
      </c>
      <c r="B363" s="29">
        <v>3.25</v>
      </c>
      <c r="C363" s="30">
        <v>66.0</v>
      </c>
      <c r="D363" s="31">
        <v>2.2738796E7</v>
      </c>
      <c r="E363" s="31">
        <v>1.4096623E7</v>
      </c>
      <c r="F363" s="13">
        <f t="shared" si="1"/>
        <v>8642173</v>
      </c>
      <c r="G363" s="14" t="str">
        <f>IF(E363=0,"YES",IF(D363/E363&gt;=1.15, IF(D363+E363&gt;=one_percentage,"YES","NO"),"NO"))</f>
        <v>YES</v>
      </c>
      <c r="H363" s="32">
        <v>12250.0</v>
      </c>
      <c r="I363" s="16" t="str">
        <f t="shared" si="3"/>
        <v>NOT FUNDED</v>
      </c>
      <c r="J363" s="17">
        <f t="shared" si="4"/>
        <v>99</v>
      </c>
      <c r="K363" s="18" t="str">
        <f t="shared" si="2"/>
        <v>Over Budget</v>
      </c>
    </row>
    <row r="364">
      <c r="A364" s="28" t="s">
        <v>718</v>
      </c>
      <c r="B364" s="29">
        <v>3.4</v>
      </c>
      <c r="C364" s="30">
        <v>75.0</v>
      </c>
      <c r="D364" s="31">
        <v>2.3318524E7</v>
      </c>
      <c r="E364" s="31">
        <v>1.4678438E7</v>
      </c>
      <c r="F364" s="13">
        <f t="shared" si="1"/>
        <v>8640086</v>
      </c>
      <c r="G364" s="14" t="str">
        <f>IF(E364=0,"YES",IF(D364/E364&gt;=1.15, IF(D364+E364&gt;=one_percentage,"YES","NO"),"NO"))</f>
        <v>YES</v>
      </c>
      <c r="H364" s="32">
        <v>15840.0</v>
      </c>
      <c r="I364" s="16" t="str">
        <f t="shared" si="3"/>
        <v>NOT FUNDED</v>
      </c>
      <c r="J364" s="17">
        <f t="shared" si="4"/>
        <v>99</v>
      </c>
      <c r="K364" s="18" t="str">
        <f t="shared" si="2"/>
        <v>Over Budget</v>
      </c>
    </row>
    <row r="365">
      <c r="A365" s="28" t="s">
        <v>188</v>
      </c>
      <c r="B365" s="29">
        <v>2.71</v>
      </c>
      <c r="C365" s="30">
        <v>136.0</v>
      </c>
      <c r="D365" s="31">
        <v>2.8982704E7</v>
      </c>
      <c r="E365" s="31">
        <v>2.0360714E7</v>
      </c>
      <c r="F365" s="13">
        <f t="shared" si="1"/>
        <v>8621990</v>
      </c>
      <c r="G365" s="14" t="str">
        <f>IF(E365=0,"YES",IF(D365/E365&gt;=1.15, IF(D365+E365&gt;=one_percentage,"YES","NO"),"NO"))</f>
        <v>YES</v>
      </c>
      <c r="H365" s="32">
        <v>32000.0</v>
      </c>
      <c r="I365" s="16" t="str">
        <f t="shared" si="3"/>
        <v>NOT FUNDED</v>
      </c>
      <c r="J365" s="17">
        <f t="shared" si="4"/>
        <v>99</v>
      </c>
      <c r="K365" s="18" t="str">
        <f t="shared" si="2"/>
        <v>Over Budget</v>
      </c>
    </row>
    <row r="366">
      <c r="A366" s="28" t="s">
        <v>601</v>
      </c>
      <c r="B366" s="29">
        <v>3.44</v>
      </c>
      <c r="C366" s="30">
        <v>103.0</v>
      </c>
      <c r="D366" s="31">
        <v>2.3417958E7</v>
      </c>
      <c r="E366" s="31">
        <v>1.4815401E7</v>
      </c>
      <c r="F366" s="13">
        <f t="shared" si="1"/>
        <v>8602557</v>
      </c>
      <c r="G366" s="14" t="str">
        <f>IF(E366=0,"YES",IF(D366/E366&gt;=1.15, IF(D366+E366&gt;=one_percentage,"YES","NO"),"NO"))</f>
        <v>YES</v>
      </c>
      <c r="H366" s="32">
        <v>18000.0</v>
      </c>
      <c r="I366" s="16" t="str">
        <f t="shared" si="3"/>
        <v>NOT FUNDED</v>
      </c>
      <c r="J366" s="17">
        <f t="shared" si="4"/>
        <v>99</v>
      </c>
      <c r="K366" s="18" t="str">
        <f t="shared" si="2"/>
        <v>Over Budget</v>
      </c>
    </row>
    <row r="367">
      <c r="A367" s="28" t="s">
        <v>304</v>
      </c>
      <c r="B367" s="29">
        <v>3.33</v>
      </c>
      <c r="C367" s="30">
        <v>92.0</v>
      </c>
      <c r="D367" s="31">
        <v>2.3766768E7</v>
      </c>
      <c r="E367" s="31">
        <v>1.5170765E7</v>
      </c>
      <c r="F367" s="13">
        <f t="shared" si="1"/>
        <v>8596003</v>
      </c>
      <c r="G367" s="14" t="str">
        <f>IF(E367=0,"YES",IF(D367/E367&gt;=1.15, IF(D367+E367&gt;=one_percentage,"YES","NO"),"NO"))</f>
        <v>YES</v>
      </c>
      <c r="H367" s="32">
        <v>18000.0</v>
      </c>
      <c r="I367" s="16" t="str">
        <f t="shared" si="3"/>
        <v>NOT FUNDED</v>
      </c>
      <c r="J367" s="17">
        <f t="shared" si="4"/>
        <v>99</v>
      </c>
      <c r="K367" s="18" t="str">
        <f t="shared" si="2"/>
        <v>Over Budget</v>
      </c>
    </row>
    <row r="368">
      <c r="A368" s="28" t="s">
        <v>579</v>
      </c>
      <c r="B368" s="29">
        <v>2.6</v>
      </c>
      <c r="C368" s="30">
        <v>90.0</v>
      </c>
      <c r="D368" s="31">
        <v>2.2710558E7</v>
      </c>
      <c r="E368" s="31">
        <v>1.4138259E7</v>
      </c>
      <c r="F368" s="13">
        <f t="shared" si="1"/>
        <v>8572299</v>
      </c>
      <c r="G368" s="14" t="str">
        <f>IF(E368=0,"YES",IF(D368/E368&gt;=1.15, IF(D368+E368&gt;=one_percentage,"YES","NO"),"NO"))</f>
        <v>YES</v>
      </c>
      <c r="H368" s="32">
        <v>9950.0</v>
      </c>
      <c r="I368" s="16" t="str">
        <f t="shared" si="3"/>
        <v>NOT FUNDED</v>
      </c>
      <c r="J368" s="17">
        <f t="shared" si="4"/>
        <v>99</v>
      </c>
      <c r="K368" s="18" t="str">
        <f t="shared" si="2"/>
        <v>Over Budget</v>
      </c>
    </row>
    <row r="369">
      <c r="A369" s="28" t="s">
        <v>538</v>
      </c>
      <c r="B369" s="29">
        <v>3.39</v>
      </c>
      <c r="C369" s="30">
        <v>88.0</v>
      </c>
      <c r="D369" s="31">
        <v>2.3730337E7</v>
      </c>
      <c r="E369" s="31">
        <v>1.5234298E7</v>
      </c>
      <c r="F369" s="13">
        <f t="shared" si="1"/>
        <v>8496039</v>
      </c>
      <c r="G369" s="14" t="str">
        <f>IF(E369=0,"YES",IF(D369/E369&gt;=1.15, IF(D369+E369&gt;=one_percentage,"YES","NO"),"NO"))</f>
        <v>YES</v>
      </c>
      <c r="H369" s="32">
        <v>250000.0</v>
      </c>
      <c r="I369" s="16" t="str">
        <f t="shared" si="3"/>
        <v>NOT FUNDED</v>
      </c>
      <c r="J369" s="17">
        <f t="shared" si="4"/>
        <v>99</v>
      </c>
      <c r="K369" s="18" t="str">
        <f t="shared" si="2"/>
        <v>Over Budget</v>
      </c>
    </row>
    <row r="370">
      <c r="A370" s="28" t="s">
        <v>189</v>
      </c>
      <c r="B370" s="29">
        <v>4.17</v>
      </c>
      <c r="C370" s="30">
        <v>237.0</v>
      </c>
      <c r="D370" s="31">
        <v>4.039984E7</v>
      </c>
      <c r="E370" s="31">
        <v>3.1978066E7</v>
      </c>
      <c r="F370" s="13">
        <f t="shared" si="1"/>
        <v>8421774</v>
      </c>
      <c r="G370" s="14" t="str">
        <f>IF(E370=0,"YES",IF(D370/E370&gt;=1.15, IF(D370+E370&gt;=one_percentage,"YES","NO"),"NO"))</f>
        <v>YES</v>
      </c>
      <c r="H370" s="32">
        <v>54000.0</v>
      </c>
      <c r="I370" s="16" t="str">
        <f t="shared" si="3"/>
        <v>NOT FUNDED</v>
      </c>
      <c r="J370" s="17">
        <f t="shared" si="4"/>
        <v>99</v>
      </c>
      <c r="K370" s="18" t="str">
        <f t="shared" si="2"/>
        <v>Over Budget</v>
      </c>
    </row>
    <row r="371">
      <c r="A371" s="28" t="s">
        <v>1003</v>
      </c>
      <c r="B371" s="29">
        <v>2.89</v>
      </c>
      <c r="C371" s="30">
        <v>90.0</v>
      </c>
      <c r="D371" s="31">
        <v>2.3072267E7</v>
      </c>
      <c r="E371" s="31">
        <v>1.4684826E7</v>
      </c>
      <c r="F371" s="13">
        <f t="shared" si="1"/>
        <v>8387441</v>
      </c>
      <c r="G371" s="14" t="str">
        <f>IF(E371=0,"YES",IF(D371/E371&gt;=1.15, IF(D371+E371&gt;=one_percentage,"YES","NO"),"NO"))</f>
        <v>YES</v>
      </c>
      <c r="H371" s="32">
        <v>100000.0</v>
      </c>
      <c r="I371" s="16" t="str">
        <f t="shared" si="3"/>
        <v>NOT FUNDED</v>
      </c>
      <c r="J371" s="17">
        <f t="shared" si="4"/>
        <v>99</v>
      </c>
      <c r="K371" s="18" t="str">
        <f t="shared" si="2"/>
        <v>Over Budget</v>
      </c>
    </row>
    <row r="372">
      <c r="A372" s="28" t="s">
        <v>656</v>
      </c>
      <c r="B372" s="29">
        <v>3.33</v>
      </c>
      <c r="C372" s="30">
        <v>85.0</v>
      </c>
      <c r="D372" s="31">
        <v>2.3173008E7</v>
      </c>
      <c r="E372" s="31">
        <v>1.4797647E7</v>
      </c>
      <c r="F372" s="13">
        <f t="shared" si="1"/>
        <v>8375361</v>
      </c>
      <c r="G372" s="14" t="str">
        <f>IF(E372=0,"YES",IF(D372/E372&gt;=1.15, IF(D372+E372&gt;=one_percentage,"YES","NO"),"NO"))</f>
        <v>YES</v>
      </c>
      <c r="H372" s="32">
        <v>29000.0</v>
      </c>
      <c r="I372" s="16" t="str">
        <f t="shared" si="3"/>
        <v>NOT FUNDED</v>
      </c>
      <c r="J372" s="17">
        <f t="shared" si="4"/>
        <v>99</v>
      </c>
      <c r="K372" s="18" t="str">
        <f t="shared" si="2"/>
        <v>Over Budget</v>
      </c>
    </row>
    <row r="373">
      <c r="A373" s="28" t="s">
        <v>413</v>
      </c>
      <c r="B373" s="29">
        <v>3.47</v>
      </c>
      <c r="C373" s="30">
        <v>79.0</v>
      </c>
      <c r="D373" s="31">
        <v>2.4063341E7</v>
      </c>
      <c r="E373" s="31">
        <v>1.5742807E7</v>
      </c>
      <c r="F373" s="13">
        <f t="shared" si="1"/>
        <v>8320534</v>
      </c>
      <c r="G373" s="14" t="str">
        <f>IF(E373=0,"YES",IF(D373/E373&gt;=1.15, IF(D373+E373&gt;=one_percentage,"YES","NO"),"NO"))</f>
        <v>YES</v>
      </c>
      <c r="H373" s="32">
        <v>6000.0</v>
      </c>
      <c r="I373" s="16" t="str">
        <f t="shared" si="3"/>
        <v>NOT FUNDED</v>
      </c>
      <c r="J373" s="17">
        <f t="shared" si="4"/>
        <v>99</v>
      </c>
      <c r="K373" s="18" t="str">
        <f t="shared" si="2"/>
        <v>Over Budget</v>
      </c>
    </row>
    <row r="374">
      <c r="A374" s="28" t="s">
        <v>780</v>
      </c>
      <c r="B374" s="29">
        <v>4.22</v>
      </c>
      <c r="C374" s="30">
        <v>139.0</v>
      </c>
      <c r="D374" s="31">
        <v>2.8230151E7</v>
      </c>
      <c r="E374" s="31">
        <v>1.9933806E7</v>
      </c>
      <c r="F374" s="13">
        <f t="shared" si="1"/>
        <v>8296345</v>
      </c>
      <c r="G374" s="14" t="str">
        <f>IF(E374=0,"YES",IF(D374/E374&gt;=1.15, IF(D374+E374&gt;=one_percentage,"YES","NO"),"NO"))</f>
        <v>YES</v>
      </c>
      <c r="H374" s="32">
        <v>35000.0</v>
      </c>
      <c r="I374" s="16" t="str">
        <f t="shared" si="3"/>
        <v>NOT FUNDED</v>
      </c>
      <c r="J374" s="17">
        <f t="shared" si="4"/>
        <v>99</v>
      </c>
      <c r="K374" s="18" t="str">
        <f t="shared" si="2"/>
        <v>Over Budget</v>
      </c>
    </row>
    <row r="375">
      <c r="A375" s="28" t="s">
        <v>190</v>
      </c>
      <c r="B375" s="29">
        <v>3.92</v>
      </c>
      <c r="C375" s="30">
        <v>197.0</v>
      </c>
      <c r="D375" s="31">
        <v>3.3618049E7</v>
      </c>
      <c r="E375" s="31">
        <v>2.53927E7</v>
      </c>
      <c r="F375" s="13">
        <f t="shared" si="1"/>
        <v>8225349</v>
      </c>
      <c r="G375" s="14" t="str">
        <f>IF(E375=0,"YES",IF(D375/E375&gt;=1.15, IF(D375+E375&gt;=one_percentage,"YES","NO"),"NO"))</f>
        <v>YES</v>
      </c>
      <c r="H375" s="32">
        <v>8000.0</v>
      </c>
      <c r="I375" s="16" t="str">
        <f t="shared" si="3"/>
        <v>NOT FUNDED</v>
      </c>
      <c r="J375" s="17">
        <f t="shared" si="4"/>
        <v>99</v>
      </c>
      <c r="K375" s="18" t="str">
        <f t="shared" si="2"/>
        <v>Over Budget</v>
      </c>
    </row>
    <row r="376">
      <c r="A376" s="28" t="s">
        <v>107</v>
      </c>
      <c r="B376" s="29">
        <v>3.39</v>
      </c>
      <c r="C376" s="30">
        <v>86.0</v>
      </c>
      <c r="D376" s="31">
        <v>2.3416074E7</v>
      </c>
      <c r="E376" s="31">
        <v>1.5214411E7</v>
      </c>
      <c r="F376" s="13">
        <f t="shared" si="1"/>
        <v>8201663</v>
      </c>
      <c r="G376" s="14" t="str">
        <f>IF(E376=0,"YES",IF(D376/E376&gt;=1.15, IF(D376+E376&gt;=one_percentage,"YES","NO"),"NO"))</f>
        <v>YES</v>
      </c>
      <c r="H376" s="32">
        <v>95000.0</v>
      </c>
      <c r="I376" s="16" t="str">
        <f t="shared" si="3"/>
        <v>NOT FUNDED</v>
      </c>
      <c r="J376" s="17">
        <f t="shared" si="4"/>
        <v>99</v>
      </c>
      <c r="K376" s="18" t="str">
        <f t="shared" si="2"/>
        <v>Over Budget</v>
      </c>
    </row>
    <row r="377">
      <c r="A377" s="28" t="s">
        <v>191</v>
      </c>
      <c r="B377" s="29">
        <v>3.96</v>
      </c>
      <c r="C377" s="30">
        <v>211.0</v>
      </c>
      <c r="D377" s="31">
        <v>3.5951247E7</v>
      </c>
      <c r="E377" s="31">
        <v>2.7753861E7</v>
      </c>
      <c r="F377" s="13">
        <f t="shared" si="1"/>
        <v>8197386</v>
      </c>
      <c r="G377" s="14" t="str">
        <f>IF(E377=0,"YES",IF(D377/E377&gt;=1.15, IF(D377+E377&gt;=one_percentage,"YES","NO"),"NO"))</f>
        <v>YES</v>
      </c>
      <c r="H377" s="32">
        <v>8000.0</v>
      </c>
      <c r="I377" s="16" t="str">
        <f t="shared" si="3"/>
        <v>NOT FUNDED</v>
      </c>
      <c r="J377" s="17">
        <f t="shared" si="4"/>
        <v>99</v>
      </c>
      <c r="K377" s="18" t="str">
        <f t="shared" si="2"/>
        <v>Over Budget</v>
      </c>
    </row>
    <row r="378">
      <c r="A378" s="28" t="s">
        <v>108</v>
      </c>
      <c r="B378" s="29">
        <v>4.08</v>
      </c>
      <c r="C378" s="30">
        <v>118.0</v>
      </c>
      <c r="D378" s="31">
        <v>2.5903422E7</v>
      </c>
      <c r="E378" s="31">
        <v>1.7757253E7</v>
      </c>
      <c r="F378" s="13">
        <f t="shared" si="1"/>
        <v>8146169</v>
      </c>
      <c r="G378" s="14" t="str">
        <f>IF(E378=0,"YES",IF(D378/E378&gt;=1.15, IF(D378+E378&gt;=one_percentage,"YES","NO"),"NO"))</f>
        <v>YES</v>
      </c>
      <c r="H378" s="32">
        <v>200000.0</v>
      </c>
      <c r="I378" s="16" t="str">
        <f t="shared" si="3"/>
        <v>NOT FUNDED</v>
      </c>
      <c r="J378" s="17">
        <f t="shared" si="4"/>
        <v>99</v>
      </c>
      <c r="K378" s="18" t="str">
        <f t="shared" si="2"/>
        <v>Over Budget</v>
      </c>
    </row>
    <row r="379">
      <c r="A379" s="28" t="s">
        <v>192</v>
      </c>
      <c r="B379" s="29">
        <v>3.93</v>
      </c>
      <c r="C379" s="30">
        <v>205.0</v>
      </c>
      <c r="D379" s="31">
        <v>3.5408843E7</v>
      </c>
      <c r="E379" s="31">
        <v>2.7272816E7</v>
      </c>
      <c r="F379" s="13">
        <f t="shared" si="1"/>
        <v>8136027</v>
      </c>
      <c r="G379" s="14" t="str">
        <f>IF(E379=0,"YES",IF(D379/E379&gt;=1.15, IF(D379+E379&gt;=one_percentage,"YES","NO"),"NO"))</f>
        <v>YES</v>
      </c>
      <c r="H379" s="32">
        <v>8000.0</v>
      </c>
      <c r="I379" s="16" t="str">
        <f t="shared" si="3"/>
        <v>NOT FUNDED</v>
      </c>
      <c r="J379" s="17">
        <f t="shared" si="4"/>
        <v>99</v>
      </c>
      <c r="K379" s="18" t="str">
        <f t="shared" si="2"/>
        <v>Over Budget</v>
      </c>
    </row>
    <row r="380">
      <c r="A380" s="28" t="s">
        <v>306</v>
      </c>
      <c r="B380" s="29">
        <v>3.75</v>
      </c>
      <c r="C380" s="30">
        <v>100.0</v>
      </c>
      <c r="D380" s="31">
        <v>2.9669498E7</v>
      </c>
      <c r="E380" s="31">
        <v>2.1663804E7</v>
      </c>
      <c r="F380" s="13">
        <f t="shared" si="1"/>
        <v>8005694</v>
      </c>
      <c r="G380" s="14" t="str">
        <f>IF(E380=0,"YES",IF(D380/E380&gt;=1.15, IF(D380+E380&gt;=one_percentage,"YES","NO"),"NO"))</f>
        <v>YES</v>
      </c>
      <c r="H380" s="32">
        <v>47800.0</v>
      </c>
      <c r="I380" s="16" t="str">
        <f t="shared" si="3"/>
        <v>NOT FUNDED</v>
      </c>
      <c r="J380" s="17">
        <f t="shared" si="4"/>
        <v>99</v>
      </c>
      <c r="K380" s="18" t="str">
        <f t="shared" si="2"/>
        <v>Over Budget</v>
      </c>
    </row>
    <row r="381">
      <c r="A381" s="28" t="s">
        <v>719</v>
      </c>
      <c r="B381" s="29">
        <v>3.12</v>
      </c>
      <c r="C381" s="30">
        <v>92.0</v>
      </c>
      <c r="D381" s="31">
        <v>2.5561185E7</v>
      </c>
      <c r="E381" s="31">
        <v>1.75963E7</v>
      </c>
      <c r="F381" s="13">
        <f t="shared" si="1"/>
        <v>7964885</v>
      </c>
      <c r="G381" s="14" t="str">
        <f>IF(E381=0,"YES",IF(D381/E381&gt;=1.15, IF(D381+E381&gt;=one_percentage,"YES","NO"),"NO"))</f>
        <v>YES</v>
      </c>
      <c r="H381" s="32">
        <v>50600.0</v>
      </c>
      <c r="I381" s="16" t="str">
        <f t="shared" si="3"/>
        <v>NOT FUNDED</v>
      </c>
      <c r="J381" s="17">
        <f t="shared" si="4"/>
        <v>99</v>
      </c>
      <c r="K381" s="18" t="str">
        <f t="shared" si="2"/>
        <v>Over Budget</v>
      </c>
    </row>
    <row r="382">
      <c r="A382" s="28" t="s">
        <v>781</v>
      </c>
      <c r="B382" s="29">
        <v>3.92</v>
      </c>
      <c r="C382" s="30">
        <v>128.0</v>
      </c>
      <c r="D382" s="31">
        <v>2.7542515E7</v>
      </c>
      <c r="E382" s="31">
        <v>1.9629251E7</v>
      </c>
      <c r="F382" s="13">
        <f t="shared" si="1"/>
        <v>7913264</v>
      </c>
      <c r="G382" s="14" t="str">
        <f>IF(E382=0,"YES",IF(D382/E382&gt;=1.15, IF(D382+E382&gt;=one_percentage,"YES","NO"),"NO"))</f>
        <v>YES</v>
      </c>
      <c r="H382" s="32">
        <v>74500.0</v>
      </c>
      <c r="I382" s="16" t="str">
        <f t="shared" si="3"/>
        <v>NOT FUNDED</v>
      </c>
      <c r="J382" s="17">
        <f t="shared" si="4"/>
        <v>99</v>
      </c>
      <c r="K382" s="18" t="str">
        <f t="shared" si="2"/>
        <v>Over Budget</v>
      </c>
    </row>
    <row r="383">
      <c r="A383" s="28" t="s">
        <v>1004</v>
      </c>
      <c r="B383" s="29">
        <v>2.13</v>
      </c>
      <c r="C383" s="30">
        <v>87.0</v>
      </c>
      <c r="D383" s="31">
        <v>2.2992605E7</v>
      </c>
      <c r="E383" s="31">
        <v>1.5129107E7</v>
      </c>
      <c r="F383" s="13">
        <f t="shared" si="1"/>
        <v>7863498</v>
      </c>
      <c r="G383" s="14" t="str">
        <f>IF(E383=0,"YES",IF(D383/E383&gt;=1.15, IF(D383+E383&gt;=one_percentage,"YES","NO"),"NO"))</f>
        <v>YES</v>
      </c>
      <c r="H383" s="32">
        <v>20000.0</v>
      </c>
      <c r="I383" s="16" t="str">
        <f t="shared" si="3"/>
        <v>NOT FUNDED</v>
      </c>
      <c r="J383" s="17">
        <f t="shared" si="4"/>
        <v>99</v>
      </c>
      <c r="K383" s="18" t="str">
        <f t="shared" si="2"/>
        <v>Over Budget</v>
      </c>
    </row>
    <row r="384">
      <c r="A384" s="28" t="s">
        <v>1142</v>
      </c>
      <c r="B384" s="29">
        <v>2.83</v>
      </c>
      <c r="C384" s="30">
        <v>86.0</v>
      </c>
      <c r="D384" s="31">
        <v>2.5180572E7</v>
      </c>
      <c r="E384" s="31">
        <v>1.7318982E7</v>
      </c>
      <c r="F384" s="13">
        <f t="shared" si="1"/>
        <v>7861590</v>
      </c>
      <c r="G384" s="14" t="str">
        <f>IF(E384=0,"YES",IF(D384/E384&gt;=1.15, IF(D384+E384&gt;=one_percentage,"YES","NO"),"NO"))</f>
        <v>YES</v>
      </c>
      <c r="H384" s="32">
        <v>3703.0</v>
      </c>
      <c r="I384" s="16" t="str">
        <f t="shared" si="3"/>
        <v>NOT FUNDED</v>
      </c>
      <c r="J384" s="17">
        <f t="shared" si="4"/>
        <v>99</v>
      </c>
      <c r="K384" s="18" t="str">
        <f t="shared" si="2"/>
        <v>Over Budget</v>
      </c>
    </row>
    <row r="385">
      <c r="A385" s="28" t="s">
        <v>193</v>
      </c>
      <c r="B385" s="29">
        <v>2.6</v>
      </c>
      <c r="C385" s="30">
        <v>138.0</v>
      </c>
      <c r="D385" s="31">
        <v>2.9305759E7</v>
      </c>
      <c r="E385" s="31">
        <v>2.1462524E7</v>
      </c>
      <c r="F385" s="13">
        <f t="shared" si="1"/>
        <v>7843235</v>
      </c>
      <c r="G385" s="14" t="str">
        <f>IF(E385=0,"YES",IF(D385/E385&gt;=1.15, IF(D385+E385&gt;=one_percentage,"YES","NO"),"NO"))</f>
        <v>YES</v>
      </c>
      <c r="H385" s="32">
        <v>100000.0</v>
      </c>
      <c r="I385" s="16" t="str">
        <f t="shared" si="3"/>
        <v>NOT FUNDED</v>
      </c>
      <c r="J385" s="17">
        <f t="shared" si="4"/>
        <v>99</v>
      </c>
      <c r="K385" s="18" t="str">
        <f t="shared" si="2"/>
        <v>Over Budget</v>
      </c>
    </row>
    <row r="386">
      <c r="A386" s="28" t="s">
        <v>782</v>
      </c>
      <c r="B386" s="29">
        <v>2.12</v>
      </c>
      <c r="C386" s="30">
        <v>137.0</v>
      </c>
      <c r="D386" s="31">
        <v>2.8363804E7</v>
      </c>
      <c r="E386" s="31">
        <v>2.0575614E7</v>
      </c>
      <c r="F386" s="13">
        <f t="shared" si="1"/>
        <v>7788190</v>
      </c>
      <c r="G386" s="14" t="str">
        <f>IF(E386=0,"YES",IF(D386/E386&gt;=1.15, IF(D386+E386&gt;=one_percentage,"YES","NO"),"NO"))</f>
        <v>YES</v>
      </c>
      <c r="H386" s="32">
        <v>21000.0</v>
      </c>
      <c r="I386" s="16" t="str">
        <f t="shared" si="3"/>
        <v>NOT FUNDED</v>
      </c>
      <c r="J386" s="17">
        <f t="shared" si="4"/>
        <v>99</v>
      </c>
      <c r="K386" s="18" t="str">
        <f t="shared" si="2"/>
        <v>Over Budget</v>
      </c>
    </row>
    <row r="387">
      <c r="A387" s="28" t="s">
        <v>109</v>
      </c>
      <c r="B387" s="29">
        <v>3.33</v>
      </c>
      <c r="C387" s="30">
        <v>80.0</v>
      </c>
      <c r="D387" s="31">
        <v>2.311435E7</v>
      </c>
      <c r="E387" s="31">
        <v>1.5420454E7</v>
      </c>
      <c r="F387" s="13">
        <f t="shared" si="1"/>
        <v>7693896</v>
      </c>
      <c r="G387" s="14" t="str">
        <f>IF(E387=0,"YES",IF(D387/E387&gt;=1.15, IF(D387+E387&gt;=one_percentage,"YES","NO"),"NO"))</f>
        <v>YES</v>
      </c>
      <c r="H387" s="32">
        <v>25000.0</v>
      </c>
      <c r="I387" s="16" t="str">
        <f t="shared" si="3"/>
        <v>NOT FUNDED</v>
      </c>
      <c r="J387" s="17">
        <f t="shared" si="4"/>
        <v>99</v>
      </c>
      <c r="K387" s="18" t="str">
        <f t="shared" si="2"/>
        <v>Over Budget</v>
      </c>
    </row>
    <row r="388">
      <c r="A388" s="28" t="s">
        <v>721</v>
      </c>
      <c r="B388" s="29">
        <v>3.17</v>
      </c>
      <c r="C388" s="30">
        <v>81.0</v>
      </c>
      <c r="D388" s="31">
        <v>2.2895932E7</v>
      </c>
      <c r="E388" s="31">
        <v>1.5204284E7</v>
      </c>
      <c r="F388" s="13">
        <f t="shared" si="1"/>
        <v>7691648</v>
      </c>
      <c r="G388" s="14" t="str">
        <f>IF(E388=0,"YES",IF(D388/E388&gt;=1.15, IF(D388+E388&gt;=one_percentage,"YES","NO"),"NO"))</f>
        <v>YES</v>
      </c>
      <c r="H388" s="32">
        <v>25000.0</v>
      </c>
      <c r="I388" s="16" t="str">
        <f t="shared" si="3"/>
        <v>NOT FUNDED</v>
      </c>
      <c r="J388" s="17">
        <f t="shared" si="4"/>
        <v>99</v>
      </c>
      <c r="K388" s="18" t="str">
        <f t="shared" si="2"/>
        <v>Over Budget</v>
      </c>
    </row>
    <row r="389">
      <c r="A389" s="28" t="s">
        <v>194</v>
      </c>
      <c r="B389" s="29">
        <v>3.92</v>
      </c>
      <c r="C389" s="30">
        <v>195.0</v>
      </c>
      <c r="D389" s="31">
        <v>3.3549433E7</v>
      </c>
      <c r="E389" s="31">
        <v>2.5863645E7</v>
      </c>
      <c r="F389" s="13">
        <f t="shared" si="1"/>
        <v>7685788</v>
      </c>
      <c r="G389" s="14" t="str">
        <f>IF(E389=0,"YES",IF(D389/E389&gt;=1.15, IF(D389+E389&gt;=one_percentage,"YES","NO"),"NO"))</f>
        <v>YES</v>
      </c>
      <c r="H389" s="32">
        <v>8000.0</v>
      </c>
      <c r="I389" s="16" t="str">
        <f t="shared" si="3"/>
        <v>NOT FUNDED</v>
      </c>
      <c r="J389" s="17">
        <f t="shared" si="4"/>
        <v>99</v>
      </c>
      <c r="K389" s="18" t="str">
        <f t="shared" si="2"/>
        <v>Over Budget</v>
      </c>
    </row>
    <row r="390">
      <c r="A390" s="28" t="s">
        <v>414</v>
      </c>
      <c r="B390" s="29">
        <v>4.33</v>
      </c>
      <c r="C390" s="30">
        <v>115.0</v>
      </c>
      <c r="D390" s="31">
        <v>2.2299992E7</v>
      </c>
      <c r="E390" s="31">
        <v>1.463836E7</v>
      </c>
      <c r="F390" s="13">
        <f t="shared" si="1"/>
        <v>7661632</v>
      </c>
      <c r="G390" s="14" t="str">
        <f>IF(E390=0,"YES",IF(D390/E390&gt;=1.15, IF(D390+E390&gt;=one_percentage,"YES","NO"),"NO"))</f>
        <v>YES</v>
      </c>
      <c r="H390" s="32">
        <v>12000.0</v>
      </c>
      <c r="I390" s="16" t="str">
        <f t="shared" si="3"/>
        <v>NOT FUNDED</v>
      </c>
      <c r="J390" s="17">
        <f t="shared" si="4"/>
        <v>99</v>
      </c>
      <c r="K390" s="18" t="str">
        <f t="shared" si="2"/>
        <v>Over Budget</v>
      </c>
    </row>
    <row r="391">
      <c r="A391" s="28" t="s">
        <v>307</v>
      </c>
      <c r="B391" s="29">
        <v>4.33</v>
      </c>
      <c r="C391" s="30">
        <v>146.0</v>
      </c>
      <c r="D391" s="31">
        <v>2.7393936E7</v>
      </c>
      <c r="E391" s="31">
        <v>1.975253E7</v>
      </c>
      <c r="F391" s="13">
        <f t="shared" si="1"/>
        <v>7641406</v>
      </c>
      <c r="G391" s="14" t="str">
        <f>IF(E391=0,"YES",IF(D391/E391&gt;=1.15, IF(D391+E391&gt;=one_percentage,"YES","NO"),"NO"))</f>
        <v>YES</v>
      </c>
      <c r="H391" s="32">
        <v>80000.0</v>
      </c>
      <c r="I391" s="16" t="str">
        <f t="shared" si="3"/>
        <v>NOT FUNDED</v>
      </c>
      <c r="J391" s="17">
        <f t="shared" si="4"/>
        <v>99</v>
      </c>
      <c r="K391" s="18" t="str">
        <f t="shared" si="2"/>
        <v>Over Budget</v>
      </c>
    </row>
    <row r="392">
      <c r="A392" s="28" t="s">
        <v>195</v>
      </c>
      <c r="B392" s="29">
        <v>3.74</v>
      </c>
      <c r="C392" s="30">
        <v>200.0</v>
      </c>
      <c r="D392" s="31">
        <v>3.3628006E7</v>
      </c>
      <c r="E392" s="31">
        <v>2.613677E7</v>
      </c>
      <c r="F392" s="13">
        <f t="shared" si="1"/>
        <v>7491236</v>
      </c>
      <c r="G392" s="14" t="str">
        <f>IF(E392=0,"YES",IF(D392/E392&gt;=1.15, IF(D392+E392&gt;=one_percentage,"YES","NO"),"NO"))</f>
        <v>YES</v>
      </c>
      <c r="H392" s="32">
        <v>8000.0</v>
      </c>
      <c r="I392" s="16" t="str">
        <f t="shared" si="3"/>
        <v>NOT FUNDED</v>
      </c>
      <c r="J392" s="17">
        <f t="shared" si="4"/>
        <v>99</v>
      </c>
      <c r="K392" s="18" t="str">
        <f t="shared" si="2"/>
        <v>Over Budget</v>
      </c>
    </row>
    <row r="393">
      <c r="A393" s="28" t="s">
        <v>657</v>
      </c>
      <c r="B393" s="29">
        <v>1.95</v>
      </c>
      <c r="C393" s="30">
        <v>118.0</v>
      </c>
      <c r="D393" s="31">
        <v>2.600831E7</v>
      </c>
      <c r="E393" s="31">
        <v>1.8543694E7</v>
      </c>
      <c r="F393" s="13">
        <f t="shared" si="1"/>
        <v>7464616</v>
      </c>
      <c r="G393" s="14" t="str">
        <f>IF(E393=0,"YES",IF(D393/E393&gt;=1.15, IF(D393+E393&gt;=one_percentage,"YES","NO"),"NO"))</f>
        <v>YES</v>
      </c>
      <c r="H393" s="32">
        <v>30000.0</v>
      </c>
      <c r="I393" s="16" t="str">
        <f t="shared" si="3"/>
        <v>NOT FUNDED</v>
      </c>
      <c r="J393" s="17">
        <f t="shared" si="4"/>
        <v>99</v>
      </c>
      <c r="K393" s="18" t="str">
        <f t="shared" si="2"/>
        <v>Over Budget</v>
      </c>
    </row>
    <row r="394">
      <c r="A394" s="28" t="s">
        <v>472</v>
      </c>
      <c r="B394" s="29">
        <v>3.3</v>
      </c>
      <c r="C394" s="30">
        <v>89.0</v>
      </c>
      <c r="D394" s="31">
        <v>2.5278155E7</v>
      </c>
      <c r="E394" s="31">
        <v>1.7832414E7</v>
      </c>
      <c r="F394" s="13">
        <f t="shared" si="1"/>
        <v>7445741</v>
      </c>
      <c r="G394" s="14" t="str">
        <f>IF(E394=0,"YES",IF(D394/E394&gt;=1.15, IF(D394+E394&gt;=one_percentage,"YES","NO"),"NO"))</f>
        <v>YES</v>
      </c>
      <c r="H394" s="32">
        <v>50000.0</v>
      </c>
      <c r="I394" s="16" t="str">
        <f t="shared" si="3"/>
        <v>NOT FUNDED</v>
      </c>
      <c r="J394" s="17">
        <f t="shared" si="4"/>
        <v>99</v>
      </c>
      <c r="K394" s="18" t="str">
        <f t="shared" si="2"/>
        <v>Over Budget</v>
      </c>
    </row>
    <row r="395">
      <c r="A395" s="28" t="s">
        <v>722</v>
      </c>
      <c r="B395" s="29">
        <v>3.67</v>
      </c>
      <c r="C395" s="30">
        <v>78.0</v>
      </c>
      <c r="D395" s="31">
        <v>2.3665771E7</v>
      </c>
      <c r="E395" s="31">
        <v>1.623169E7</v>
      </c>
      <c r="F395" s="13">
        <f t="shared" si="1"/>
        <v>7434081</v>
      </c>
      <c r="G395" s="14" t="str">
        <f>IF(E395=0,"YES",IF(D395/E395&gt;=1.15, IF(D395+E395&gt;=one_percentage,"YES","NO"),"NO"))</f>
        <v>YES</v>
      </c>
      <c r="H395" s="32">
        <v>28000.0</v>
      </c>
      <c r="I395" s="16" t="str">
        <f t="shared" si="3"/>
        <v>NOT FUNDED</v>
      </c>
      <c r="J395" s="17">
        <f t="shared" si="4"/>
        <v>99</v>
      </c>
      <c r="K395" s="18" t="str">
        <f t="shared" si="2"/>
        <v>Over Budget</v>
      </c>
    </row>
    <row r="396">
      <c r="A396" s="28" t="s">
        <v>723</v>
      </c>
      <c r="B396" s="29">
        <v>3.0</v>
      </c>
      <c r="C396" s="30">
        <v>87.0</v>
      </c>
      <c r="D396" s="31">
        <v>2.2799841E7</v>
      </c>
      <c r="E396" s="31">
        <v>1.5402293E7</v>
      </c>
      <c r="F396" s="13">
        <f t="shared" si="1"/>
        <v>7397548</v>
      </c>
      <c r="G396" s="14" t="str">
        <f>IF(E396=0,"YES",IF(D396/E396&gt;=1.15, IF(D396+E396&gt;=one_percentage,"YES","NO"),"NO"))</f>
        <v>YES</v>
      </c>
      <c r="H396" s="32">
        <v>37951.0</v>
      </c>
      <c r="I396" s="16" t="str">
        <f t="shared" si="3"/>
        <v>NOT FUNDED</v>
      </c>
      <c r="J396" s="17">
        <f t="shared" si="4"/>
        <v>99</v>
      </c>
      <c r="K396" s="18" t="str">
        <f t="shared" si="2"/>
        <v>Over Budget</v>
      </c>
    </row>
    <row r="397">
      <c r="A397" s="28" t="s">
        <v>110</v>
      </c>
      <c r="B397" s="29">
        <v>3.22</v>
      </c>
      <c r="C397" s="30">
        <v>72.0</v>
      </c>
      <c r="D397" s="31">
        <v>2.2661494E7</v>
      </c>
      <c r="E397" s="31">
        <v>1.5340635E7</v>
      </c>
      <c r="F397" s="13">
        <f t="shared" si="1"/>
        <v>7320859</v>
      </c>
      <c r="G397" s="14" t="str">
        <f>IF(E397=0,"YES",IF(D397/E397&gt;=1.15, IF(D397+E397&gt;=one_percentage,"YES","NO"),"NO"))</f>
        <v>YES</v>
      </c>
      <c r="H397" s="32">
        <v>25000.0</v>
      </c>
      <c r="I397" s="16" t="str">
        <f t="shared" si="3"/>
        <v>NOT FUNDED</v>
      </c>
      <c r="J397" s="17">
        <f t="shared" si="4"/>
        <v>99</v>
      </c>
      <c r="K397" s="18" t="str">
        <f t="shared" si="2"/>
        <v>Over Budget</v>
      </c>
    </row>
    <row r="398">
      <c r="A398" s="28" t="s">
        <v>724</v>
      </c>
      <c r="B398" s="29">
        <v>3.67</v>
      </c>
      <c r="C398" s="30">
        <v>103.0</v>
      </c>
      <c r="D398" s="31">
        <v>2.5358325E7</v>
      </c>
      <c r="E398" s="31">
        <v>1.8063031E7</v>
      </c>
      <c r="F398" s="13">
        <f t="shared" si="1"/>
        <v>7295294</v>
      </c>
      <c r="G398" s="14" t="str">
        <f>IF(E398=0,"YES",IF(D398/E398&gt;=1.15, IF(D398+E398&gt;=one_percentage,"YES","NO"),"NO"))</f>
        <v>YES</v>
      </c>
      <c r="H398" s="32">
        <v>19800.0</v>
      </c>
      <c r="I398" s="16" t="str">
        <f t="shared" si="3"/>
        <v>NOT FUNDED</v>
      </c>
      <c r="J398" s="17">
        <f t="shared" si="4"/>
        <v>99</v>
      </c>
      <c r="K398" s="18" t="str">
        <f t="shared" si="2"/>
        <v>Over Budget</v>
      </c>
    </row>
    <row r="399">
      <c r="A399" s="28" t="s">
        <v>1143</v>
      </c>
      <c r="B399" s="29">
        <v>3.37</v>
      </c>
      <c r="C399" s="30">
        <v>79.0</v>
      </c>
      <c r="D399" s="31">
        <v>2.3420255E7</v>
      </c>
      <c r="E399" s="31">
        <v>1.6214214E7</v>
      </c>
      <c r="F399" s="13">
        <f t="shared" si="1"/>
        <v>7206041</v>
      </c>
      <c r="G399" s="14" t="str">
        <f>IF(E399=0,"YES",IF(D399/E399&gt;=1.15, IF(D399+E399&gt;=one_percentage,"YES","NO"),"NO"))</f>
        <v>YES</v>
      </c>
      <c r="H399" s="32">
        <v>3600.0</v>
      </c>
      <c r="I399" s="16" t="str">
        <f t="shared" si="3"/>
        <v>NOT FUNDED</v>
      </c>
      <c r="J399" s="17">
        <f t="shared" si="4"/>
        <v>99</v>
      </c>
      <c r="K399" s="18" t="str">
        <f t="shared" si="2"/>
        <v>Over Budget</v>
      </c>
    </row>
    <row r="400">
      <c r="A400" s="28" t="s">
        <v>726</v>
      </c>
      <c r="B400" s="29">
        <v>3.89</v>
      </c>
      <c r="C400" s="30">
        <v>83.0</v>
      </c>
      <c r="D400" s="31">
        <v>2.507132E7</v>
      </c>
      <c r="E400" s="31">
        <v>1.7911849E7</v>
      </c>
      <c r="F400" s="13">
        <f t="shared" si="1"/>
        <v>7159471</v>
      </c>
      <c r="G400" s="14" t="str">
        <f>IF(E400=0,"YES",IF(D400/E400&gt;=1.15, IF(D400+E400&gt;=one_percentage,"YES","NO"),"NO"))</f>
        <v>YES</v>
      </c>
      <c r="H400" s="32">
        <v>50000.0</v>
      </c>
      <c r="I400" s="16" t="str">
        <f t="shared" si="3"/>
        <v>NOT FUNDED</v>
      </c>
      <c r="J400" s="17">
        <f t="shared" si="4"/>
        <v>99</v>
      </c>
      <c r="K400" s="18" t="str">
        <f t="shared" si="2"/>
        <v>Over Budget</v>
      </c>
    </row>
    <row r="401">
      <c r="A401" s="28" t="s">
        <v>473</v>
      </c>
      <c r="B401" s="29">
        <v>3.5</v>
      </c>
      <c r="C401" s="30">
        <v>93.0</v>
      </c>
      <c r="D401" s="31">
        <v>2.4302336E7</v>
      </c>
      <c r="E401" s="31">
        <v>1.7157388E7</v>
      </c>
      <c r="F401" s="13">
        <f t="shared" si="1"/>
        <v>7144948</v>
      </c>
      <c r="G401" s="14" t="str">
        <f>IF(E401=0,"YES",IF(D401/E401&gt;=1.15, IF(D401+E401&gt;=one_percentage,"YES","NO"),"NO"))</f>
        <v>YES</v>
      </c>
      <c r="H401" s="32">
        <v>50000.0</v>
      </c>
      <c r="I401" s="16" t="str">
        <f t="shared" si="3"/>
        <v>NOT FUNDED</v>
      </c>
      <c r="J401" s="17">
        <f t="shared" si="4"/>
        <v>99</v>
      </c>
      <c r="K401" s="18" t="str">
        <f t="shared" si="2"/>
        <v>Over Budget</v>
      </c>
    </row>
    <row r="402">
      <c r="A402" s="28" t="s">
        <v>42</v>
      </c>
      <c r="B402" s="29">
        <v>3.44</v>
      </c>
      <c r="C402" s="30">
        <v>111.0</v>
      </c>
      <c r="D402" s="31">
        <v>2.5075495E7</v>
      </c>
      <c r="E402" s="31">
        <v>1.7953526E7</v>
      </c>
      <c r="F402" s="13">
        <f t="shared" si="1"/>
        <v>7121969</v>
      </c>
      <c r="G402" s="14" t="str">
        <f>IF(E402=0,"YES",IF(D402/E402&gt;=1.15, IF(D402+E402&gt;=one_percentage,"YES","NO"),"NO"))</f>
        <v>YES</v>
      </c>
      <c r="H402" s="32">
        <v>80000.0</v>
      </c>
      <c r="I402" s="16" t="str">
        <f t="shared" si="3"/>
        <v>NOT FUNDED</v>
      </c>
      <c r="J402" s="17">
        <f t="shared" si="4"/>
        <v>99</v>
      </c>
      <c r="K402" s="18" t="str">
        <f t="shared" si="2"/>
        <v>Over Budget</v>
      </c>
    </row>
    <row r="403">
      <c r="A403" s="28" t="s">
        <v>728</v>
      </c>
      <c r="B403" s="29">
        <v>4.07</v>
      </c>
      <c r="C403" s="30">
        <v>112.0</v>
      </c>
      <c r="D403" s="31">
        <v>2.755536E7</v>
      </c>
      <c r="E403" s="31">
        <v>2.0459469E7</v>
      </c>
      <c r="F403" s="13">
        <f t="shared" si="1"/>
        <v>7095891</v>
      </c>
      <c r="G403" s="14" t="str">
        <f>IF(E403=0,"YES",IF(D403/E403&gt;=1.15, IF(D403+E403&gt;=one_percentage,"YES","NO"),"NO"))</f>
        <v>YES</v>
      </c>
      <c r="H403" s="32">
        <v>22480.0</v>
      </c>
      <c r="I403" s="16" t="str">
        <f t="shared" si="3"/>
        <v>NOT FUNDED</v>
      </c>
      <c r="J403" s="17">
        <f t="shared" si="4"/>
        <v>99</v>
      </c>
      <c r="K403" s="18" t="str">
        <f t="shared" si="2"/>
        <v>Over Budget</v>
      </c>
    </row>
    <row r="404">
      <c r="A404" s="28" t="s">
        <v>388</v>
      </c>
      <c r="B404" s="29">
        <v>2.8</v>
      </c>
      <c r="C404" s="30">
        <v>230.0</v>
      </c>
      <c r="D404" s="31">
        <v>3.2527684E7</v>
      </c>
      <c r="E404" s="31">
        <v>2.5456973E7</v>
      </c>
      <c r="F404" s="13">
        <f t="shared" si="1"/>
        <v>7070711</v>
      </c>
      <c r="G404" s="14" t="str">
        <f>IF(E404=0,"YES",IF(D404/E404&gt;=1.15, IF(D404+E404&gt;=one_percentage,"YES","NO"),"NO"))</f>
        <v>YES</v>
      </c>
      <c r="H404" s="32">
        <v>80000.0</v>
      </c>
      <c r="I404" s="16" t="str">
        <f t="shared" si="3"/>
        <v>NOT FUNDED</v>
      </c>
      <c r="J404" s="17">
        <f t="shared" si="4"/>
        <v>99</v>
      </c>
      <c r="K404" s="18" t="str">
        <f t="shared" si="2"/>
        <v>Over Budget</v>
      </c>
    </row>
    <row r="405">
      <c r="A405" s="28" t="s">
        <v>729</v>
      </c>
      <c r="B405" s="29">
        <v>2.87</v>
      </c>
      <c r="C405" s="30">
        <v>80.0</v>
      </c>
      <c r="D405" s="31">
        <v>2.2680055E7</v>
      </c>
      <c r="E405" s="31">
        <v>1.5621615E7</v>
      </c>
      <c r="F405" s="13">
        <f t="shared" si="1"/>
        <v>7058440</v>
      </c>
      <c r="G405" s="14" t="str">
        <f>IF(E405=0,"YES",IF(D405/E405&gt;=1.15, IF(D405+E405&gt;=one_percentage,"YES","NO"),"NO"))</f>
        <v>YES</v>
      </c>
      <c r="H405" s="32">
        <v>80000.0</v>
      </c>
      <c r="I405" s="16" t="str">
        <f t="shared" si="3"/>
        <v>NOT FUNDED</v>
      </c>
      <c r="J405" s="17">
        <f t="shared" si="4"/>
        <v>99</v>
      </c>
      <c r="K405" s="18" t="str">
        <f t="shared" si="2"/>
        <v>Over Budget</v>
      </c>
    </row>
    <row r="406">
      <c r="A406" s="28" t="s">
        <v>730</v>
      </c>
      <c r="B406" s="29">
        <v>2.58</v>
      </c>
      <c r="C406" s="30">
        <v>73.0</v>
      </c>
      <c r="D406" s="31">
        <v>2.2410725E7</v>
      </c>
      <c r="E406" s="31">
        <v>1.5383443E7</v>
      </c>
      <c r="F406" s="13">
        <f t="shared" si="1"/>
        <v>7027282</v>
      </c>
      <c r="G406" s="14" t="str">
        <f>IF(E406=0,"YES",IF(D406/E406&gt;=1.15, IF(D406+E406&gt;=one_percentage,"YES","NO"),"NO"))</f>
        <v>YES</v>
      </c>
      <c r="H406" s="32">
        <v>3000.0</v>
      </c>
      <c r="I406" s="16" t="str">
        <f t="shared" si="3"/>
        <v>NOT FUNDED</v>
      </c>
      <c r="J406" s="17">
        <f t="shared" si="4"/>
        <v>99</v>
      </c>
      <c r="K406" s="18" t="str">
        <f t="shared" si="2"/>
        <v>Over Budget</v>
      </c>
    </row>
    <row r="407">
      <c r="A407" s="28" t="s">
        <v>783</v>
      </c>
      <c r="B407" s="29">
        <v>2.96</v>
      </c>
      <c r="C407" s="30">
        <v>160.0</v>
      </c>
      <c r="D407" s="31">
        <v>3.145291E7</v>
      </c>
      <c r="E407" s="31">
        <v>2.4456862E7</v>
      </c>
      <c r="F407" s="13">
        <f t="shared" si="1"/>
        <v>6996048</v>
      </c>
      <c r="G407" s="14" t="str">
        <f>IF(E407=0,"YES",IF(D407/E407&gt;=1.15, IF(D407+E407&gt;=one_percentage,"YES","NO"),"NO"))</f>
        <v>YES</v>
      </c>
      <c r="H407" s="32">
        <v>800000.0</v>
      </c>
      <c r="I407" s="16" t="str">
        <f t="shared" si="3"/>
        <v>NOT FUNDED</v>
      </c>
      <c r="J407" s="17">
        <f t="shared" si="4"/>
        <v>99</v>
      </c>
      <c r="K407" s="18" t="str">
        <f t="shared" si="2"/>
        <v>Over Budget</v>
      </c>
    </row>
    <row r="408">
      <c r="A408" s="28" t="s">
        <v>1032</v>
      </c>
      <c r="B408" s="29">
        <v>3.78</v>
      </c>
      <c r="C408" s="30">
        <v>119.0</v>
      </c>
      <c r="D408" s="31">
        <v>2.6484558E7</v>
      </c>
      <c r="E408" s="31">
        <v>1.9511441E7</v>
      </c>
      <c r="F408" s="13">
        <f t="shared" si="1"/>
        <v>6973117</v>
      </c>
      <c r="G408" s="14" t="str">
        <f>IF(E408=0,"YES",IF(D408/E408&gt;=1.15, IF(D408+E408&gt;=one_percentage,"YES","NO"),"NO"))</f>
        <v>YES</v>
      </c>
      <c r="H408" s="32">
        <v>80000.0</v>
      </c>
      <c r="I408" s="16" t="str">
        <f t="shared" si="3"/>
        <v>NOT FUNDED</v>
      </c>
      <c r="J408" s="17">
        <f t="shared" si="4"/>
        <v>99</v>
      </c>
      <c r="K408" s="18" t="str">
        <f t="shared" si="2"/>
        <v>Over Budget</v>
      </c>
    </row>
    <row r="409">
      <c r="A409" s="28" t="s">
        <v>45</v>
      </c>
      <c r="B409" s="29">
        <v>1.81</v>
      </c>
      <c r="C409" s="30">
        <v>103.0</v>
      </c>
      <c r="D409" s="31">
        <v>2.4691252E7</v>
      </c>
      <c r="E409" s="31">
        <v>1.774171E7</v>
      </c>
      <c r="F409" s="13">
        <f t="shared" si="1"/>
        <v>6949542</v>
      </c>
      <c r="G409" s="14" t="str">
        <f>IF(E409=0,"YES",IF(D409/E409&gt;=1.15, IF(D409+E409&gt;=one_percentage,"YES","NO"),"NO"))</f>
        <v>YES</v>
      </c>
      <c r="H409" s="32">
        <v>60000.0</v>
      </c>
      <c r="I409" s="16" t="str">
        <f t="shared" si="3"/>
        <v>NOT FUNDED</v>
      </c>
      <c r="J409" s="17">
        <f t="shared" si="4"/>
        <v>99</v>
      </c>
      <c r="K409" s="18" t="str">
        <f t="shared" si="2"/>
        <v>Over Budget</v>
      </c>
    </row>
    <row r="410">
      <c r="A410" s="28" t="s">
        <v>308</v>
      </c>
      <c r="B410" s="29">
        <v>3.58</v>
      </c>
      <c r="C410" s="30">
        <v>85.0</v>
      </c>
      <c r="D410" s="31">
        <v>2.3770172E7</v>
      </c>
      <c r="E410" s="31">
        <v>1.6849369E7</v>
      </c>
      <c r="F410" s="13">
        <f t="shared" si="1"/>
        <v>6920803</v>
      </c>
      <c r="G410" s="14" t="str">
        <f>IF(E410=0,"YES",IF(D410/E410&gt;=1.15, IF(D410+E410&gt;=one_percentage,"YES","NO"),"NO"))</f>
        <v>YES</v>
      </c>
      <c r="H410" s="32">
        <v>22500.0</v>
      </c>
      <c r="I410" s="16" t="str">
        <f t="shared" si="3"/>
        <v>NOT FUNDED</v>
      </c>
      <c r="J410" s="17">
        <f t="shared" si="4"/>
        <v>99</v>
      </c>
      <c r="K410" s="18" t="str">
        <f t="shared" si="2"/>
        <v>Over Budget</v>
      </c>
    </row>
    <row r="411">
      <c r="A411" s="28" t="s">
        <v>539</v>
      </c>
      <c r="B411" s="29">
        <v>4.08</v>
      </c>
      <c r="C411" s="30">
        <v>109.0</v>
      </c>
      <c r="D411" s="31">
        <v>2.752881E7</v>
      </c>
      <c r="E411" s="31">
        <v>2.0613118E7</v>
      </c>
      <c r="F411" s="13">
        <f t="shared" si="1"/>
        <v>6915692</v>
      </c>
      <c r="G411" s="14" t="str">
        <f>IF(E411=0,"YES",IF(D411/E411&gt;=1.15, IF(D411+E411&gt;=one_percentage,"YES","NO"),"NO"))</f>
        <v>YES</v>
      </c>
      <c r="H411" s="32">
        <v>9750.0</v>
      </c>
      <c r="I411" s="16" t="str">
        <f t="shared" si="3"/>
        <v>NOT FUNDED</v>
      </c>
      <c r="J411" s="17">
        <f t="shared" si="4"/>
        <v>99</v>
      </c>
      <c r="K411" s="18" t="str">
        <f t="shared" si="2"/>
        <v>Over Budget</v>
      </c>
    </row>
    <row r="412">
      <c r="A412" s="28" t="s">
        <v>309</v>
      </c>
      <c r="B412" s="29">
        <v>3.58</v>
      </c>
      <c r="C412" s="30">
        <v>141.0</v>
      </c>
      <c r="D412" s="31">
        <v>2.5753781E7</v>
      </c>
      <c r="E412" s="31">
        <v>1.887785E7</v>
      </c>
      <c r="F412" s="13">
        <f t="shared" si="1"/>
        <v>6875931</v>
      </c>
      <c r="G412" s="14" t="str">
        <f>IF(E412=0,"YES",IF(D412/E412&gt;=1.15, IF(D412+E412&gt;=one_percentage,"YES","NO"),"NO"))</f>
        <v>YES</v>
      </c>
      <c r="H412" s="32">
        <v>49500.0</v>
      </c>
      <c r="I412" s="16" t="str">
        <f t="shared" si="3"/>
        <v>NOT FUNDED</v>
      </c>
      <c r="J412" s="17">
        <f t="shared" si="4"/>
        <v>99</v>
      </c>
      <c r="K412" s="18" t="str">
        <f t="shared" si="2"/>
        <v>Over Budget</v>
      </c>
    </row>
    <row r="413">
      <c r="A413" s="28" t="s">
        <v>731</v>
      </c>
      <c r="B413" s="29">
        <v>3.0</v>
      </c>
      <c r="C413" s="30">
        <v>78.0</v>
      </c>
      <c r="D413" s="31">
        <v>2.3074112E7</v>
      </c>
      <c r="E413" s="31">
        <v>1.6229212E7</v>
      </c>
      <c r="F413" s="13">
        <f t="shared" si="1"/>
        <v>6844900</v>
      </c>
      <c r="G413" s="14" t="str">
        <f>IF(E413=0,"YES",IF(D413/E413&gt;=1.15, IF(D413+E413&gt;=one_percentage,"YES","NO"),"NO"))</f>
        <v>YES</v>
      </c>
      <c r="H413" s="32">
        <v>5000.0</v>
      </c>
      <c r="I413" s="16" t="str">
        <f t="shared" si="3"/>
        <v>NOT FUNDED</v>
      </c>
      <c r="J413" s="17">
        <f t="shared" si="4"/>
        <v>99</v>
      </c>
      <c r="K413" s="18" t="str">
        <f t="shared" si="2"/>
        <v>Over Budget</v>
      </c>
    </row>
    <row r="414">
      <c r="A414" s="28" t="s">
        <v>111</v>
      </c>
      <c r="B414" s="29">
        <v>2.93</v>
      </c>
      <c r="C414" s="30">
        <v>77.0</v>
      </c>
      <c r="D414" s="31">
        <v>2.2646539E7</v>
      </c>
      <c r="E414" s="31">
        <v>1.5815401E7</v>
      </c>
      <c r="F414" s="13">
        <f t="shared" si="1"/>
        <v>6831138</v>
      </c>
      <c r="G414" s="14" t="str">
        <f>IF(E414=0,"YES",IF(D414/E414&gt;=1.15, IF(D414+E414&gt;=one_percentage,"YES","NO"),"NO"))</f>
        <v>YES</v>
      </c>
      <c r="H414" s="32">
        <v>25000.0</v>
      </c>
      <c r="I414" s="16" t="str">
        <f t="shared" si="3"/>
        <v>NOT FUNDED</v>
      </c>
      <c r="J414" s="17">
        <f t="shared" si="4"/>
        <v>99</v>
      </c>
      <c r="K414" s="18" t="str">
        <f t="shared" si="2"/>
        <v>Over Budget</v>
      </c>
    </row>
    <row r="415">
      <c r="A415" s="28" t="s">
        <v>112</v>
      </c>
      <c r="B415" s="29">
        <v>3.33</v>
      </c>
      <c r="C415" s="30">
        <v>77.0</v>
      </c>
      <c r="D415" s="31">
        <v>2.3029174E7</v>
      </c>
      <c r="E415" s="31">
        <v>1.6203924E7</v>
      </c>
      <c r="F415" s="13">
        <f t="shared" si="1"/>
        <v>6825250</v>
      </c>
      <c r="G415" s="14" t="str">
        <f>IF(E415=0,"YES",IF(D415/E415&gt;=1.15, IF(D415+E415&gt;=one_percentage,"YES","NO"),"NO"))</f>
        <v>YES</v>
      </c>
      <c r="H415" s="32">
        <v>25000.0</v>
      </c>
      <c r="I415" s="16" t="str">
        <f t="shared" si="3"/>
        <v>NOT FUNDED</v>
      </c>
      <c r="J415" s="17">
        <f t="shared" si="4"/>
        <v>99</v>
      </c>
      <c r="K415" s="18" t="str">
        <f t="shared" si="2"/>
        <v>Over Budget</v>
      </c>
    </row>
    <row r="416">
      <c r="A416" s="28" t="s">
        <v>113</v>
      </c>
      <c r="B416" s="29">
        <v>4.0</v>
      </c>
      <c r="C416" s="30">
        <v>99.0</v>
      </c>
      <c r="D416" s="31">
        <v>2.5656559E7</v>
      </c>
      <c r="E416" s="31">
        <v>1.8832681E7</v>
      </c>
      <c r="F416" s="13">
        <f t="shared" si="1"/>
        <v>6823878</v>
      </c>
      <c r="G416" s="14" t="str">
        <f>IF(E416=0,"YES",IF(D416/E416&gt;=1.15, IF(D416+E416&gt;=one_percentage,"YES","NO"),"NO"))</f>
        <v>YES</v>
      </c>
      <c r="H416" s="32">
        <v>30100.0</v>
      </c>
      <c r="I416" s="16" t="str">
        <f t="shared" si="3"/>
        <v>NOT FUNDED</v>
      </c>
      <c r="J416" s="17">
        <f t="shared" si="4"/>
        <v>99</v>
      </c>
      <c r="K416" s="18" t="str">
        <f t="shared" si="2"/>
        <v>Over Budget</v>
      </c>
    </row>
    <row r="417">
      <c r="A417" s="28" t="s">
        <v>416</v>
      </c>
      <c r="B417" s="29">
        <v>3.78</v>
      </c>
      <c r="C417" s="30">
        <v>125.0</v>
      </c>
      <c r="D417" s="31">
        <v>2.5227729E7</v>
      </c>
      <c r="E417" s="31">
        <v>1.8415708E7</v>
      </c>
      <c r="F417" s="13">
        <f t="shared" si="1"/>
        <v>6812021</v>
      </c>
      <c r="G417" s="14" t="str">
        <f>IF(E417=0,"YES",IF(D417/E417&gt;=1.15, IF(D417+E417&gt;=one_percentage,"YES","NO"),"NO"))</f>
        <v>YES</v>
      </c>
      <c r="H417" s="32">
        <v>35000.0</v>
      </c>
      <c r="I417" s="16" t="str">
        <f t="shared" si="3"/>
        <v>NOT FUNDED</v>
      </c>
      <c r="J417" s="17">
        <f t="shared" si="4"/>
        <v>99</v>
      </c>
      <c r="K417" s="18" t="str">
        <f t="shared" si="2"/>
        <v>Over Budget</v>
      </c>
    </row>
    <row r="418">
      <c r="A418" s="28" t="s">
        <v>389</v>
      </c>
      <c r="B418" s="29">
        <v>3.56</v>
      </c>
      <c r="C418" s="30">
        <v>296.0</v>
      </c>
      <c r="D418" s="31">
        <v>3.6374639E7</v>
      </c>
      <c r="E418" s="31">
        <v>2.9621861E7</v>
      </c>
      <c r="F418" s="13">
        <f t="shared" si="1"/>
        <v>6752778</v>
      </c>
      <c r="G418" s="14" t="str">
        <f>IF(E418=0,"YES",IF(D418/E418&gt;=1.15, IF(D418+E418&gt;=one_percentage,"YES","NO"),"NO"))</f>
        <v>YES</v>
      </c>
      <c r="H418" s="32">
        <v>150000.0</v>
      </c>
      <c r="I418" s="16" t="str">
        <f t="shared" si="3"/>
        <v>NOT FUNDED</v>
      </c>
      <c r="J418" s="17">
        <f t="shared" si="4"/>
        <v>99</v>
      </c>
      <c r="K418" s="18" t="str">
        <f t="shared" si="2"/>
        <v>Over Budget</v>
      </c>
    </row>
    <row r="419">
      <c r="A419" s="28" t="s">
        <v>114</v>
      </c>
      <c r="B419" s="29">
        <v>2.83</v>
      </c>
      <c r="C419" s="30">
        <v>75.0</v>
      </c>
      <c r="D419" s="31">
        <v>2.2583344E7</v>
      </c>
      <c r="E419" s="31">
        <v>1.5841993E7</v>
      </c>
      <c r="F419" s="13">
        <f t="shared" si="1"/>
        <v>6741351</v>
      </c>
      <c r="G419" s="14" t="str">
        <f>IF(E419=0,"YES",IF(D419/E419&gt;=1.15, IF(D419+E419&gt;=one_percentage,"YES","NO"),"NO"))</f>
        <v>YES</v>
      </c>
      <c r="H419" s="32">
        <v>30000.0</v>
      </c>
      <c r="I419" s="16" t="str">
        <f t="shared" si="3"/>
        <v>NOT FUNDED</v>
      </c>
      <c r="J419" s="17">
        <f t="shared" si="4"/>
        <v>99</v>
      </c>
      <c r="K419" s="18" t="str">
        <f t="shared" si="2"/>
        <v>Over Budget</v>
      </c>
    </row>
    <row r="420">
      <c r="A420" s="28" t="s">
        <v>1005</v>
      </c>
      <c r="B420" s="29">
        <v>4.43</v>
      </c>
      <c r="C420" s="30">
        <v>116.0</v>
      </c>
      <c r="D420" s="31">
        <v>2.2999653E7</v>
      </c>
      <c r="E420" s="31">
        <v>1.6284019E7</v>
      </c>
      <c r="F420" s="13">
        <f t="shared" si="1"/>
        <v>6715634</v>
      </c>
      <c r="G420" s="14" t="str">
        <f>IF(E420=0,"YES",IF(D420/E420&gt;=1.15, IF(D420+E420&gt;=one_percentage,"YES","NO"),"NO"))</f>
        <v>YES</v>
      </c>
      <c r="H420" s="32">
        <v>24000.0</v>
      </c>
      <c r="I420" s="16" t="str">
        <f t="shared" si="3"/>
        <v>NOT FUNDED</v>
      </c>
      <c r="J420" s="17">
        <f t="shared" si="4"/>
        <v>99</v>
      </c>
      <c r="K420" s="18" t="str">
        <f t="shared" si="2"/>
        <v>Over Budget</v>
      </c>
    </row>
    <row r="421">
      <c r="A421" s="28" t="s">
        <v>115</v>
      </c>
      <c r="B421" s="29">
        <v>3.19</v>
      </c>
      <c r="C421" s="30">
        <v>87.0</v>
      </c>
      <c r="D421" s="31">
        <v>2.2787097E7</v>
      </c>
      <c r="E421" s="31">
        <v>1.6112528E7</v>
      </c>
      <c r="F421" s="13">
        <f t="shared" si="1"/>
        <v>6674569</v>
      </c>
      <c r="G421" s="14" t="str">
        <f>IF(E421=0,"YES",IF(D421/E421&gt;=1.15, IF(D421+E421&gt;=one_percentage,"YES","NO"),"NO"))</f>
        <v>YES</v>
      </c>
      <c r="H421" s="32">
        <v>100000.0</v>
      </c>
      <c r="I421" s="16" t="str">
        <f t="shared" si="3"/>
        <v>NOT FUNDED</v>
      </c>
      <c r="J421" s="17">
        <f t="shared" si="4"/>
        <v>99</v>
      </c>
      <c r="K421" s="18" t="str">
        <f t="shared" si="2"/>
        <v>Over Budget</v>
      </c>
    </row>
    <row r="422">
      <c r="A422" s="28" t="s">
        <v>602</v>
      </c>
      <c r="B422" s="29">
        <v>4.17</v>
      </c>
      <c r="C422" s="30">
        <v>169.0</v>
      </c>
      <c r="D422" s="31">
        <v>2.8746158E7</v>
      </c>
      <c r="E422" s="31">
        <v>2.2129013E7</v>
      </c>
      <c r="F422" s="13">
        <f t="shared" si="1"/>
        <v>6617145</v>
      </c>
      <c r="G422" s="14" t="str">
        <f>IF(E422=0,"YES",IF(D422/E422&gt;=1.15, IF(D422+E422&gt;=one_percentage,"YES","NO"),"NO"))</f>
        <v>YES</v>
      </c>
      <c r="H422" s="32">
        <v>7100.0</v>
      </c>
      <c r="I422" s="16" t="str">
        <f t="shared" si="3"/>
        <v>NOT FUNDED</v>
      </c>
      <c r="J422" s="17">
        <f t="shared" si="4"/>
        <v>99</v>
      </c>
      <c r="K422" s="18" t="str">
        <f t="shared" si="2"/>
        <v>Over Budget</v>
      </c>
    </row>
    <row r="423">
      <c r="A423" s="28" t="s">
        <v>1006</v>
      </c>
      <c r="B423" s="29">
        <v>2.11</v>
      </c>
      <c r="C423" s="30">
        <v>91.0</v>
      </c>
      <c r="D423" s="31">
        <v>2.2648086E7</v>
      </c>
      <c r="E423" s="31">
        <v>1.605949E7</v>
      </c>
      <c r="F423" s="13">
        <f t="shared" si="1"/>
        <v>6588596</v>
      </c>
      <c r="G423" s="14" t="str">
        <f>IF(E423=0,"YES",IF(D423/E423&gt;=1.15, IF(D423+E423&gt;=one_percentage,"YES","NO"),"NO"))</f>
        <v>YES</v>
      </c>
      <c r="H423" s="32">
        <v>39840.0</v>
      </c>
      <c r="I423" s="16" t="str">
        <f t="shared" si="3"/>
        <v>NOT FUNDED</v>
      </c>
      <c r="J423" s="17">
        <f t="shared" si="4"/>
        <v>99</v>
      </c>
      <c r="K423" s="18" t="str">
        <f t="shared" si="2"/>
        <v>Over Budget</v>
      </c>
    </row>
    <row r="424">
      <c r="A424" s="28" t="s">
        <v>634</v>
      </c>
      <c r="B424" s="29">
        <v>3.27</v>
      </c>
      <c r="C424" s="30">
        <v>141.0</v>
      </c>
      <c r="D424" s="31">
        <v>2.4780913E7</v>
      </c>
      <c r="E424" s="31">
        <v>1.8193773E7</v>
      </c>
      <c r="F424" s="13">
        <f t="shared" si="1"/>
        <v>6587140</v>
      </c>
      <c r="G424" s="14" t="str">
        <f>IF(E424=0,"YES",IF(D424/E424&gt;=1.15, IF(D424+E424&gt;=one_percentage,"YES","NO"),"NO"))</f>
        <v>YES</v>
      </c>
      <c r="H424" s="32">
        <v>26000.0</v>
      </c>
      <c r="I424" s="16" t="str">
        <f t="shared" si="3"/>
        <v>NOT FUNDED</v>
      </c>
      <c r="J424" s="17">
        <f t="shared" si="4"/>
        <v>99</v>
      </c>
      <c r="K424" s="18" t="str">
        <f t="shared" si="2"/>
        <v>Over Budget</v>
      </c>
    </row>
    <row r="425">
      <c r="A425" s="28" t="s">
        <v>603</v>
      </c>
      <c r="B425" s="29">
        <v>4.15</v>
      </c>
      <c r="C425" s="30">
        <v>170.0</v>
      </c>
      <c r="D425" s="31">
        <v>3.3153251E7</v>
      </c>
      <c r="E425" s="31">
        <v>2.6603438E7</v>
      </c>
      <c r="F425" s="13">
        <f t="shared" si="1"/>
        <v>6549813</v>
      </c>
      <c r="G425" s="14" t="str">
        <f>IF(E425=0,"YES",IF(D425/E425&gt;=1.15, IF(D425+E425&gt;=one_percentage,"YES","NO"),"NO"))</f>
        <v>YES</v>
      </c>
      <c r="H425" s="32">
        <v>7100.0</v>
      </c>
      <c r="I425" s="16" t="str">
        <f t="shared" si="3"/>
        <v>NOT FUNDED</v>
      </c>
      <c r="J425" s="17">
        <f t="shared" si="4"/>
        <v>99</v>
      </c>
      <c r="K425" s="18" t="str">
        <f t="shared" si="2"/>
        <v>Over Budget</v>
      </c>
    </row>
    <row r="426">
      <c r="A426" s="28" t="s">
        <v>116</v>
      </c>
      <c r="B426" s="29">
        <v>3.93</v>
      </c>
      <c r="C426" s="30">
        <v>88.0</v>
      </c>
      <c r="D426" s="31">
        <v>2.4478126E7</v>
      </c>
      <c r="E426" s="31">
        <v>1.7944007E7</v>
      </c>
      <c r="F426" s="13">
        <f t="shared" si="1"/>
        <v>6534119</v>
      </c>
      <c r="G426" s="14" t="str">
        <f>IF(E426=0,"YES",IF(D426/E426&gt;=1.15, IF(D426+E426&gt;=one_percentage,"YES","NO"),"NO"))</f>
        <v>YES</v>
      </c>
      <c r="H426" s="32">
        <v>31330.0</v>
      </c>
      <c r="I426" s="16" t="str">
        <f t="shared" si="3"/>
        <v>NOT FUNDED</v>
      </c>
      <c r="J426" s="17">
        <f t="shared" si="4"/>
        <v>99</v>
      </c>
      <c r="K426" s="18" t="str">
        <f t="shared" si="2"/>
        <v>Over Budget</v>
      </c>
    </row>
    <row r="427">
      <c r="A427" s="28" t="s">
        <v>474</v>
      </c>
      <c r="B427" s="29">
        <v>4.0</v>
      </c>
      <c r="C427" s="30">
        <v>108.0</v>
      </c>
      <c r="D427" s="31">
        <v>2.6105766E7</v>
      </c>
      <c r="E427" s="31">
        <v>1.9595349E7</v>
      </c>
      <c r="F427" s="13">
        <f t="shared" si="1"/>
        <v>6510417</v>
      </c>
      <c r="G427" s="14" t="str">
        <f>IF(E427=0,"YES",IF(D427/E427&gt;=1.15, IF(D427+E427&gt;=one_percentage,"YES","NO"),"NO"))</f>
        <v>YES</v>
      </c>
      <c r="H427" s="32">
        <v>50000.0</v>
      </c>
      <c r="I427" s="16" t="str">
        <f t="shared" si="3"/>
        <v>NOT FUNDED</v>
      </c>
      <c r="J427" s="17">
        <f t="shared" si="4"/>
        <v>99</v>
      </c>
      <c r="K427" s="18" t="str">
        <f t="shared" si="2"/>
        <v>Over Budget</v>
      </c>
    </row>
    <row r="428">
      <c r="A428" s="28" t="s">
        <v>117</v>
      </c>
      <c r="B428" s="29">
        <v>2.72</v>
      </c>
      <c r="C428" s="30">
        <v>88.0</v>
      </c>
      <c r="D428" s="31">
        <v>2.2659035E7</v>
      </c>
      <c r="E428" s="31">
        <v>1.6149836E7</v>
      </c>
      <c r="F428" s="13">
        <f t="shared" si="1"/>
        <v>6509199</v>
      </c>
      <c r="G428" s="14" t="str">
        <f>IF(E428=0,"YES",IF(D428/E428&gt;=1.15, IF(D428+E428&gt;=one_percentage,"YES","NO"),"NO"))</f>
        <v>YES</v>
      </c>
      <c r="H428" s="32">
        <v>100000.0</v>
      </c>
      <c r="I428" s="16" t="str">
        <f t="shared" si="3"/>
        <v>NOT FUNDED</v>
      </c>
      <c r="J428" s="17">
        <f t="shared" si="4"/>
        <v>99</v>
      </c>
      <c r="K428" s="18" t="str">
        <f t="shared" si="2"/>
        <v>Over Budget</v>
      </c>
    </row>
    <row r="429">
      <c r="A429" s="28" t="s">
        <v>196</v>
      </c>
      <c r="B429" s="29">
        <v>3.85</v>
      </c>
      <c r="C429" s="30">
        <v>191.0</v>
      </c>
      <c r="D429" s="31">
        <v>3.4159925E7</v>
      </c>
      <c r="E429" s="31">
        <v>2.7653511E7</v>
      </c>
      <c r="F429" s="13">
        <f t="shared" si="1"/>
        <v>6506414</v>
      </c>
      <c r="G429" s="14" t="str">
        <f>IF(E429=0,"YES",IF(D429/E429&gt;=1.15, IF(D429+E429&gt;=one_percentage,"YES","NO"),"NO"))</f>
        <v>YES</v>
      </c>
      <c r="H429" s="32">
        <v>8000.0</v>
      </c>
      <c r="I429" s="16" t="str">
        <f t="shared" si="3"/>
        <v>NOT FUNDED</v>
      </c>
      <c r="J429" s="17">
        <f t="shared" si="4"/>
        <v>99</v>
      </c>
      <c r="K429" s="18" t="str">
        <f t="shared" si="2"/>
        <v>Over Budget</v>
      </c>
    </row>
    <row r="430">
      <c r="A430" s="28" t="s">
        <v>417</v>
      </c>
      <c r="B430" s="29">
        <v>3.47</v>
      </c>
      <c r="C430" s="30">
        <v>76.0</v>
      </c>
      <c r="D430" s="31">
        <v>2.2878431E7</v>
      </c>
      <c r="E430" s="31">
        <v>1.6397895E7</v>
      </c>
      <c r="F430" s="13">
        <f t="shared" si="1"/>
        <v>6480536</v>
      </c>
      <c r="G430" s="14" t="str">
        <f>IF(E430=0,"YES",IF(D430/E430&gt;=1.15, IF(D430+E430&gt;=one_percentage,"YES","NO"),"NO"))</f>
        <v>YES</v>
      </c>
      <c r="H430" s="32">
        <v>7000.0</v>
      </c>
      <c r="I430" s="16" t="str">
        <f t="shared" si="3"/>
        <v>NOT FUNDED</v>
      </c>
      <c r="J430" s="17">
        <f t="shared" si="4"/>
        <v>99</v>
      </c>
      <c r="K430" s="18" t="str">
        <f t="shared" si="2"/>
        <v>Over Budget</v>
      </c>
    </row>
    <row r="431">
      <c r="A431" s="28" t="s">
        <v>541</v>
      </c>
      <c r="B431" s="29">
        <v>2.61</v>
      </c>
      <c r="C431" s="30">
        <v>110.0</v>
      </c>
      <c r="D431" s="31">
        <v>2.434201E7</v>
      </c>
      <c r="E431" s="31">
        <v>1.7902529E7</v>
      </c>
      <c r="F431" s="13">
        <f t="shared" si="1"/>
        <v>6439481</v>
      </c>
      <c r="G431" s="14" t="str">
        <f>IF(E431=0,"YES",IF(D431/E431&gt;=1.15, IF(D431+E431&gt;=one_percentage,"YES","NO"),"NO"))</f>
        <v>YES</v>
      </c>
      <c r="H431" s="32">
        <v>99000.0</v>
      </c>
      <c r="I431" s="16" t="str">
        <f t="shared" si="3"/>
        <v>NOT FUNDED</v>
      </c>
      <c r="J431" s="17">
        <f t="shared" si="4"/>
        <v>99</v>
      </c>
      <c r="K431" s="18" t="str">
        <f t="shared" si="2"/>
        <v>Over Budget</v>
      </c>
    </row>
    <row r="432">
      <c r="A432" s="28" t="s">
        <v>197</v>
      </c>
      <c r="B432" s="29">
        <v>3.73</v>
      </c>
      <c r="C432" s="30">
        <v>180.0</v>
      </c>
      <c r="D432" s="31">
        <v>3.3676386E7</v>
      </c>
      <c r="E432" s="31">
        <v>2.7274666E7</v>
      </c>
      <c r="F432" s="13">
        <f t="shared" si="1"/>
        <v>6401720</v>
      </c>
      <c r="G432" s="14" t="str">
        <f>IF(E432=0,"YES",IF(D432/E432&gt;=1.15, IF(D432+E432&gt;=one_percentage,"YES","NO"),"NO"))</f>
        <v>YES</v>
      </c>
      <c r="H432" s="32">
        <v>8000.0</v>
      </c>
      <c r="I432" s="16" t="str">
        <f t="shared" si="3"/>
        <v>NOT FUNDED</v>
      </c>
      <c r="J432" s="17">
        <f t="shared" si="4"/>
        <v>99</v>
      </c>
      <c r="K432" s="18" t="str">
        <f t="shared" si="2"/>
        <v>Over Budget</v>
      </c>
    </row>
    <row r="433">
      <c r="A433" s="28" t="s">
        <v>475</v>
      </c>
      <c r="B433" s="29">
        <v>3.5</v>
      </c>
      <c r="C433" s="30">
        <v>86.0</v>
      </c>
      <c r="D433" s="31">
        <v>2.3325759E7</v>
      </c>
      <c r="E433" s="31">
        <v>1.693406E7</v>
      </c>
      <c r="F433" s="13">
        <f t="shared" si="1"/>
        <v>6391699</v>
      </c>
      <c r="G433" s="14" t="str">
        <f>IF(E433=0,"YES",IF(D433/E433&gt;=1.15, IF(D433+E433&gt;=one_percentage,"YES","NO"),"NO"))</f>
        <v>YES</v>
      </c>
      <c r="H433" s="32">
        <v>34000.0</v>
      </c>
      <c r="I433" s="16" t="str">
        <f t="shared" si="3"/>
        <v>NOT FUNDED</v>
      </c>
      <c r="J433" s="17">
        <f t="shared" si="4"/>
        <v>99</v>
      </c>
      <c r="K433" s="18" t="str">
        <f t="shared" si="2"/>
        <v>Over Budget</v>
      </c>
    </row>
    <row r="434">
      <c r="A434" s="28" t="s">
        <v>476</v>
      </c>
      <c r="B434" s="29">
        <v>2.0</v>
      </c>
      <c r="C434" s="30">
        <v>102.0</v>
      </c>
      <c r="D434" s="31">
        <v>2.511665E7</v>
      </c>
      <c r="E434" s="31">
        <v>1.8743794E7</v>
      </c>
      <c r="F434" s="13">
        <f t="shared" si="1"/>
        <v>6372856</v>
      </c>
      <c r="G434" s="14" t="str">
        <f>IF(E434=0,"YES",IF(D434/E434&gt;=1.15, IF(D434+E434&gt;=one_percentage,"YES","NO"),"NO"))</f>
        <v>YES</v>
      </c>
      <c r="H434" s="32">
        <v>9500.0</v>
      </c>
      <c r="I434" s="16" t="str">
        <f t="shared" si="3"/>
        <v>NOT FUNDED</v>
      </c>
      <c r="J434" s="17">
        <f t="shared" si="4"/>
        <v>99</v>
      </c>
      <c r="K434" s="18" t="str">
        <f t="shared" si="2"/>
        <v>Over Budget</v>
      </c>
    </row>
    <row r="435">
      <c r="A435" s="28" t="s">
        <v>310</v>
      </c>
      <c r="B435" s="29">
        <v>1.33</v>
      </c>
      <c r="C435" s="30">
        <v>125.0</v>
      </c>
      <c r="D435" s="31">
        <v>2.8070853E7</v>
      </c>
      <c r="E435" s="31">
        <v>2.1758267E7</v>
      </c>
      <c r="F435" s="13">
        <f t="shared" si="1"/>
        <v>6312586</v>
      </c>
      <c r="G435" s="14" t="str">
        <f>IF(E435=0,"YES",IF(D435/E435&gt;=1.15, IF(D435+E435&gt;=one_percentage,"YES","NO"),"NO"))</f>
        <v>YES</v>
      </c>
      <c r="H435" s="32">
        <v>115000.0</v>
      </c>
      <c r="I435" s="16" t="str">
        <f t="shared" si="3"/>
        <v>NOT FUNDED</v>
      </c>
      <c r="J435" s="17">
        <f t="shared" si="4"/>
        <v>99</v>
      </c>
      <c r="K435" s="18" t="str">
        <f t="shared" si="2"/>
        <v>Over Budget</v>
      </c>
    </row>
    <row r="436">
      <c r="A436" s="28" t="s">
        <v>580</v>
      </c>
      <c r="B436" s="29">
        <v>4.19</v>
      </c>
      <c r="C436" s="30">
        <v>131.0</v>
      </c>
      <c r="D436" s="31">
        <v>2.8142332E7</v>
      </c>
      <c r="E436" s="31">
        <v>2.1851029E7</v>
      </c>
      <c r="F436" s="13">
        <f t="shared" si="1"/>
        <v>6291303</v>
      </c>
      <c r="G436" s="14" t="str">
        <f>IF(E436=0,"YES",IF(D436/E436&gt;=1.15, IF(D436+E436&gt;=one_percentage,"YES","NO"),"NO"))</f>
        <v>YES</v>
      </c>
      <c r="H436" s="32">
        <v>56376.0</v>
      </c>
      <c r="I436" s="16" t="str">
        <f t="shared" si="3"/>
        <v>NOT FUNDED</v>
      </c>
      <c r="J436" s="17">
        <f t="shared" si="4"/>
        <v>99</v>
      </c>
      <c r="K436" s="18" t="str">
        <f t="shared" si="2"/>
        <v>Over Budget</v>
      </c>
    </row>
    <row r="437">
      <c r="A437" s="28" t="s">
        <v>784</v>
      </c>
      <c r="B437" s="29">
        <v>1.79</v>
      </c>
      <c r="C437" s="30">
        <v>171.0</v>
      </c>
      <c r="D437" s="31">
        <v>3.0967033E7</v>
      </c>
      <c r="E437" s="31">
        <v>2.4683728E7</v>
      </c>
      <c r="F437" s="13">
        <f t="shared" si="1"/>
        <v>6283305</v>
      </c>
      <c r="G437" s="14" t="str">
        <f>IF(E437=0,"YES",IF(D437/E437&gt;=1.15, IF(D437+E437&gt;=one_percentage,"YES","NO"),"NO"))</f>
        <v>YES</v>
      </c>
      <c r="H437" s="32">
        <v>25000.0</v>
      </c>
      <c r="I437" s="16" t="str">
        <f t="shared" si="3"/>
        <v>NOT FUNDED</v>
      </c>
      <c r="J437" s="17">
        <f t="shared" si="4"/>
        <v>99</v>
      </c>
      <c r="K437" s="18" t="str">
        <f t="shared" si="2"/>
        <v>Over Budget</v>
      </c>
    </row>
    <row r="438">
      <c r="A438" s="28" t="s">
        <v>604</v>
      </c>
      <c r="B438" s="29">
        <v>3.58</v>
      </c>
      <c r="C438" s="30">
        <v>119.0</v>
      </c>
      <c r="D438" s="31">
        <v>2.4031793E7</v>
      </c>
      <c r="E438" s="31">
        <v>1.780323E7</v>
      </c>
      <c r="F438" s="13">
        <f t="shared" si="1"/>
        <v>6228563</v>
      </c>
      <c r="G438" s="14" t="str">
        <f>IF(E438=0,"YES",IF(D438/E438&gt;=1.15, IF(D438+E438&gt;=one_percentage,"YES","NO"),"NO"))</f>
        <v>YES</v>
      </c>
      <c r="H438" s="32">
        <v>60000.0</v>
      </c>
      <c r="I438" s="16" t="str">
        <f t="shared" si="3"/>
        <v>NOT FUNDED</v>
      </c>
      <c r="J438" s="17">
        <f t="shared" si="4"/>
        <v>99</v>
      </c>
      <c r="K438" s="18" t="str">
        <f t="shared" si="2"/>
        <v>Over Budget</v>
      </c>
    </row>
    <row r="439">
      <c r="A439" s="28" t="s">
        <v>477</v>
      </c>
      <c r="B439" s="29">
        <v>2.06</v>
      </c>
      <c r="C439" s="30">
        <v>106.0</v>
      </c>
      <c r="D439" s="31">
        <v>2.495288E7</v>
      </c>
      <c r="E439" s="31">
        <v>1.8730168E7</v>
      </c>
      <c r="F439" s="13">
        <f t="shared" si="1"/>
        <v>6222712</v>
      </c>
      <c r="G439" s="14" t="str">
        <f>IF(E439=0,"YES",IF(D439/E439&gt;=1.15, IF(D439+E439&gt;=one_percentage,"YES","NO"),"NO"))</f>
        <v>YES</v>
      </c>
      <c r="H439" s="32">
        <v>50000.0</v>
      </c>
      <c r="I439" s="16" t="str">
        <f t="shared" si="3"/>
        <v>NOT FUNDED</v>
      </c>
      <c r="J439" s="17">
        <f t="shared" si="4"/>
        <v>99</v>
      </c>
      <c r="K439" s="18" t="str">
        <f t="shared" si="2"/>
        <v>Over Budget</v>
      </c>
    </row>
    <row r="440">
      <c r="A440" s="28" t="s">
        <v>658</v>
      </c>
      <c r="B440" s="29">
        <v>2.33</v>
      </c>
      <c r="C440" s="30">
        <v>103.0</v>
      </c>
      <c r="D440" s="31">
        <v>2.3118703E7</v>
      </c>
      <c r="E440" s="31">
        <v>1.6965947E7</v>
      </c>
      <c r="F440" s="13">
        <f t="shared" si="1"/>
        <v>6152756</v>
      </c>
      <c r="G440" s="14" t="str">
        <f>IF(E440=0,"YES",IF(D440/E440&gt;=1.15, IF(D440+E440&gt;=one_percentage,"YES","NO"),"NO"))</f>
        <v>YES</v>
      </c>
      <c r="H440" s="32">
        <v>150000.0</v>
      </c>
      <c r="I440" s="16" t="str">
        <f t="shared" si="3"/>
        <v>NOT FUNDED</v>
      </c>
      <c r="J440" s="17">
        <f t="shared" si="4"/>
        <v>99</v>
      </c>
      <c r="K440" s="18" t="str">
        <f t="shared" si="2"/>
        <v>Over Budget</v>
      </c>
    </row>
    <row r="441">
      <c r="A441" s="28" t="s">
        <v>311</v>
      </c>
      <c r="B441" s="29">
        <v>4.0</v>
      </c>
      <c r="C441" s="30">
        <v>111.0</v>
      </c>
      <c r="D441" s="31">
        <v>3.0141106E7</v>
      </c>
      <c r="E441" s="31">
        <v>2.4001613E7</v>
      </c>
      <c r="F441" s="13">
        <f t="shared" si="1"/>
        <v>6139493</v>
      </c>
      <c r="G441" s="14" t="str">
        <f>IF(E441=0,"YES",IF(D441/E441&gt;=1.15, IF(D441+E441&gt;=one_percentage,"YES","NO"),"NO"))</f>
        <v>YES</v>
      </c>
      <c r="H441" s="32">
        <v>170400.0</v>
      </c>
      <c r="I441" s="16" t="str">
        <f t="shared" si="3"/>
        <v>NOT FUNDED</v>
      </c>
      <c r="J441" s="17">
        <f t="shared" si="4"/>
        <v>99</v>
      </c>
      <c r="K441" s="18" t="str">
        <f t="shared" si="2"/>
        <v>Over Budget</v>
      </c>
    </row>
    <row r="442">
      <c r="A442" s="28" t="s">
        <v>418</v>
      </c>
      <c r="B442" s="29">
        <v>3.4</v>
      </c>
      <c r="C442" s="30">
        <v>80.0</v>
      </c>
      <c r="D442" s="31">
        <v>2.3071144E7</v>
      </c>
      <c r="E442" s="31">
        <v>1.6931768E7</v>
      </c>
      <c r="F442" s="13">
        <f t="shared" si="1"/>
        <v>6139376</v>
      </c>
      <c r="G442" s="14" t="str">
        <f>IF(E442=0,"YES",IF(D442/E442&gt;=1.15, IF(D442+E442&gt;=one_percentage,"YES","NO"),"NO"))</f>
        <v>YES</v>
      </c>
      <c r="H442" s="32">
        <v>12000.0</v>
      </c>
      <c r="I442" s="16" t="str">
        <f t="shared" si="3"/>
        <v>NOT FUNDED</v>
      </c>
      <c r="J442" s="17">
        <f t="shared" si="4"/>
        <v>99</v>
      </c>
      <c r="K442" s="18" t="str">
        <f t="shared" si="2"/>
        <v>Over Budget</v>
      </c>
    </row>
    <row r="443">
      <c r="A443" s="28" t="s">
        <v>732</v>
      </c>
      <c r="B443" s="29">
        <v>4.33</v>
      </c>
      <c r="C443" s="30">
        <v>138.0</v>
      </c>
      <c r="D443" s="31">
        <v>2.7782415E7</v>
      </c>
      <c r="E443" s="31">
        <v>2.1653888E7</v>
      </c>
      <c r="F443" s="13">
        <f t="shared" si="1"/>
        <v>6128527</v>
      </c>
      <c r="G443" s="14" t="str">
        <f>IF(E443=0,"YES",IF(D443/E443&gt;=1.15, IF(D443+E443&gt;=one_percentage,"YES","NO"),"NO"))</f>
        <v>YES</v>
      </c>
      <c r="H443" s="32">
        <v>25000.0</v>
      </c>
      <c r="I443" s="16" t="str">
        <f t="shared" si="3"/>
        <v>NOT FUNDED</v>
      </c>
      <c r="J443" s="17">
        <f t="shared" si="4"/>
        <v>99</v>
      </c>
      <c r="K443" s="18" t="str">
        <f t="shared" si="2"/>
        <v>Over Budget</v>
      </c>
    </row>
    <row r="444">
      <c r="A444" s="28" t="s">
        <v>478</v>
      </c>
      <c r="B444" s="29">
        <v>3.33</v>
      </c>
      <c r="C444" s="30">
        <v>85.0</v>
      </c>
      <c r="D444" s="31">
        <v>2.3164658E7</v>
      </c>
      <c r="E444" s="31">
        <v>1.704133E7</v>
      </c>
      <c r="F444" s="13">
        <f t="shared" si="1"/>
        <v>6123328</v>
      </c>
      <c r="G444" s="14" t="str">
        <f>IF(E444=0,"YES",IF(D444/E444&gt;=1.15, IF(D444+E444&gt;=one_percentage,"YES","NO"),"NO"))</f>
        <v>YES</v>
      </c>
      <c r="H444" s="32">
        <v>25000.0</v>
      </c>
      <c r="I444" s="16" t="str">
        <f t="shared" si="3"/>
        <v>NOT FUNDED</v>
      </c>
      <c r="J444" s="17">
        <f t="shared" si="4"/>
        <v>99</v>
      </c>
      <c r="K444" s="18" t="str">
        <f t="shared" si="2"/>
        <v>Over Budget</v>
      </c>
    </row>
    <row r="445">
      <c r="A445" s="28" t="s">
        <v>906</v>
      </c>
      <c r="B445" s="29">
        <v>3.08</v>
      </c>
      <c r="C445" s="30">
        <v>143.0</v>
      </c>
      <c r="D445" s="31">
        <v>2.6662421E7</v>
      </c>
      <c r="E445" s="31">
        <v>2.0592794E7</v>
      </c>
      <c r="F445" s="13">
        <f t="shared" si="1"/>
        <v>6069627</v>
      </c>
      <c r="G445" s="14" t="str">
        <f>IF(E445=0,"YES",IF(D445/E445&gt;=1.15, IF(D445+E445&gt;=one_percentage,"YES","NO"),"NO"))</f>
        <v>YES</v>
      </c>
      <c r="H445" s="32">
        <v>30000.0</v>
      </c>
      <c r="I445" s="16" t="str">
        <f t="shared" si="3"/>
        <v>NOT FUNDED</v>
      </c>
      <c r="J445" s="17">
        <f t="shared" si="4"/>
        <v>99</v>
      </c>
      <c r="K445" s="18" t="str">
        <f t="shared" si="2"/>
        <v>Over Budget</v>
      </c>
    </row>
    <row r="446">
      <c r="A446" s="28" t="s">
        <v>198</v>
      </c>
      <c r="B446" s="29">
        <v>3.33</v>
      </c>
      <c r="C446" s="30">
        <v>132.0</v>
      </c>
      <c r="D446" s="31">
        <v>2.9665427E7</v>
      </c>
      <c r="E446" s="31">
        <v>2.3679402E7</v>
      </c>
      <c r="F446" s="13">
        <f t="shared" si="1"/>
        <v>5986025</v>
      </c>
      <c r="G446" s="14" t="str">
        <f>IF(E446=0,"YES",IF(D446/E446&gt;=1.15, IF(D446+E446&gt;=one_percentage,"YES","NO"),"NO"))</f>
        <v>YES</v>
      </c>
      <c r="H446" s="32">
        <v>37000.0</v>
      </c>
      <c r="I446" s="16" t="str">
        <f t="shared" si="3"/>
        <v>NOT FUNDED</v>
      </c>
      <c r="J446" s="17">
        <f t="shared" si="4"/>
        <v>99</v>
      </c>
      <c r="K446" s="18" t="str">
        <f t="shared" si="2"/>
        <v>Over Budget</v>
      </c>
    </row>
    <row r="447">
      <c r="A447" s="28" t="s">
        <v>659</v>
      </c>
      <c r="B447" s="29">
        <v>2.17</v>
      </c>
      <c r="C447" s="30">
        <v>89.0</v>
      </c>
      <c r="D447" s="31">
        <v>2.2538094E7</v>
      </c>
      <c r="E447" s="31">
        <v>1.6592082E7</v>
      </c>
      <c r="F447" s="13">
        <f t="shared" si="1"/>
        <v>5946012</v>
      </c>
      <c r="G447" s="14" t="str">
        <f>IF(E447=0,"YES",IF(D447/E447&gt;=1.15, IF(D447+E447&gt;=one_percentage,"YES","NO"),"NO"))</f>
        <v>YES</v>
      </c>
      <c r="H447" s="32">
        <v>60000.0</v>
      </c>
      <c r="I447" s="16" t="str">
        <f t="shared" si="3"/>
        <v>NOT FUNDED</v>
      </c>
      <c r="J447" s="17">
        <f t="shared" si="4"/>
        <v>99</v>
      </c>
      <c r="K447" s="18" t="str">
        <f t="shared" si="2"/>
        <v>Over Budget</v>
      </c>
    </row>
    <row r="448">
      <c r="A448" s="28" t="s">
        <v>479</v>
      </c>
      <c r="B448" s="29">
        <v>2.4</v>
      </c>
      <c r="C448" s="30">
        <v>89.0</v>
      </c>
      <c r="D448" s="31">
        <v>2.2614048E7</v>
      </c>
      <c r="E448" s="31">
        <v>1.6745719E7</v>
      </c>
      <c r="F448" s="13">
        <f t="shared" si="1"/>
        <v>5868329</v>
      </c>
      <c r="G448" s="14" t="str">
        <f>IF(E448=0,"YES",IF(D448/E448&gt;=1.15, IF(D448+E448&gt;=one_percentage,"YES","NO"),"NO"))</f>
        <v>YES</v>
      </c>
      <c r="H448" s="32">
        <v>50000.0</v>
      </c>
      <c r="I448" s="16" t="str">
        <f t="shared" si="3"/>
        <v>NOT FUNDED</v>
      </c>
      <c r="J448" s="17">
        <f t="shared" si="4"/>
        <v>99</v>
      </c>
      <c r="K448" s="18" t="str">
        <f t="shared" si="2"/>
        <v>Over Budget</v>
      </c>
    </row>
    <row r="449">
      <c r="A449" s="28" t="s">
        <v>118</v>
      </c>
      <c r="B449" s="29">
        <v>2.5</v>
      </c>
      <c r="C449" s="30">
        <v>94.0</v>
      </c>
      <c r="D449" s="31">
        <v>2.3583874E7</v>
      </c>
      <c r="E449" s="31">
        <v>1.7813064E7</v>
      </c>
      <c r="F449" s="13">
        <f t="shared" si="1"/>
        <v>5770810</v>
      </c>
      <c r="G449" s="14" t="str">
        <f>IF(E449=0,"YES",IF(D449/E449&gt;=1.15, IF(D449+E449&gt;=one_percentage,"YES","NO"),"NO"))</f>
        <v>YES</v>
      </c>
      <c r="H449" s="32">
        <v>200000.0</v>
      </c>
      <c r="I449" s="16" t="str">
        <f t="shared" si="3"/>
        <v>NOT FUNDED</v>
      </c>
      <c r="J449" s="17">
        <f t="shared" si="4"/>
        <v>99</v>
      </c>
      <c r="K449" s="18" t="str">
        <f t="shared" si="2"/>
        <v>Over Budget</v>
      </c>
    </row>
    <row r="450">
      <c r="A450" s="28" t="s">
        <v>733</v>
      </c>
      <c r="B450" s="29">
        <v>3.53</v>
      </c>
      <c r="C450" s="30">
        <v>106.0</v>
      </c>
      <c r="D450" s="31">
        <v>2.4609681E7</v>
      </c>
      <c r="E450" s="31">
        <v>1.8934627E7</v>
      </c>
      <c r="F450" s="13">
        <f t="shared" si="1"/>
        <v>5675054</v>
      </c>
      <c r="G450" s="14" t="str">
        <f>IF(E450=0,"YES",IF(D450/E450&gt;=1.15, IF(D450+E450&gt;=one_percentage,"YES","NO"),"NO"))</f>
        <v>YES</v>
      </c>
      <c r="H450" s="32">
        <v>150000.0</v>
      </c>
      <c r="I450" s="16" t="str">
        <f t="shared" si="3"/>
        <v>NOT FUNDED</v>
      </c>
      <c r="J450" s="17">
        <f t="shared" si="4"/>
        <v>99</v>
      </c>
      <c r="K450" s="18" t="str">
        <f t="shared" si="2"/>
        <v>Over Budget</v>
      </c>
    </row>
    <row r="451">
      <c r="A451" s="28" t="s">
        <v>119</v>
      </c>
      <c r="B451" s="29">
        <v>3.89</v>
      </c>
      <c r="C451" s="30">
        <v>101.0</v>
      </c>
      <c r="D451" s="31">
        <v>2.426531E7</v>
      </c>
      <c r="E451" s="31">
        <v>1.8689518E7</v>
      </c>
      <c r="F451" s="13">
        <f t="shared" si="1"/>
        <v>5575792</v>
      </c>
      <c r="G451" s="14" t="str">
        <f>IF(E451=0,"YES",IF(D451/E451&gt;=1.15, IF(D451+E451&gt;=one_percentage,"YES","NO"),"NO"))</f>
        <v>YES</v>
      </c>
      <c r="H451" s="32">
        <v>100000.0</v>
      </c>
      <c r="I451" s="16" t="str">
        <f t="shared" si="3"/>
        <v>NOT FUNDED</v>
      </c>
      <c r="J451" s="17">
        <f t="shared" si="4"/>
        <v>99</v>
      </c>
      <c r="K451" s="18" t="str">
        <f t="shared" si="2"/>
        <v>Over Budget</v>
      </c>
    </row>
    <row r="452">
      <c r="A452" s="28" t="s">
        <v>120</v>
      </c>
      <c r="B452" s="29">
        <v>2.25</v>
      </c>
      <c r="C452" s="30">
        <v>82.0</v>
      </c>
      <c r="D452" s="31">
        <v>2.2488204E7</v>
      </c>
      <c r="E452" s="31">
        <v>1.6922659E7</v>
      </c>
      <c r="F452" s="13">
        <f t="shared" si="1"/>
        <v>5565545</v>
      </c>
      <c r="G452" s="14" t="str">
        <f>IF(E452=0,"YES",IF(D452/E452&gt;=1.15, IF(D452+E452&gt;=one_percentage,"YES","NO"),"NO"))</f>
        <v>YES</v>
      </c>
      <c r="H452" s="32">
        <v>30000.0</v>
      </c>
      <c r="I452" s="16" t="str">
        <f t="shared" si="3"/>
        <v>NOT FUNDED</v>
      </c>
      <c r="J452" s="17">
        <f t="shared" si="4"/>
        <v>99</v>
      </c>
      <c r="K452" s="18" t="str">
        <f t="shared" si="2"/>
        <v>Over Budget</v>
      </c>
    </row>
    <row r="453">
      <c r="A453" s="28" t="s">
        <v>734</v>
      </c>
      <c r="B453" s="29">
        <v>2.75</v>
      </c>
      <c r="C453" s="30">
        <v>83.0</v>
      </c>
      <c r="D453" s="31">
        <v>2.2698303E7</v>
      </c>
      <c r="E453" s="31">
        <v>1.7175393E7</v>
      </c>
      <c r="F453" s="13">
        <f t="shared" si="1"/>
        <v>5522910</v>
      </c>
      <c r="G453" s="14" t="str">
        <f>IF(E453=0,"YES",IF(D453/E453&gt;=1.15, IF(D453+E453&gt;=one_percentage,"YES","NO"),"NO"))</f>
        <v>YES</v>
      </c>
      <c r="H453" s="32">
        <v>50000.0</v>
      </c>
      <c r="I453" s="16" t="str">
        <f t="shared" si="3"/>
        <v>NOT FUNDED</v>
      </c>
      <c r="J453" s="17">
        <f t="shared" si="4"/>
        <v>99</v>
      </c>
      <c r="K453" s="18" t="str">
        <f t="shared" si="2"/>
        <v>Over Budget</v>
      </c>
    </row>
    <row r="454">
      <c r="A454" s="28" t="s">
        <v>43</v>
      </c>
      <c r="B454" s="29">
        <v>3.0</v>
      </c>
      <c r="C454" s="30">
        <v>80.0</v>
      </c>
      <c r="D454" s="31">
        <v>2.3086432E7</v>
      </c>
      <c r="E454" s="31">
        <v>1.7582451E7</v>
      </c>
      <c r="F454" s="13">
        <f t="shared" si="1"/>
        <v>5503981</v>
      </c>
      <c r="G454" s="14" t="str">
        <f>IF(E454=0,"YES",IF(D454/E454&gt;=1.15, IF(D454+E454&gt;=one_percentage,"YES","NO"),"NO"))</f>
        <v>YES</v>
      </c>
      <c r="H454" s="32">
        <v>18506.0</v>
      </c>
      <c r="I454" s="16" t="str">
        <f t="shared" si="3"/>
        <v>NOT FUNDED</v>
      </c>
      <c r="J454" s="17">
        <f t="shared" si="4"/>
        <v>99</v>
      </c>
      <c r="K454" s="18" t="str">
        <f t="shared" si="2"/>
        <v>Over Budget</v>
      </c>
    </row>
    <row r="455">
      <c r="A455" s="28" t="s">
        <v>199</v>
      </c>
      <c r="B455" s="29">
        <v>4.0</v>
      </c>
      <c r="C455" s="30">
        <v>218.0</v>
      </c>
      <c r="D455" s="31">
        <v>3.1073897E7</v>
      </c>
      <c r="E455" s="31">
        <v>2.5634652E7</v>
      </c>
      <c r="F455" s="13">
        <f t="shared" si="1"/>
        <v>5439245</v>
      </c>
      <c r="G455" s="14" t="str">
        <f>IF(E455=0,"YES",IF(D455/E455&gt;=1.15, IF(D455+E455&gt;=one_percentage,"YES","NO"),"NO"))</f>
        <v>YES</v>
      </c>
      <c r="H455" s="32">
        <v>8000.0</v>
      </c>
      <c r="I455" s="16" t="str">
        <f t="shared" si="3"/>
        <v>NOT FUNDED</v>
      </c>
      <c r="J455" s="17">
        <f t="shared" si="4"/>
        <v>99</v>
      </c>
      <c r="K455" s="18" t="str">
        <f t="shared" si="2"/>
        <v>Over Budget</v>
      </c>
    </row>
    <row r="456">
      <c r="A456" s="28" t="s">
        <v>735</v>
      </c>
      <c r="B456" s="29">
        <v>2.89</v>
      </c>
      <c r="C456" s="30">
        <v>79.0</v>
      </c>
      <c r="D456" s="31">
        <v>2.3114216E7</v>
      </c>
      <c r="E456" s="31">
        <v>1.7733318E7</v>
      </c>
      <c r="F456" s="13">
        <f t="shared" si="1"/>
        <v>5380898</v>
      </c>
      <c r="G456" s="14" t="str">
        <f>IF(E456=0,"YES",IF(D456/E456&gt;=1.15, IF(D456+E456&gt;=one_percentage,"YES","NO"),"NO"))</f>
        <v>YES</v>
      </c>
      <c r="H456" s="32">
        <v>28000.0</v>
      </c>
      <c r="I456" s="16" t="str">
        <f t="shared" si="3"/>
        <v>NOT FUNDED</v>
      </c>
      <c r="J456" s="17">
        <f t="shared" si="4"/>
        <v>99</v>
      </c>
      <c r="K456" s="18" t="str">
        <f t="shared" si="2"/>
        <v>Over Budget</v>
      </c>
    </row>
    <row r="457">
      <c r="A457" s="28" t="s">
        <v>121</v>
      </c>
      <c r="B457" s="29">
        <v>2.19</v>
      </c>
      <c r="C457" s="30">
        <v>89.0</v>
      </c>
      <c r="D457" s="31">
        <v>2.4623437E7</v>
      </c>
      <c r="E457" s="31">
        <v>1.9395534E7</v>
      </c>
      <c r="F457" s="13">
        <f t="shared" si="1"/>
        <v>5227903</v>
      </c>
      <c r="G457" s="14" t="str">
        <f>IF(E457=0,"YES",IF(D457/E457&gt;=1.15, IF(D457+E457&gt;=one_percentage,"YES","NO"),"NO"))</f>
        <v>YES</v>
      </c>
      <c r="H457" s="32">
        <v>25000.0</v>
      </c>
      <c r="I457" s="16" t="str">
        <f t="shared" si="3"/>
        <v>NOT FUNDED</v>
      </c>
      <c r="J457" s="17">
        <f t="shared" si="4"/>
        <v>99</v>
      </c>
      <c r="K457" s="18" t="str">
        <f t="shared" si="2"/>
        <v>Over Budget</v>
      </c>
    </row>
    <row r="458">
      <c r="A458" s="28" t="s">
        <v>312</v>
      </c>
      <c r="B458" s="29">
        <v>1.17</v>
      </c>
      <c r="C458" s="30">
        <v>141.0</v>
      </c>
      <c r="D458" s="31">
        <v>2.8176785E7</v>
      </c>
      <c r="E458" s="31">
        <v>2.3237565E7</v>
      </c>
      <c r="F458" s="13">
        <f t="shared" si="1"/>
        <v>4939220</v>
      </c>
      <c r="G458" s="14" t="str">
        <f>IF(E458=0,"YES",IF(D458/E458&gt;=1.15, IF(D458+E458&gt;=one_percentage,"YES","NO"),"NO"))</f>
        <v>YES</v>
      </c>
      <c r="H458" s="32">
        <v>100000.0</v>
      </c>
      <c r="I458" s="16" t="str">
        <f t="shared" si="3"/>
        <v>NOT FUNDED</v>
      </c>
      <c r="J458" s="17">
        <f t="shared" si="4"/>
        <v>99</v>
      </c>
      <c r="K458" s="18" t="str">
        <f t="shared" si="2"/>
        <v>Over Budget</v>
      </c>
    </row>
    <row r="459">
      <c r="A459" s="28" t="s">
        <v>480</v>
      </c>
      <c r="B459" s="29">
        <v>4.1</v>
      </c>
      <c r="C459" s="30">
        <v>118.0</v>
      </c>
      <c r="D459" s="31">
        <v>2.6717344E7</v>
      </c>
      <c r="E459" s="31">
        <v>2.1837161E7</v>
      </c>
      <c r="F459" s="13">
        <f t="shared" si="1"/>
        <v>4880183</v>
      </c>
      <c r="G459" s="14" t="str">
        <f>IF(E459=0,"YES",IF(D459/E459&gt;=1.15, IF(D459+E459&gt;=one_percentage,"YES","NO"),"NO"))</f>
        <v>YES</v>
      </c>
      <c r="H459" s="32">
        <v>55000.0</v>
      </c>
      <c r="I459" s="16" t="str">
        <f t="shared" si="3"/>
        <v>NOT FUNDED</v>
      </c>
      <c r="J459" s="17">
        <f t="shared" si="4"/>
        <v>99</v>
      </c>
      <c r="K459" s="18" t="str">
        <f t="shared" si="2"/>
        <v>Over Budget</v>
      </c>
    </row>
    <row r="460">
      <c r="A460" s="28" t="s">
        <v>481</v>
      </c>
      <c r="B460" s="29">
        <v>2.79</v>
      </c>
      <c r="C460" s="30">
        <v>84.0</v>
      </c>
      <c r="D460" s="31">
        <v>2.2547697E7</v>
      </c>
      <c r="E460" s="31">
        <v>1.7676274E7</v>
      </c>
      <c r="F460" s="13">
        <f t="shared" si="1"/>
        <v>4871423</v>
      </c>
      <c r="G460" s="14" t="str">
        <f>IF(E460=0,"YES",IF(D460/E460&gt;=1.15, IF(D460+E460&gt;=one_percentage,"YES","NO"),"NO"))</f>
        <v>YES</v>
      </c>
      <c r="H460" s="32">
        <v>10000.0</v>
      </c>
      <c r="I460" s="16" t="str">
        <f t="shared" si="3"/>
        <v>NOT FUNDED</v>
      </c>
      <c r="J460" s="17">
        <f t="shared" si="4"/>
        <v>99</v>
      </c>
      <c r="K460" s="18" t="str">
        <f t="shared" si="2"/>
        <v>Over Budget</v>
      </c>
    </row>
    <row r="461">
      <c r="A461" s="28" t="s">
        <v>1007</v>
      </c>
      <c r="B461" s="29">
        <v>3.95</v>
      </c>
      <c r="C461" s="30">
        <v>118.0</v>
      </c>
      <c r="D461" s="31">
        <v>2.5713006E7</v>
      </c>
      <c r="E461" s="31">
        <v>2.0850342E7</v>
      </c>
      <c r="F461" s="13">
        <f t="shared" si="1"/>
        <v>4862664</v>
      </c>
      <c r="G461" s="14" t="str">
        <f>IF(E461=0,"YES",IF(D461/E461&gt;=1.15, IF(D461+E461&gt;=one_percentage,"YES","NO"),"NO"))</f>
        <v>YES</v>
      </c>
      <c r="H461" s="32">
        <v>25000.0</v>
      </c>
      <c r="I461" s="16" t="str">
        <f t="shared" si="3"/>
        <v>NOT FUNDED</v>
      </c>
      <c r="J461" s="17">
        <f t="shared" si="4"/>
        <v>99</v>
      </c>
      <c r="K461" s="18" t="str">
        <f t="shared" si="2"/>
        <v>Over Budget</v>
      </c>
    </row>
    <row r="462">
      <c r="A462" s="28" t="s">
        <v>482</v>
      </c>
      <c r="B462" s="29">
        <v>2.5</v>
      </c>
      <c r="C462" s="30">
        <v>91.0</v>
      </c>
      <c r="D462" s="31">
        <v>2.2704306E7</v>
      </c>
      <c r="E462" s="31">
        <v>1.7863682E7</v>
      </c>
      <c r="F462" s="13">
        <f t="shared" si="1"/>
        <v>4840624</v>
      </c>
      <c r="G462" s="14" t="str">
        <f>IF(E462=0,"YES",IF(D462/E462&gt;=1.15, IF(D462+E462&gt;=one_percentage,"YES","NO"),"NO"))</f>
        <v>YES</v>
      </c>
      <c r="H462" s="32">
        <v>25000.0</v>
      </c>
      <c r="I462" s="16" t="str">
        <f t="shared" si="3"/>
        <v>NOT FUNDED</v>
      </c>
      <c r="J462" s="17">
        <f t="shared" si="4"/>
        <v>99</v>
      </c>
      <c r="K462" s="18" t="str">
        <f t="shared" si="2"/>
        <v>Over Budget</v>
      </c>
    </row>
    <row r="463">
      <c r="A463" s="28" t="s">
        <v>122</v>
      </c>
      <c r="B463" s="29">
        <v>2.94</v>
      </c>
      <c r="C463" s="30">
        <v>87.0</v>
      </c>
      <c r="D463" s="31">
        <v>2.2644796E7</v>
      </c>
      <c r="E463" s="31">
        <v>1.7843946E7</v>
      </c>
      <c r="F463" s="13">
        <f t="shared" si="1"/>
        <v>4800850</v>
      </c>
      <c r="G463" s="14" t="str">
        <f>IF(E463=0,"YES",IF(D463/E463&gt;=1.15, IF(D463+E463&gt;=one_percentage,"YES","NO"),"NO"))</f>
        <v>YES</v>
      </c>
      <c r="H463" s="32">
        <v>100000.0</v>
      </c>
      <c r="I463" s="16" t="str">
        <f t="shared" si="3"/>
        <v>NOT FUNDED</v>
      </c>
      <c r="J463" s="17">
        <f t="shared" si="4"/>
        <v>99</v>
      </c>
      <c r="K463" s="18" t="str">
        <f t="shared" si="2"/>
        <v>Over Budget</v>
      </c>
    </row>
    <row r="464">
      <c r="A464" s="28" t="s">
        <v>736</v>
      </c>
      <c r="B464" s="29">
        <v>3.4</v>
      </c>
      <c r="C464" s="30">
        <v>84.0</v>
      </c>
      <c r="D464" s="31">
        <v>2.3147963E7</v>
      </c>
      <c r="E464" s="31">
        <v>1.8387811E7</v>
      </c>
      <c r="F464" s="13">
        <f t="shared" si="1"/>
        <v>4760152</v>
      </c>
      <c r="G464" s="14" t="str">
        <f>IF(E464=0,"YES",IF(D464/E464&gt;=1.15, IF(D464+E464&gt;=one_percentage,"YES","NO"),"NO"))</f>
        <v>YES</v>
      </c>
      <c r="H464" s="32">
        <v>33500.0</v>
      </c>
      <c r="I464" s="16" t="str">
        <f t="shared" si="3"/>
        <v>NOT FUNDED</v>
      </c>
      <c r="J464" s="17">
        <f t="shared" si="4"/>
        <v>99</v>
      </c>
      <c r="K464" s="18" t="str">
        <f t="shared" si="2"/>
        <v>Over Budget</v>
      </c>
    </row>
    <row r="465">
      <c r="A465" s="28" t="s">
        <v>200</v>
      </c>
      <c r="B465" s="29">
        <v>3.76</v>
      </c>
      <c r="C465" s="30">
        <v>181.0</v>
      </c>
      <c r="D465" s="31">
        <v>3.322792E7</v>
      </c>
      <c r="E465" s="31">
        <v>2.851528E7</v>
      </c>
      <c r="F465" s="13">
        <f t="shared" si="1"/>
        <v>4712640</v>
      </c>
      <c r="G465" s="14" t="str">
        <f>IF(E465=0,"YES",IF(D465/E465&gt;=1.15, IF(D465+E465&gt;=one_percentage,"YES","NO"),"NO"))</f>
        <v>YES</v>
      </c>
      <c r="H465" s="32">
        <v>8000.0</v>
      </c>
      <c r="I465" s="16" t="str">
        <f t="shared" si="3"/>
        <v>NOT FUNDED</v>
      </c>
      <c r="J465" s="17">
        <f t="shared" si="4"/>
        <v>99</v>
      </c>
      <c r="K465" s="18" t="str">
        <f t="shared" si="2"/>
        <v>Over Budget</v>
      </c>
    </row>
    <row r="466">
      <c r="A466" s="28" t="s">
        <v>143</v>
      </c>
      <c r="B466" s="29">
        <v>3.33</v>
      </c>
      <c r="C466" s="30">
        <v>226.0</v>
      </c>
      <c r="D466" s="31">
        <v>3.3761871E7</v>
      </c>
      <c r="E466" s="31">
        <v>2.9050529E7</v>
      </c>
      <c r="F466" s="13">
        <f t="shared" si="1"/>
        <v>4711342</v>
      </c>
      <c r="G466" s="14" t="str">
        <f>IF(E466=0,"YES",IF(D466/E466&gt;=1.15, IF(D466+E466&gt;=one_percentage,"YES","NO"),"NO"))</f>
        <v>YES</v>
      </c>
      <c r="H466" s="25">
        <v>450000.0</v>
      </c>
      <c r="I466" s="16" t="str">
        <f t="shared" si="3"/>
        <v>NOT FUNDED</v>
      </c>
      <c r="J466" s="17">
        <f t="shared" si="4"/>
        <v>99</v>
      </c>
      <c r="K466" s="18" t="str">
        <f t="shared" si="2"/>
        <v>Over Budget</v>
      </c>
    </row>
    <row r="467">
      <c r="A467" s="28" t="s">
        <v>313</v>
      </c>
      <c r="B467" s="29">
        <v>3.5</v>
      </c>
      <c r="C467" s="30">
        <v>104.0</v>
      </c>
      <c r="D467" s="31">
        <v>2.4436747E7</v>
      </c>
      <c r="E467" s="31">
        <v>1.9734249E7</v>
      </c>
      <c r="F467" s="13">
        <f t="shared" si="1"/>
        <v>4702498</v>
      </c>
      <c r="G467" s="14" t="str">
        <f>IF(E467=0,"YES",IF(D467/E467&gt;=1.15, IF(D467+E467&gt;=one_percentage,"YES","NO"),"NO"))</f>
        <v>YES</v>
      </c>
      <c r="H467" s="32">
        <v>95000.0</v>
      </c>
      <c r="I467" s="16" t="str">
        <f t="shared" si="3"/>
        <v>NOT FUNDED</v>
      </c>
      <c r="J467" s="17">
        <f t="shared" si="4"/>
        <v>99</v>
      </c>
      <c r="K467" s="18" t="str">
        <f t="shared" si="2"/>
        <v>Over Budget</v>
      </c>
    </row>
    <row r="468">
      <c r="A468" s="28" t="s">
        <v>390</v>
      </c>
      <c r="B468" s="29">
        <v>3.75</v>
      </c>
      <c r="C468" s="30">
        <v>220.0</v>
      </c>
      <c r="D468" s="31">
        <v>3.2305045E7</v>
      </c>
      <c r="E468" s="31">
        <v>2.7604498E7</v>
      </c>
      <c r="F468" s="13">
        <f t="shared" si="1"/>
        <v>4700547</v>
      </c>
      <c r="G468" s="14" t="str">
        <f>IF(E468=0,"YES",IF(D468/E468&gt;=1.15, IF(D468+E468&gt;=one_percentage,"YES","NO"),"NO"))</f>
        <v>YES</v>
      </c>
      <c r="H468" s="32">
        <v>80000.0</v>
      </c>
      <c r="I468" s="16" t="str">
        <f t="shared" si="3"/>
        <v>NOT FUNDED</v>
      </c>
      <c r="J468" s="17">
        <f t="shared" si="4"/>
        <v>99</v>
      </c>
      <c r="K468" s="18" t="str">
        <f t="shared" si="2"/>
        <v>Over Budget</v>
      </c>
    </row>
    <row r="469">
      <c r="A469" s="28" t="s">
        <v>483</v>
      </c>
      <c r="B469" s="29">
        <v>2.07</v>
      </c>
      <c r="C469" s="30">
        <v>103.0</v>
      </c>
      <c r="D469" s="31">
        <v>2.2822889E7</v>
      </c>
      <c r="E469" s="31">
        <v>1.8196869E7</v>
      </c>
      <c r="F469" s="13">
        <f t="shared" si="1"/>
        <v>4626020</v>
      </c>
      <c r="G469" s="14" t="str">
        <f>IF(E469=0,"YES",IF(D469/E469&gt;=1.15, IF(D469+E469&gt;=one_percentage,"YES","NO"),"NO"))</f>
        <v>YES</v>
      </c>
      <c r="H469" s="32">
        <v>64500.0</v>
      </c>
      <c r="I469" s="16" t="str">
        <f t="shared" si="3"/>
        <v>NOT FUNDED</v>
      </c>
      <c r="J469" s="17">
        <f t="shared" si="4"/>
        <v>99</v>
      </c>
      <c r="K469" s="18" t="str">
        <f t="shared" si="2"/>
        <v>Over Budget</v>
      </c>
    </row>
    <row r="470">
      <c r="A470" s="28" t="s">
        <v>484</v>
      </c>
      <c r="B470" s="29">
        <v>2.67</v>
      </c>
      <c r="C470" s="30">
        <v>110.0</v>
      </c>
      <c r="D470" s="31">
        <v>2.2625647E7</v>
      </c>
      <c r="E470" s="31">
        <v>1.8030561E7</v>
      </c>
      <c r="F470" s="13">
        <f t="shared" si="1"/>
        <v>4595086</v>
      </c>
      <c r="G470" s="14" t="str">
        <f>IF(E470=0,"YES",IF(D470/E470&gt;=1.15, IF(D470+E470&gt;=one_percentage,"YES","NO"),"NO"))</f>
        <v>YES</v>
      </c>
      <c r="H470" s="32">
        <v>50000.0</v>
      </c>
      <c r="I470" s="16" t="str">
        <f t="shared" si="3"/>
        <v>NOT FUNDED</v>
      </c>
      <c r="J470" s="17">
        <f t="shared" si="4"/>
        <v>99</v>
      </c>
      <c r="K470" s="18" t="str">
        <f t="shared" si="2"/>
        <v>Over Budget</v>
      </c>
    </row>
    <row r="471">
      <c r="A471" s="28" t="s">
        <v>938</v>
      </c>
      <c r="B471" s="29">
        <v>4.13</v>
      </c>
      <c r="C471" s="30">
        <v>118.0</v>
      </c>
      <c r="D471" s="31">
        <v>2.5557852E7</v>
      </c>
      <c r="E471" s="31">
        <v>2.1006557E7</v>
      </c>
      <c r="F471" s="13">
        <f t="shared" si="1"/>
        <v>4551295</v>
      </c>
      <c r="G471" s="14" t="str">
        <f>IF(E471=0,"YES",IF(D471/E471&gt;=1.15, IF(D471+E471&gt;=one_percentage,"YES","NO"),"NO"))</f>
        <v>YES</v>
      </c>
      <c r="H471" s="32">
        <v>60000.0</v>
      </c>
      <c r="I471" s="16" t="str">
        <f t="shared" si="3"/>
        <v>NOT FUNDED</v>
      </c>
      <c r="J471" s="17">
        <f t="shared" si="4"/>
        <v>99</v>
      </c>
      <c r="K471" s="18" t="str">
        <f t="shared" si="2"/>
        <v>Over Budget</v>
      </c>
    </row>
    <row r="472">
      <c r="A472" s="28" t="s">
        <v>201</v>
      </c>
      <c r="B472" s="29">
        <v>1.92</v>
      </c>
      <c r="C472" s="30">
        <v>140.0</v>
      </c>
      <c r="D472" s="31">
        <v>2.8138014E7</v>
      </c>
      <c r="E472" s="31">
        <v>2.3599106E7</v>
      </c>
      <c r="F472" s="13">
        <f t="shared" si="1"/>
        <v>4538908</v>
      </c>
      <c r="G472" s="14" t="str">
        <f>IF(E472=0,"YES",IF(D472/E472&gt;=1.15, IF(D472+E472&gt;=one_percentage,"YES","NO"),"NO"))</f>
        <v>YES</v>
      </c>
      <c r="H472" s="32">
        <v>35000.0</v>
      </c>
      <c r="I472" s="16" t="str">
        <f t="shared" si="3"/>
        <v>NOT FUNDED</v>
      </c>
      <c r="J472" s="17">
        <f t="shared" si="4"/>
        <v>99</v>
      </c>
      <c r="K472" s="18" t="str">
        <f t="shared" si="2"/>
        <v>Over Budget</v>
      </c>
    </row>
    <row r="473">
      <c r="A473" s="28" t="s">
        <v>1034</v>
      </c>
      <c r="B473" s="29">
        <v>4.22</v>
      </c>
      <c r="C473" s="30">
        <v>110.0</v>
      </c>
      <c r="D473" s="31">
        <v>2.4668166E7</v>
      </c>
      <c r="E473" s="31">
        <v>2.0329341E7</v>
      </c>
      <c r="F473" s="13">
        <f t="shared" si="1"/>
        <v>4338825</v>
      </c>
      <c r="G473" s="14" t="str">
        <f>IF(E473=0,"YES",IF(D473/E473&gt;=1.15, IF(D473+E473&gt;=one_percentage,"YES","NO"),"NO"))</f>
        <v>YES</v>
      </c>
      <c r="H473" s="32">
        <v>30000.0</v>
      </c>
      <c r="I473" s="16" t="str">
        <f t="shared" si="3"/>
        <v>NOT FUNDED</v>
      </c>
      <c r="J473" s="17">
        <f t="shared" si="4"/>
        <v>99</v>
      </c>
      <c r="K473" s="18" t="str">
        <f t="shared" si="2"/>
        <v>Over Budget</v>
      </c>
    </row>
    <row r="474">
      <c r="A474" s="28" t="s">
        <v>605</v>
      </c>
      <c r="B474" s="29">
        <v>4.07</v>
      </c>
      <c r="C474" s="30">
        <v>162.0</v>
      </c>
      <c r="D474" s="31">
        <v>2.8094404E7</v>
      </c>
      <c r="E474" s="31">
        <v>2.3788594E7</v>
      </c>
      <c r="F474" s="13">
        <f t="shared" si="1"/>
        <v>4305810</v>
      </c>
      <c r="G474" s="14" t="str">
        <f>IF(E474=0,"YES",IF(D474/E474&gt;=1.15, IF(D474+E474&gt;=one_percentage,"YES","NO"),"NO"))</f>
        <v>YES</v>
      </c>
      <c r="H474" s="32">
        <v>7100.0</v>
      </c>
      <c r="I474" s="16" t="str">
        <f t="shared" si="3"/>
        <v>NOT FUNDED</v>
      </c>
      <c r="J474" s="17">
        <f t="shared" si="4"/>
        <v>99</v>
      </c>
      <c r="K474" s="18" t="str">
        <f t="shared" si="2"/>
        <v>Over Budget</v>
      </c>
    </row>
    <row r="475">
      <c r="A475" s="28" t="s">
        <v>315</v>
      </c>
      <c r="B475" s="29">
        <v>2.33</v>
      </c>
      <c r="C475" s="30">
        <v>96.0</v>
      </c>
      <c r="D475" s="31">
        <v>2.4834251E7</v>
      </c>
      <c r="E475" s="31">
        <v>2.0634841E7</v>
      </c>
      <c r="F475" s="13">
        <f t="shared" si="1"/>
        <v>4199410</v>
      </c>
      <c r="G475" s="14" t="str">
        <f>IF(E475=0,"YES",IF(D475/E475&gt;=1.15, IF(D475+E475&gt;=one_percentage,"YES","NO"),"NO"))</f>
        <v>YES</v>
      </c>
      <c r="H475" s="32">
        <v>89000.0</v>
      </c>
      <c r="I475" s="16" t="str">
        <f t="shared" si="3"/>
        <v>NOT FUNDED</v>
      </c>
      <c r="J475" s="17">
        <f t="shared" si="4"/>
        <v>99</v>
      </c>
      <c r="K475" s="18" t="str">
        <f t="shared" si="2"/>
        <v>Over Budget</v>
      </c>
    </row>
    <row r="476">
      <c r="A476" s="28" t="s">
        <v>202</v>
      </c>
      <c r="B476" s="29">
        <v>1.89</v>
      </c>
      <c r="C476" s="30">
        <v>143.0</v>
      </c>
      <c r="D476" s="31">
        <v>2.8073305E7</v>
      </c>
      <c r="E476" s="31">
        <v>2.3885287E7</v>
      </c>
      <c r="F476" s="13">
        <f t="shared" si="1"/>
        <v>4188018</v>
      </c>
      <c r="G476" s="14" t="str">
        <f>IF(E476=0,"YES",IF(D476/E476&gt;=1.15, IF(D476+E476&gt;=one_percentage,"YES","NO"),"NO"))</f>
        <v>YES</v>
      </c>
      <c r="H476" s="32">
        <v>20000.0</v>
      </c>
      <c r="I476" s="16" t="str">
        <f t="shared" si="3"/>
        <v>NOT FUNDED</v>
      </c>
      <c r="J476" s="17">
        <f t="shared" si="4"/>
        <v>99</v>
      </c>
      <c r="K476" s="18" t="str">
        <f t="shared" si="2"/>
        <v>Over Budget</v>
      </c>
    </row>
    <row r="477">
      <c r="A477" s="28" t="s">
        <v>123</v>
      </c>
      <c r="B477" s="29">
        <v>3.83</v>
      </c>
      <c r="C477" s="30">
        <v>114.0</v>
      </c>
      <c r="D477" s="31">
        <v>2.7599358E7</v>
      </c>
      <c r="E477" s="31">
        <v>2.343246E7</v>
      </c>
      <c r="F477" s="13">
        <f t="shared" si="1"/>
        <v>4166898</v>
      </c>
      <c r="G477" s="14" t="str">
        <f>IF(E477=0,"YES",IF(D477/E477&gt;=1.15, IF(D477+E477&gt;=one_percentage,"YES","NO"),"NO"))</f>
        <v>YES</v>
      </c>
      <c r="H477" s="32">
        <v>50000.0</v>
      </c>
      <c r="I477" s="16" t="str">
        <f t="shared" si="3"/>
        <v>NOT FUNDED</v>
      </c>
      <c r="J477" s="17">
        <f t="shared" si="4"/>
        <v>99</v>
      </c>
      <c r="K477" s="18" t="str">
        <f t="shared" si="2"/>
        <v>Over Budget</v>
      </c>
    </row>
    <row r="478">
      <c r="A478" s="28" t="s">
        <v>737</v>
      </c>
      <c r="B478" s="29">
        <v>2.42</v>
      </c>
      <c r="C478" s="30">
        <v>82.0</v>
      </c>
      <c r="D478" s="31">
        <v>2.2330462E7</v>
      </c>
      <c r="E478" s="31">
        <v>1.8174393E7</v>
      </c>
      <c r="F478" s="13">
        <f t="shared" si="1"/>
        <v>4156069</v>
      </c>
      <c r="G478" s="14" t="str">
        <f>IF(E478=0,"YES",IF(D478/E478&gt;=1.15, IF(D478+E478&gt;=one_percentage,"YES","NO"),"NO"))</f>
        <v>YES</v>
      </c>
      <c r="H478" s="32">
        <v>38000.0</v>
      </c>
      <c r="I478" s="16" t="str">
        <f t="shared" si="3"/>
        <v>NOT FUNDED</v>
      </c>
      <c r="J478" s="17">
        <f t="shared" si="4"/>
        <v>99</v>
      </c>
      <c r="K478" s="18" t="str">
        <f t="shared" si="2"/>
        <v>Over Budget</v>
      </c>
    </row>
    <row r="479">
      <c r="A479" s="28" t="s">
        <v>124</v>
      </c>
      <c r="B479" s="29">
        <v>3.9</v>
      </c>
      <c r="C479" s="30">
        <v>114.0</v>
      </c>
      <c r="D479" s="31">
        <v>2.7398328E7</v>
      </c>
      <c r="E479" s="31">
        <v>2.3258121E7</v>
      </c>
      <c r="F479" s="13">
        <f t="shared" si="1"/>
        <v>4140207</v>
      </c>
      <c r="G479" s="14" t="str">
        <f>IF(E479=0,"YES",IF(D479/E479&gt;=1.15, IF(D479+E479&gt;=one_percentage,"YES","NO"),"NO"))</f>
        <v>YES</v>
      </c>
      <c r="H479" s="32">
        <v>185000.0</v>
      </c>
      <c r="I479" s="16" t="str">
        <f t="shared" si="3"/>
        <v>NOT FUNDED</v>
      </c>
      <c r="J479" s="17">
        <f t="shared" si="4"/>
        <v>99</v>
      </c>
      <c r="K479" s="18" t="str">
        <f t="shared" si="2"/>
        <v>Over Budget</v>
      </c>
    </row>
    <row r="480">
      <c r="A480" s="28" t="s">
        <v>1144</v>
      </c>
      <c r="B480" s="29">
        <v>2.05</v>
      </c>
      <c r="C480" s="30">
        <v>96.0</v>
      </c>
      <c r="D480" s="31">
        <v>2.2448917E7</v>
      </c>
      <c r="E480" s="31">
        <v>1.8319352E7</v>
      </c>
      <c r="F480" s="13">
        <f t="shared" si="1"/>
        <v>4129565</v>
      </c>
      <c r="G480" s="14" t="str">
        <f>IF(E480=0,"YES",IF(D480/E480&gt;=1.15, IF(D480+E480&gt;=one_percentage,"YES","NO"),"NO"))</f>
        <v>YES</v>
      </c>
      <c r="H480" s="32">
        <v>6500.0</v>
      </c>
      <c r="I480" s="16" t="str">
        <f t="shared" si="3"/>
        <v>NOT FUNDED</v>
      </c>
      <c r="J480" s="17">
        <f t="shared" si="4"/>
        <v>99</v>
      </c>
      <c r="K480" s="18" t="str">
        <f t="shared" si="2"/>
        <v>Over Budget</v>
      </c>
    </row>
    <row r="481">
      <c r="A481" s="28" t="s">
        <v>1008</v>
      </c>
      <c r="B481" s="29">
        <v>1.74</v>
      </c>
      <c r="C481" s="30">
        <v>117.0</v>
      </c>
      <c r="D481" s="31">
        <v>2.2925107E7</v>
      </c>
      <c r="E481" s="31">
        <v>1.8807627E7</v>
      </c>
      <c r="F481" s="13">
        <f t="shared" si="1"/>
        <v>4117480</v>
      </c>
      <c r="G481" s="14" t="str">
        <f>IF(E481=0,"YES",IF(D481/E481&gt;=1.15, IF(D481+E481&gt;=one_percentage,"YES","NO"),"NO"))</f>
        <v>YES</v>
      </c>
      <c r="H481" s="32">
        <v>100000.0</v>
      </c>
      <c r="I481" s="16" t="str">
        <f t="shared" si="3"/>
        <v>NOT FUNDED</v>
      </c>
      <c r="J481" s="17">
        <f t="shared" si="4"/>
        <v>99</v>
      </c>
      <c r="K481" s="18" t="str">
        <f t="shared" si="2"/>
        <v>Over Budget</v>
      </c>
    </row>
    <row r="482">
      <c r="A482" s="28" t="s">
        <v>125</v>
      </c>
      <c r="B482" s="29">
        <v>1.38</v>
      </c>
      <c r="C482" s="30">
        <v>95.0</v>
      </c>
      <c r="D482" s="31">
        <v>2.2699059E7</v>
      </c>
      <c r="E482" s="31">
        <v>1.8588028E7</v>
      </c>
      <c r="F482" s="13">
        <f t="shared" si="1"/>
        <v>4111031</v>
      </c>
      <c r="G482" s="14" t="str">
        <f>IF(E482=0,"YES",IF(D482/E482&gt;=1.15, IF(D482+E482&gt;=one_percentage,"YES","NO"),"NO"))</f>
        <v>YES</v>
      </c>
      <c r="H482" s="32">
        <v>25000.0</v>
      </c>
      <c r="I482" s="16" t="str">
        <f t="shared" si="3"/>
        <v>NOT FUNDED</v>
      </c>
      <c r="J482" s="17">
        <f t="shared" si="4"/>
        <v>99</v>
      </c>
      <c r="K482" s="18" t="str">
        <f t="shared" si="2"/>
        <v>Over Budget</v>
      </c>
    </row>
    <row r="483">
      <c r="A483" s="28" t="s">
        <v>486</v>
      </c>
      <c r="B483" s="29">
        <v>2.2</v>
      </c>
      <c r="C483" s="30">
        <v>111.0</v>
      </c>
      <c r="D483" s="31">
        <v>2.2819636E7</v>
      </c>
      <c r="E483" s="31">
        <v>1.8751147E7</v>
      </c>
      <c r="F483" s="13">
        <f t="shared" si="1"/>
        <v>4068489</v>
      </c>
      <c r="G483" s="14" t="str">
        <f>IF(E483=0,"YES",IF(D483/E483&gt;=1.15, IF(D483+E483&gt;=one_percentage,"YES","NO"),"NO"))</f>
        <v>YES</v>
      </c>
      <c r="H483" s="32">
        <v>120000.0</v>
      </c>
      <c r="I483" s="16" t="str">
        <f t="shared" si="3"/>
        <v>NOT FUNDED</v>
      </c>
      <c r="J483" s="17">
        <f t="shared" si="4"/>
        <v>99</v>
      </c>
      <c r="K483" s="18" t="str">
        <f t="shared" si="2"/>
        <v>Over Budget</v>
      </c>
    </row>
    <row r="484">
      <c r="A484" s="28" t="s">
        <v>738</v>
      </c>
      <c r="B484" s="29">
        <v>4.33</v>
      </c>
      <c r="C484" s="30">
        <v>109.0</v>
      </c>
      <c r="D484" s="31">
        <v>2.5455753E7</v>
      </c>
      <c r="E484" s="31">
        <v>2.1399695E7</v>
      </c>
      <c r="F484" s="13">
        <f t="shared" si="1"/>
        <v>4056058</v>
      </c>
      <c r="G484" s="14" t="str">
        <f>IF(E484=0,"YES",IF(D484/E484&gt;=1.15, IF(D484+E484&gt;=one_percentage,"YES","NO"),"NO"))</f>
        <v>YES</v>
      </c>
      <c r="H484" s="32">
        <v>34700.0</v>
      </c>
      <c r="I484" s="16" t="str">
        <f t="shared" si="3"/>
        <v>NOT FUNDED</v>
      </c>
      <c r="J484" s="17">
        <f t="shared" si="4"/>
        <v>99</v>
      </c>
      <c r="K484" s="18" t="str">
        <f t="shared" si="2"/>
        <v>Over Budget</v>
      </c>
    </row>
    <row r="485">
      <c r="A485" s="28" t="s">
        <v>739</v>
      </c>
      <c r="B485" s="29">
        <v>2.13</v>
      </c>
      <c r="C485" s="30">
        <v>76.0</v>
      </c>
      <c r="D485" s="31">
        <v>2.232964E7</v>
      </c>
      <c r="E485" s="31">
        <v>1.8338489E7</v>
      </c>
      <c r="F485" s="13">
        <f t="shared" si="1"/>
        <v>3991151</v>
      </c>
      <c r="G485" s="14" t="str">
        <f>IF(E485=0,"YES",IF(D485/E485&gt;=1.15, IF(D485+E485&gt;=one_percentage,"YES","NO"),"NO"))</f>
        <v>YES</v>
      </c>
      <c r="H485" s="32">
        <v>25000.0</v>
      </c>
      <c r="I485" s="16" t="str">
        <f t="shared" si="3"/>
        <v>NOT FUNDED</v>
      </c>
      <c r="J485" s="17">
        <f t="shared" si="4"/>
        <v>99</v>
      </c>
      <c r="K485" s="18" t="str">
        <f t="shared" si="2"/>
        <v>Over Budget</v>
      </c>
    </row>
    <row r="486">
      <c r="A486" s="28" t="s">
        <v>318</v>
      </c>
      <c r="B486" s="29">
        <v>3.93</v>
      </c>
      <c r="C486" s="30">
        <v>99.0</v>
      </c>
      <c r="D486" s="31">
        <v>2.2189479E7</v>
      </c>
      <c r="E486" s="31">
        <v>1.8318206E7</v>
      </c>
      <c r="F486" s="13">
        <f t="shared" si="1"/>
        <v>3871273</v>
      </c>
      <c r="G486" s="14" t="str">
        <f>IF(E486=0,"YES",IF(D486/E486&gt;=1.15, IF(D486+E486&gt;=one_percentage,"YES","NO"),"NO"))</f>
        <v>YES</v>
      </c>
      <c r="H486" s="32">
        <v>67200.0</v>
      </c>
      <c r="I486" s="16" t="str">
        <f t="shared" si="3"/>
        <v>NOT FUNDED</v>
      </c>
      <c r="J486" s="17">
        <f t="shared" si="4"/>
        <v>99</v>
      </c>
      <c r="K486" s="18" t="str">
        <f t="shared" si="2"/>
        <v>Over Budget</v>
      </c>
    </row>
    <row r="487">
      <c r="A487" s="28" t="s">
        <v>785</v>
      </c>
      <c r="B487" s="29">
        <v>2.83</v>
      </c>
      <c r="C487" s="30">
        <v>118.0</v>
      </c>
      <c r="D487" s="31">
        <v>2.4452044E7</v>
      </c>
      <c r="E487" s="31">
        <v>2.0735112E7</v>
      </c>
      <c r="F487" s="13">
        <f t="shared" si="1"/>
        <v>3716932</v>
      </c>
      <c r="G487" s="14" t="str">
        <f>IF(E487=0,"YES",IF(D487/E487&gt;=1.15, IF(D487+E487&gt;=one_percentage,"YES","NO"),"NO"))</f>
        <v>YES</v>
      </c>
      <c r="H487" s="32">
        <v>42000.0</v>
      </c>
      <c r="I487" s="16" t="str">
        <f t="shared" si="3"/>
        <v>NOT FUNDED</v>
      </c>
      <c r="J487" s="17">
        <f t="shared" si="4"/>
        <v>99</v>
      </c>
      <c r="K487" s="18" t="str">
        <f t="shared" si="2"/>
        <v>Over Budget</v>
      </c>
    </row>
    <row r="488">
      <c r="A488" s="28" t="s">
        <v>1009</v>
      </c>
      <c r="B488" s="29">
        <v>2.92</v>
      </c>
      <c r="C488" s="30">
        <v>120.0</v>
      </c>
      <c r="D488" s="31">
        <v>2.2486299E7</v>
      </c>
      <c r="E488" s="31">
        <v>1.9466885E7</v>
      </c>
      <c r="F488" s="13">
        <f t="shared" si="1"/>
        <v>3019414</v>
      </c>
      <c r="G488" s="14" t="str">
        <f>IF(E488=0,"YES",IF(D488/E488&gt;=1.15, IF(D488+E488&gt;=one_percentage,"YES","NO"),"NO"))</f>
        <v>YES</v>
      </c>
      <c r="H488" s="32">
        <v>20000.0</v>
      </c>
      <c r="I488" s="16" t="str">
        <f t="shared" si="3"/>
        <v>NOT FUNDED</v>
      </c>
      <c r="J488" s="17">
        <f t="shared" si="4"/>
        <v>99</v>
      </c>
      <c r="K488" s="18" t="str">
        <f t="shared" si="2"/>
        <v>Over Budget</v>
      </c>
    </row>
  </sheetData>
  <autoFilter ref="$A$1:$H$488">
    <sortState ref="A1:H488">
      <sortCondition descending="1" ref="F1:F488"/>
    </sortState>
  </autoFilter>
  <conditionalFormatting sqref="I2:I488">
    <cfRule type="cellIs" dxfId="0" priority="1" operator="equal">
      <formula>"FUNDED"</formula>
    </cfRule>
  </conditionalFormatting>
  <conditionalFormatting sqref="I2:I488">
    <cfRule type="cellIs" dxfId="1" priority="2" operator="equal">
      <formula>"NOT FUNDED"</formula>
    </cfRule>
  </conditionalFormatting>
  <conditionalFormatting sqref="K2:K488">
    <cfRule type="cellIs" dxfId="0" priority="3" operator="greaterThan">
      <formula>999</formula>
    </cfRule>
  </conditionalFormatting>
  <conditionalFormatting sqref="K2:K488">
    <cfRule type="cellIs" dxfId="0" priority="4" operator="greaterThan">
      <formula>999</formula>
    </cfRule>
  </conditionalFormatting>
  <conditionalFormatting sqref="K2:K488">
    <cfRule type="containsText" dxfId="1" priority="5" operator="containsText" text="NOT FUNDED">
      <formula>NOT(ISERROR(SEARCH(("NOT FUNDED"),(K2))))</formula>
    </cfRule>
  </conditionalFormatting>
  <conditionalFormatting sqref="K2:K488">
    <cfRule type="cellIs" dxfId="2" priority="6" operator="equal">
      <formula>"Over Budget"</formula>
    </cfRule>
  </conditionalFormatting>
  <conditionalFormatting sqref="K2:K488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</hyperlinks>
  <drawing r:id="rId488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34.25"/>
  </cols>
  <sheetData>
    <row r="1">
      <c r="A1" s="34" t="s">
        <v>1145</v>
      </c>
      <c r="B1" s="34"/>
      <c r="C1" s="34"/>
    </row>
    <row r="2">
      <c r="A2" s="34"/>
      <c r="B2" s="34" t="s">
        <v>1146</v>
      </c>
      <c r="C2" s="35">
        <v>500000.0</v>
      </c>
    </row>
    <row r="3">
      <c r="A3" s="34"/>
      <c r="B3" s="34" t="s">
        <v>1147</v>
      </c>
      <c r="C3" s="35">
        <v>1000000.0</v>
      </c>
    </row>
    <row r="4">
      <c r="A4" s="34"/>
      <c r="B4" s="34" t="s">
        <v>1148</v>
      </c>
      <c r="C4" s="35">
        <v>1000000.0</v>
      </c>
    </row>
    <row r="5">
      <c r="A5" s="34"/>
      <c r="B5" s="34" t="s">
        <v>1085</v>
      </c>
      <c r="C5" s="35">
        <v>100000.0</v>
      </c>
    </row>
    <row r="6">
      <c r="A6" s="34"/>
      <c r="B6" s="34" t="s">
        <v>1065</v>
      </c>
      <c r="C6" s="35">
        <v>400000.0</v>
      </c>
    </row>
    <row r="7">
      <c r="A7" s="34"/>
      <c r="B7" s="34" t="s">
        <v>1149</v>
      </c>
      <c r="C7" s="35">
        <v>2500000.0</v>
      </c>
    </row>
    <row r="8">
      <c r="A8" s="34"/>
      <c r="B8" s="34" t="s">
        <v>1063</v>
      </c>
      <c r="C8" s="35">
        <v>1000000.0</v>
      </c>
    </row>
    <row r="9">
      <c r="A9" s="34"/>
      <c r="B9" s="34" t="s">
        <v>1071</v>
      </c>
      <c r="C9" s="35">
        <v>150000.0</v>
      </c>
    </row>
    <row r="10">
      <c r="A10" s="34"/>
      <c r="B10" s="34" t="s">
        <v>1150</v>
      </c>
      <c r="C10" s="35">
        <v>500000.0</v>
      </c>
    </row>
    <row r="11">
      <c r="A11" s="34"/>
      <c r="B11" s="34" t="s">
        <v>1068</v>
      </c>
      <c r="C11" s="35">
        <v>250000.0</v>
      </c>
    </row>
    <row r="12">
      <c r="A12" s="34"/>
      <c r="B12" s="34" t="s">
        <v>1078</v>
      </c>
      <c r="C12" s="35">
        <v>150000.0</v>
      </c>
    </row>
    <row r="13">
      <c r="A13" s="34"/>
      <c r="B13" s="34" t="s">
        <v>1102</v>
      </c>
      <c r="C13" s="35">
        <v>150000.0</v>
      </c>
    </row>
    <row r="14">
      <c r="A14" s="34"/>
      <c r="B14" s="34" t="s">
        <v>1084</v>
      </c>
      <c r="C14" s="35">
        <v>200000.0</v>
      </c>
    </row>
    <row r="15">
      <c r="A15" s="34"/>
      <c r="B15" s="34" t="s">
        <v>1069</v>
      </c>
      <c r="C15" s="35">
        <v>300000.0</v>
      </c>
    </row>
    <row r="16">
      <c r="A16" s="34"/>
      <c r="B16" s="34" t="s">
        <v>1151</v>
      </c>
      <c r="C16" s="35">
        <v>500000.0</v>
      </c>
    </row>
    <row r="17">
      <c r="A17" s="34"/>
      <c r="B17" s="34" t="s">
        <v>1075</v>
      </c>
      <c r="C17" s="35">
        <v>800000.0</v>
      </c>
    </row>
    <row r="18">
      <c r="A18" s="34"/>
      <c r="B18" s="34" t="s">
        <v>1152</v>
      </c>
      <c r="C18" s="35">
        <v>200000.0</v>
      </c>
    </row>
    <row r="19">
      <c r="A19" s="34"/>
      <c r="B19" s="34" t="s">
        <v>1153</v>
      </c>
      <c r="C19" s="35">
        <v>1200000.0</v>
      </c>
    </row>
    <row r="20">
      <c r="A20" s="34"/>
      <c r="B20" s="34" t="s">
        <v>1154</v>
      </c>
      <c r="C20" s="35">
        <v>500000.0</v>
      </c>
    </row>
    <row r="21">
      <c r="A21" s="34"/>
      <c r="B21" s="34" t="s">
        <v>1087</v>
      </c>
      <c r="C21" s="35">
        <v>500000.0</v>
      </c>
    </row>
    <row r="22">
      <c r="A22" s="34"/>
      <c r="B22" s="34" t="s">
        <v>1109</v>
      </c>
      <c r="C22" s="35">
        <v>400000.0</v>
      </c>
    </row>
    <row r="23">
      <c r="A23" s="34"/>
      <c r="B23" s="34" t="s">
        <v>1059</v>
      </c>
      <c r="C23" s="35">
        <v>500000.0</v>
      </c>
    </row>
    <row r="24">
      <c r="A24" s="34"/>
      <c r="B24" s="34" t="s">
        <v>1155</v>
      </c>
      <c r="C24" s="35">
        <v>1.28E7</v>
      </c>
    </row>
    <row r="26">
      <c r="A26" s="34" t="s">
        <v>1156</v>
      </c>
      <c r="C26" s="36">
        <v>3.680777012E9</v>
      </c>
      <c r="D26" s="36"/>
    </row>
    <row r="27">
      <c r="A27" s="34" t="s">
        <v>1157</v>
      </c>
      <c r="C27" s="37">
        <f>C26*0.01</f>
        <v>36807770.12</v>
      </c>
    </row>
    <row r="29">
      <c r="A29" s="34" t="s">
        <v>1158</v>
      </c>
    </row>
    <row r="30">
      <c r="B30" s="34" t="s">
        <v>1159</v>
      </c>
      <c r="C30" s="38">
        <f>'Accelerate Decentralized Identi'!J39+'Business Solutions (B2B &amp; B2C)'!J85+'Cardano scaling solutions'!J17+'Community Advisor Improvements'!J13+'Cross-Chain Collaboration'!J53+'DApps and Integrations'!J138+'Developer Ecosystem'!J50+'Film + Media (FAM) creatives un'!J35+'Gamers On - Chained'!J64+'Grow Africa, Grow Cardano'!J57+'Grow East Asia, Grow Cardano'!J35+'Grow India, Grow Cardano'!J35+'Improve and Grow Auditability'!J23+'Lobbying for favorable legislat'!J24+'Miscellaneous Challenge'!J89+'Nation Building Dapps'!J45+'New Member Onboarding'!J41+'Open Source Development Ecosyst'!J87+'Open Standards &amp; Interoperabili'!J29+'Scale-UP Cardanos Community Hub'!J69+'Self-Sovereign Identity'!J29+'The Great Migration (from Ether'!J23</f>
        <v>262870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49</v>
      </c>
      <c r="B2" s="22">
        <v>4.2</v>
      </c>
      <c r="C2" s="23">
        <v>307.0</v>
      </c>
      <c r="D2" s="24">
        <v>2.32855092E8</v>
      </c>
      <c r="E2" s="24">
        <v>7677576.0</v>
      </c>
      <c r="F2" s="13">
        <f t="shared" ref="F2:F85" si="1">D2-E2</f>
        <v>225177516</v>
      </c>
      <c r="G2" s="14" t="str">
        <f>IF(E2=0,"YES",IF(D2/E2&gt;=1.15, IF(D2+E2&gt;=one_percentage,"YES","NO"),"NO"))</f>
        <v>YES</v>
      </c>
      <c r="H2" s="25">
        <v>100000.0</v>
      </c>
      <c r="I2" s="16" t="str">
        <f>If(b2b&gt;=H2,IF(G2="Yes","FUNDED","NOT FUNDED"),"NOT FUNDED")</f>
        <v>FUNDED</v>
      </c>
      <c r="J2" s="17">
        <f>If(b2b&gt;=H2,b2b-H2,b2b)</f>
        <v>900000</v>
      </c>
      <c r="K2" s="18" t="str">
        <f t="shared" ref="K2:K85" si="2">If(G2="YES",IF(I2="FUNDED","","Over Budget"),"Approval Threshold")</f>
        <v/>
      </c>
    </row>
    <row r="3">
      <c r="A3" s="21" t="s">
        <v>50</v>
      </c>
      <c r="B3" s="22">
        <v>4.92</v>
      </c>
      <c r="C3" s="23">
        <v>675.0</v>
      </c>
      <c r="D3" s="24">
        <v>1.37726985E8</v>
      </c>
      <c r="E3" s="24">
        <v>8585321.0</v>
      </c>
      <c r="F3" s="13">
        <f t="shared" si="1"/>
        <v>129141664</v>
      </c>
      <c r="G3" s="14" t="str">
        <f>IF(E3=0,"YES",IF(D3/E3&gt;=1.15, IF(D3+E3&gt;=one_percentage,"YES","NO"),"NO"))</f>
        <v>YES</v>
      </c>
      <c r="H3" s="25">
        <v>40000.0</v>
      </c>
      <c r="I3" s="16" t="str">
        <f t="shared" ref="I3:I85" si="3">If(J2&gt;=H3,IF(G3="Yes","FUNDED","NOT FUNDED"),"NOT FUNDED")</f>
        <v>FUNDED</v>
      </c>
      <c r="J3" s="17">
        <f t="shared" ref="J3:J85" si="4">If(I3="FUNDED",IF(J2&gt;=H3,(J2-H3),J2),J2)</f>
        <v>860000</v>
      </c>
      <c r="K3" s="18" t="str">
        <f t="shared" si="2"/>
        <v/>
      </c>
    </row>
    <row r="4">
      <c r="A4" s="21" t="s">
        <v>51</v>
      </c>
      <c r="B4" s="22">
        <v>4.81</v>
      </c>
      <c r="C4" s="23">
        <v>439.0</v>
      </c>
      <c r="D4" s="24">
        <v>1.15979322E8</v>
      </c>
      <c r="E4" s="24">
        <v>6412601.0</v>
      </c>
      <c r="F4" s="13">
        <f t="shared" si="1"/>
        <v>109566721</v>
      </c>
      <c r="G4" s="14" t="str">
        <f>IF(E4=0,"YES",IF(D4/E4&gt;=1.15, IF(D4+E4&gt;=one_percentage,"YES","NO"),"NO"))</f>
        <v>YES</v>
      </c>
      <c r="H4" s="25">
        <v>56000.0</v>
      </c>
      <c r="I4" s="16" t="str">
        <f t="shared" si="3"/>
        <v>FUNDED</v>
      </c>
      <c r="J4" s="17">
        <f t="shared" si="4"/>
        <v>804000</v>
      </c>
      <c r="K4" s="18" t="str">
        <f t="shared" si="2"/>
        <v/>
      </c>
    </row>
    <row r="5">
      <c r="A5" s="21" t="s">
        <v>52</v>
      </c>
      <c r="B5" s="22">
        <v>4.67</v>
      </c>
      <c r="C5" s="23">
        <v>421.0</v>
      </c>
      <c r="D5" s="24">
        <v>1.03157307E8</v>
      </c>
      <c r="E5" s="24">
        <v>8685369.0</v>
      </c>
      <c r="F5" s="13">
        <f t="shared" si="1"/>
        <v>94471938</v>
      </c>
      <c r="G5" s="14" t="str">
        <f>IF(E5=0,"YES",IF(D5/E5&gt;=1.15, IF(D5+E5&gt;=one_percentage,"YES","NO"),"NO"))</f>
        <v>YES</v>
      </c>
      <c r="H5" s="25">
        <v>100000.0</v>
      </c>
      <c r="I5" s="16" t="str">
        <f t="shared" si="3"/>
        <v>FUNDED</v>
      </c>
      <c r="J5" s="17">
        <f t="shared" si="4"/>
        <v>704000</v>
      </c>
      <c r="K5" s="18" t="str">
        <f t="shared" si="2"/>
        <v/>
      </c>
    </row>
    <row r="6">
      <c r="A6" s="21" t="s">
        <v>53</v>
      </c>
      <c r="B6" s="22">
        <v>4.83</v>
      </c>
      <c r="C6" s="23">
        <v>529.0</v>
      </c>
      <c r="D6" s="24">
        <v>9.790374E7</v>
      </c>
      <c r="E6" s="24">
        <v>4765346.0</v>
      </c>
      <c r="F6" s="13">
        <f t="shared" si="1"/>
        <v>93138394</v>
      </c>
      <c r="G6" s="14" t="str">
        <f>IF(E6=0,"YES",IF(D6/E6&gt;=1.15, IF(D6+E6&gt;=one_percentage,"YES","NO"),"NO"))</f>
        <v>YES</v>
      </c>
      <c r="H6" s="25">
        <v>66000.0</v>
      </c>
      <c r="I6" s="16" t="str">
        <f t="shared" si="3"/>
        <v>FUNDED</v>
      </c>
      <c r="J6" s="17">
        <f t="shared" si="4"/>
        <v>638000</v>
      </c>
      <c r="K6" s="18" t="str">
        <f t="shared" si="2"/>
        <v/>
      </c>
    </row>
    <row r="7">
      <c r="A7" s="21" t="s">
        <v>54</v>
      </c>
      <c r="B7" s="22">
        <v>4.67</v>
      </c>
      <c r="C7" s="23">
        <v>193.0</v>
      </c>
      <c r="D7" s="24">
        <v>9.4129525E7</v>
      </c>
      <c r="E7" s="24">
        <v>4404490.0</v>
      </c>
      <c r="F7" s="13">
        <f t="shared" si="1"/>
        <v>89725035</v>
      </c>
      <c r="G7" s="14" t="str">
        <f>IF(E7=0,"YES",IF(D7/E7&gt;=1.15, IF(D7+E7&gt;=one_percentage,"YES","NO"),"NO"))</f>
        <v>YES</v>
      </c>
      <c r="H7" s="25">
        <v>44900.0</v>
      </c>
      <c r="I7" s="16" t="str">
        <f t="shared" si="3"/>
        <v>FUNDED</v>
      </c>
      <c r="J7" s="17">
        <f t="shared" si="4"/>
        <v>593100</v>
      </c>
      <c r="K7" s="18" t="str">
        <f t="shared" si="2"/>
        <v/>
      </c>
    </row>
    <row r="8">
      <c r="A8" s="21" t="s">
        <v>55</v>
      </c>
      <c r="B8" s="22">
        <v>4.77</v>
      </c>
      <c r="C8" s="23">
        <v>427.0</v>
      </c>
      <c r="D8" s="24">
        <v>9.0281284E7</v>
      </c>
      <c r="E8" s="24">
        <v>8181741.0</v>
      </c>
      <c r="F8" s="13">
        <f t="shared" si="1"/>
        <v>82099543</v>
      </c>
      <c r="G8" s="14" t="str">
        <f>IF(E8=0,"YES",IF(D8/E8&gt;=1.15, IF(D8+E8&gt;=one_percentage,"YES","NO"),"NO"))</f>
        <v>YES</v>
      </c>
      <c r="H8" s="25">
        <v>44586.0</v>
      </c>
      <c r="I8" s="16" t="str">
        <f t="shared" si="3"/>
        <v>FUNDED</v>
      </c>
      <c r="J8" s="17">
        <f t="shared" si="4"/>
        <v>548514</v>
      </c>
      <c r="K8" s="18" t="str">
        <f t="shared" si="2"/>
        <v/>
      </c>
    </row>
    <row r="9">
      <c r="A9" s="21" t="s">
        <v>56</v>
      </c>
      <c r="B9" s="22">
        <v>4.42</v>
      </c>
      <c r="C9" s="23">
        <v>132.0</v>
      </c>
      <c r="D9" s="24">
        <v>7.7649402E7</v>
      </c>
      <c r="E9" s="24">
        <v>5156751.0</v>
      </c>
      <c r="F9" s="13">
        <f t="shared" si="1"/>
        <v>72492651</v>
      </c>
      <c r="G9" s="14" t="str">
        <f>IF(E9=0,"YES",IF(D9/E9&gt;=1.15, IF(D9+E9&gt;=one_percentage,"YES","NO"),"NO"))</f>
        <v>YES</v>
      </c>
      <c r="H9" s="25">
        <v>34760.0</v>
      </c>
      <c r="I9" s="16" t="str">
        <f t="shared" si="3"/>
        <v>FUNDED</v>
      </c>
      <c r="J9" s="17">
        <f t="shared" si="4"/>
        <v>513754</v>
      </c>
      <c r="K9" s="18" t="str">
        <f t="shared" si="2"/>
        <v/>
      </c>
    </row>
    <row r="10">
      <c r="A10" s="27" t="s">
        <v>57</v>
      </c>
      <c r="B10" s="22">
        <v>4.27</v>
      </c>
      <c r="C10" s="23">
        <v>125.0</v>
      </c>
      <c r="D10" s="24">
        <v>7.6911712E7</v>
      </c>
      <c r="E10" s="24">
        <v>4684754.0</v>
      </c>
      <c r="F10" s="13">
        <f t="shared" si="1"/>
        <v>72226958</v>
      </c>
      <c r="G10" s="14" t="str">
        <f>IF(E10=0,"YES",IF(D10/E10&gt;=1.15, IF(D10+E10&gt;=one_percentage,"YES","NO"),"NO"))</f>
        <v>YES</v>
      </c>
      <c r="H10" s="25">
        <v>15000.0</v>
      </c>
      <c r="I10" s="16" t="str">
        <f t="shared" si="3"/>
        <v>FUNDED</v>
      </c>
      <c r="J10" s="17">
        <f t="shared" si="4"/>
        <v>498754</v>
      </c>
      <c r="K10" s="18" t="str">
        <f t="shared" si="2"/>
        <v/>
      </c>
    </row>
    <row r="11">
      <c r="A11" s="21" t="s">
        <v>58</v>
      </c>
      <c r="B11" s="22">
        <v>1.58</v>
      </c>
      <c r="C11" s="23">
        <v>172.0</v>
      </c>
      <c r="D11" s="24">
        <v>7.9557649E7</v>
      </c>
      <c r="E11" s="24">
        <v>1.4526027E7</v>
      </c>
      <c r="F11" s="13">
        <f t="shared" si="1"/>
        <v>65031622</v>
      </c>
      <c r="G11" s="14" t="str">
        <f>IF(E11=0,"YES",IF(D11/E11&gt;=1.15, IF(D11+E11&gt;=one_percentage,"YES","NO"),"NO"))</f>
        <v>YES</v>
      </c>
      <c r="H11" s="25">
        <v>100000.0</v>
      </c>
      <c r="I11" s="16" t="str">
        <f t="shared" si="3"/>
        <v>FUNDED</v>
      </c>
      <c r="J11" s="17">
        <f t="shared" si="4"/>
        <v>398754</v>
      </c>
      <c r="K11" s="18" t="str">
        <f t="shared" si="2"/>
        <v/>
      </c>
    </row>
    <row r="12">
      <c r="A12" s="21" t="s">
        <v>59</v>
      </c>
      <c r="B12" s="22">
        <v>4.78</v>
      </c>
      <c r="C12" s="23">
        <v>292.0</v>
      </c>
      <c r="D12" s="24">
        <v>7.2769816E7</v>
      </c>
      <c r="E12" s="24">
        <v>1.1460314E7</v>
      </c>
      <c r="F12" s="13">
        <f t="shared" si="1"/>
        <v>61309502</v>
      </c>
      <c r="G12" s="14" t="str">
        <f>IF(E12=0,"YES",IF(D12/E12&gt;=1.15, IF(D12+E12&gt;=one_percentage,"YES","NO"),"NO"))</f>
        <v>YES</v>
      </c>
      <c r="H12" s="25">
        <v>28800.0</v>
      </c>
      <c r="I12" s="16" t="str">
        <f t="shared" si="3"/>
        <v>FUNDED</v>
      </c>
      <c r="J12" s="17">
        <f t="shared" si="4"/>
        <v>369954</v>
      </c>
      <c r="K12" s="18" t="str">
        <f t="shared" si="2"/>
        <v/>
      </c>
    </row>
    <row r="13">
      <c r="A13" s="21" t="s">
        <v>60</v>
      </c>
      <c r="B13" s="22">
        <v>4.58</v>
      </c>
      <c r="C13" s="23">
        <v>157.0</v>
      </c>
      <c r="D13" s="24">
        <v>6.4302035E7</v>
      </c>
      <c r="E13" s="24">
        <v>4420852.0</v>
      </c>
      <c r="F13" s="13">
        <f t="shared" si="1"/>
        <v>59881183</v>
      </c>
      <c r="G13" s="14" t="str">
        <f>IF(E13=0,"YES",IF(D13/E13&gt;=1.15, IF(D13+E13&gt;=one_percentage,"YES","NO"),"NO"))</f>
        <v>YES</v>
      </c>
      <c r="H13" s="25">
        <v>19000.0</v>
      </c>
      <c r="I13" s="16" t="str">
        <f t="shared" si="3"/>
        <v>FUNDED</v>
      </c>
      <c r="J13" s="17">
        <f t="shared" si="4"/>
        <v>350954</v>
      </c>
      <c r="K13" s="18" t="str">
        <f t="shared" si="2"/>
        <v/>
      </c>
    </row>
    <row r="14">
      <c r="A14" s="21" t="s">
        <v>61</v>
      </c>
      <c r="B14" s="22">
        <v>4.67</v>
      </c>
      <c r="C14" s="23">
        <v>204.0</v>
      </c>
      <c r="D14" s="24">
        <v>6.3402127E7</v>
      </c>
      <c r="E14" s="24">
        <v>5067130.0</v>
      </c>
      <c r="F14" s="13">
        <f t="shared" si="1"/>
        <v>58334997</v>
      </c>
      <c r="G14" s="14" t="str">
        <f>IF(E14=0,"YES",IF(D14/E14&gt;=1.15, IF(D14+E14&gt;=one_percentage,"YES","NO"),"NO"))</f>
        <v>YES</v>
      </c>
      <c r="H14" s="25">
        <v>25000.0</v>
      </c>
      <c r="I14" s="16" t="str">
        <f t="shared" si="3"/>
        <v>FUNDED</v>
      </c>
      <c r="J14" s="17">
        <f t="shared" si="4"/>
        <v>325954</v>
      </c>
      <c r="K14" s="18" t="str">
        <f t="shared" si="2"/>
        <v/>
      </c>
    </row>
    <row r="15">
      <c r="A15" s="21" t="s">
        <v>62</v>
      </c>
      <c r="B15" s="22">
        <v>4.61</v>
      </c>
      <c r="C15" s="23">
        <v>186.0</v>
      </c>
      <c r="D15" s="24">
        <v>6.0553947E7</v>
      </c>
      <c r="E15" s="24">
        <v>3862641.0</v>
      </c>
      <c r="F15" s="13">
        <f t="shared" si="1"/>
        <v>56691306</v>
      </c>
      <c r="G15" s="14" t="str">
        <f>IF(E15=0,"YES",IF(D15/E15&gt;=1.15, IF(D15+E15&gt;=one_percentage,"YES","NO"),"NO"))</f>
        <v>YES</v>
      </c>
      <c r="H15" s="25">
        <v>14000.0</v>
      </c>
      <c r="I15" s="16" t="str">
        <f t="shared" si="3"/>
        <v>FUNDED</v>
      </c>
      <c r="J15" s="17">
        <f t="shared" si="4"/>
        <v>311954</v>
      </c>
      <c r="K15" s="18" t="str">
        <f t="shared" si="2"/>
        <v/>
      </c>
    </row>
    <row r="16">
      <c r="A16" s="21" t="s">
        <v>63</v>
      </c>
      <c r="B16" s="22">
        <v>4.53</v>
      </c>
      <c r="C16" s="23">
        <v>157.0</v>
      </c>
      <c r="D16" s="24">
        <v>6.2254749E7</v>
      </c>
      <c r="E16" s="24">
        <v>6346633.0</v>
      </c>
      <c r="F16" s="13">
        <f t="shared" si="1"/>
        <v>55908116</v>
      </c>
      <c r="G16" s="14" t="str">
        <f>IF(E16=0,"YES",IF(D16/E16&gt;=1.15, IF(D16+E16&gt;=one_percentage,"YES","NO"),"NO"))</f>
        <v>YES</v>
      </c>
      <c r="H16" s="25">
        <v>59000.0</v>
      </c>
      <c r="I16" s="16" t="str">
        <f t="shared" si="3"/>
        <v>FUNDED</v>
      </c>
      <c r="J16" s="17">
        <f t="shared" si="4"/>
        <v>252954</v>
      </c>
      <c r="K16" s="18" t="str">
        <f t="shared" si="2"/>
        <v/>
      </c>
    </row>
    <row r="17">
      <c r="A17" s="21" t="s">
        <v>64</v>
      </c>
      <c r="B17" s="22">
        <v>4.22</v>
      </c>
      <c r="C17" s="23">
        <v>125.0</v>
      </c>
      <c r="D17" s="24">
        <v>5.8445485E7</v>
      </c>
      <c r="E17" s="24">
        <v>6846541.0</v>
      </c>
      <c r="F17" s="13">
        <f t="shared" si="1"/>
        <v>51598944</v>
      </c>
      <c r="G17" s="14" t="str">
        <f>IF(E17=0,"YES",IF(D17/E17&gt;=1.15, IF(D17+E17&gt;=one_percentage,"YES","NO"),"NO"))</f>
        <v>YES</v>
      </c>
      <c r="H17" s="25">
        <v>29000.0</v>
      </c>
      <c r="I17" s="16" t="str">
        <f t="shared" si="3"/>
        <v>FUNDED</v>
      </c>
      <c r="J17" s="17">
        <f t="shared" si="4"/>
        <v>223954</v>
      </c>
      <c r="K17" s="18" t="str">
        <f t="shared" si="2"/>
        <v/>
      </c>
    </row>
    <row r="18">
      <c r="A18" s="21" t="s">
        <v>65</v>
      </c>
      <c r="B18" s="22">
        <v>4.27</v>
      </c>
      <c r="C18" s="23">
        <v>123.0</v>
      </c>
      <c r="D18" s="24">
        <v>5.5149836E7</v>
      </c>
      <c r="E18" s="24">
        <v>5088778.0</v>
      </c>
      <c r="F18" s="13">
        <f t="shared" si="1"/>
        <v>50061058</v>
      </c>
      <c r="G18" s="14" t="str">
        <f>IF(E18=0,"YES",IF(D18/E18&gt;=1.15, IF(D18+E18&gt;=one_percentage,"YES","NO"),"NO"))</f>
        <v>YES</v>
      </c>
      <c r="H18" s="25">
        <v>74000.0</v>
      </c>
      <c r="I18" s="16" t="str">
        <f t="shared" si="3"/>
        <v>FUNDED</v>
      </c>
      <c r="J18" s="17">
        <f t="shared" si="4"/>
        <v>149954</v>
      </c>
      <c r="K18" s="18" t="str">
        <f t="shared" si="2"/>
        <v/>
      </c>
    </row>
    <row r="19">
      <c r="A19" s="21" t="s">
        <v>66</v>
      </c>
      <c r="B19" s="22">
        <v>4.46</v>
      </c>
      <c r="C19" s="23">
        <v>123.0</v>
      </c>
      <c r="D19" s="24">
        <v>5.3209431E7</v>
      </c>
      <c r="E19" s="24">
        <v>4907659.0</v>
      </c>
      <c r="F19" s="13">
        <f t="shared" si="1"/>
        <v>48301772</v>
      </c>
      <c r="G19" s="14" t="str">
        <f>IF(E19=0,"YES",IF(D19/E19&gt;=1.15, IF(D19+E19&gt;=one_percentage,"YES","NO"),"NO"))</f>
        <v>YES</v>
      </c>
      <c r="H19" s="25">
        <v>30000.0</v>
      </c>
      <c r="I19" s="16" t="str">
        <f t="shared" si="3"/>
        <v>FUNDED</v>
      </c>
      <c r="J19" s="17">
        <f t="shared" si="4"/>
        <v>119954</v>
      </c>
      <c r="K19" s="18" t="str">
        <f t="shared" si="2"/>
        <v/>
      </c>
    </row>
    <row r="20">
      <c r="A20" s="21" t="s">
        <v>67</v>
      </c>
      <c r="B20" s="22">
        <v>4.13</v>
      </c>
      <c r="C20" s="23">
        <v>125.0</v>
      </c>
      <c r="D20" s="24">
        <v>5.166973E7</v>
      </c>
      <c r="E20" s="24">
        <v>3843562.0</v>
      </c>
      <c r="F20" s="13">
        <f t="shared" si="1"/>
        <v>47826168</v>
      </c>
      <c r="G20" s="14" t="str">
        <f>IF(E20=0,"YES",IF(D20/E20&gt;=1.15, IF(D20+E20&gt;=one_percentage,"YES","NO"),"NO"))</f>
        <v>YES</v>
      </c>
      <c r="H20" s="25">
        <v>34620.0</v>
      </c>
      <c r="I20" s="16" t="str">
        <f t="shared" si="3"/>
        <v>FUNDED</v>
      </c>
      <c r="J20" s="17">
        <f t="shared" si="4"/>
        <v>85334</v>
      </c>
      <c r="K20" s="18" t="str">
        <f t="shared" si="2"/>
        <v/>
      </c>
    </row>
    <row r="21">
      <c r="A21" s="21" t="s">
        <v>68</v>
      </c>
      <c r="B21" s="22">
        <v>4.42</v>
      </c>
      <c r="C21" s="23">
        <v>147.0</v>
      </c>
      <c r="D21" s="24">
        <v>4.9568564E7</v>
      </c>
      <c r="E21" s="24">
        <v>3071191.0</v>
      </c>
      <c r="F21" s="13">
        <f t="shared" si="1"/>
        <v>46497373</v>
      </c>
      <c r="G21" s="14" t="str">
        <f>IF(E21=0,"YES",IF(D21/E21&gt;=1.15, IF(D21+E21&gt;=one_percentage,"YES","NO"),"NO"))</f>
        <v>YES</v>
      </c>
      <c r="H21" s="25">
        <v>50000.0</v>
      </c>
      <c r="I21" s="16" t="str">
        <f t="shared" si="3"/>
        <v>FUNDED</v>
      </c>
      <c r="J21" s="17">
        <f t="shared" si="4"/>
        <v>35334</v>
      </c>
      <c r="K21" s="18" t="str">
        <f t="shared" si="2"/>
        <v/>
      </c>
    </row>
    <row r="22">
      <c r="A22" s="21" t="s">
        <v>69</v>
      </c>
      <c r="B22" s="22">
        <v>3.78</v>
      </c>
      <c r="C22" s="23">
        <v>122.0</v>
      </c>
      <c r="D22" s="24">
        <v>5.0942155E7</v>
      </c>
      <c r="E22" s="24">
        <v>6954525.0</v>
      </c>
      <c r="F22" s="13">
        <f t="shared" si="1"/>
        <v>43987630</v>
      </c>
      <c r="G22" s="14" t="str">
        <f>IF(E22=0,"YES",IF(D22/E22&gt;=1.15, IF(D22+E22&gt;=one_percentage,"YES","NO"),"NO"))</f>
        <v>YES</v>
      </c>
      <c r="H22" s="25">
        <v>60900.0</v>
      </c>
      <c r="I22" s="16" t="str">
        <f t="shared" si="3"/>
        <v>NOT FUNDED</v>
      </c>
      <c r="J22" s="17">
        <f t="shared" si="4"/>
        <v>35334</v>
      </c>
      <c r="K22" s="18" t="str">
        <f t="shared" si="2"/>
        <v>Over Budget</v>
      </c>
    </row>
    <row r="23">
      <c r="A23" s="21" t="s">
        <v>70</v>
      </c>
      <c r="B23" s="22">
        <v>3.92</v>
      </c>
      <c r="C23" s="23">
        <v>111.0</v>
      </c>
      <c r="D23" s="24">
        <v>5.0672523E7</v>
      </c>
      <c r="E23" s="24">
        <v>7982071.0</v>
      </c>
      <c r="F23" s="13">
        <f t="shared" si="1"/>
        <v>42690452</v>
      </c>
      <c r="G23" s="14" t="str">
        <f>IF(E23=0,"YES",IF(D23/E23&gt;=1.15, IF(D23+E23&gt;=one_percentage,"YES","NO"),"NO"))</f>
        <v>YES</v>
      </c>
      <c r="H23" s="25">
        <v>80000.0</v>
      </c>
      <c r="I23" s="16" t="str">
        <f t="shared" si="3"/>
        <v>NOT FUNDED</v>
      </c>
      <c r="J23" s="17">
        <f t="shared" si="4"/>
        <v>35334</v>
      </c>
      <c r="K23" s="18" t="str">
        <f t="shared" si="2"/>
        <v>Over Budget</v>
      </c>
    </row>
    <row r="24">
      <c r="A24" s="21" t="s">
        <v>71</v>
      </c>
      <c r="B24" s="22">
        <v>4.59</v>
      </c>
      <c r="C24" s="23">
        <v>192.0</v>
      </c>
      <c r="D24" s="24">
        <v>5.0247862E7</v>
      </c>
      <c r="E24" s="24">
        <v>8142342.0</v>
      </c>
      <c r="F24" s="13">
        <f t="shared" si="1"/>
        <v>42105520</v>
      </c>
      <c r="G24" s="14" t="str">
        <f>IF(E24=0,"YES",IF(D24/E24&gt;=1.15, IF(D24+E24&gt;=one_percentage,"YES","NO"),"NO"))</f>
        <v>YES</v>
      </c>
      <c r="H24" s="25">
        <v>24870.0</v>
      </c>
      <c r="I24" s="16" t="str">
        <f t="shared" si="3"/>
        <v>FUNDED</v>
      </c>
      <c r="J24" s="17">
        <f t="shared" si="4"/>
        <v>10464</v>
      </c>
      <c r="K24" s="18" t="str">
        <f t="shared" si="2"/>
        <v/>
      </c>
    </row>
    <row r="25">
      <c r="A25" s="21" t="s">
        <v>72</v>
      </c>
      <c r="B25" s="22">
        <v>4.72</v>
      </c>
      <c r="C25" s="23">
        <v>297.0</v>
      </c>
      <c r="D25" s="24">
        <v>5.1584891E7</v>
      </c>
      <c r="E25" s="24">
        <v>9857885.0</v>
      </c>
      <c r="F25" s="13">
        <f t="shared" si="1"/>
        <v>41727006</v>
      </c>
      <c r="G25" s="14" t="str">
        <f>IF(E25=0,"YES",IF(D25/E25&gt;=1.15, IF(D25+E25&gt;=one_percentage,"YES","NO"),"NO"))</f>
        <v>YES</v>
      </c>
      <c r="H25" s="25">
        <v>100800.0</v>
      </c>
      <c r="I25" s="16" t="str">
        <f t="shared" si="3"/>
        <v>NOT FUNDED</v>
      </c>
      <c r="J25" s="17">
        <f t="shared" si="4"/>
        <v>10464</v>
      </c>
      <c r="K25" s="18" t="str">
        <f t="shared" si="2"/>
        <v>Over Budget</v>
      </c>
    </row>
    <row r="26">
      <c r="A26" s="21" t="s">
        <v>73</v>
      </c>
      <c r="B26" s="22">
        <v>4.75</v>
      </c>
      <c r="C26" s="23">
        <v>195.0</v>
      </c>
      <c r="D26" s="24">
        <v>4.8862764E7</v>
      </c>
      <c r="E26" s="24">
        <v>9795146.0</v>
      </c>
      <c r="F26" s="13">
        <f t="shared" si="1"/>
        <v>39067618</v>
      </c>
      <c r="G26" s="14" t="str">
        <f>IF(E26=0,"YES",IF(D26/E26&gt;=1.15, IF(D26+E26&gt;=one_percentage,"YES","NO"),"NO"))</f>
        <v>YES</v>
      </c>
      <c r="H26" s="25">
        <v>61329.0</v>
      </c>
      <c r="I26" s="16" t="str">
        <f t="shared" si="3"/>
        <v>NOT FUNDED</v>
      </c>
      <c r="J26" s="17">
        <f t="shared" si="4"/>
        <v>10464</v>
      </c>
      <c r="K26" s="18" t="str">
        <f t="shared" si="2"/>
        <v>Over Budget</v>
      </c>
    </row>
    <row r="27">
      <c r="A27" s="21" t="s">
        <v>74</v>
      </c>
      <c r="B27" s="22">
        <v>4.58</v>
      </c>
      <c r="C27" s="23">
        <v>151.0</v>
      </c>
      <c r="D27" s="24">
        <v>4.1851746E7</v>
      </c>
      <c r="E27" s="24">
        <v>4301165.0</v>
      </c>
      <c r="F27" s="13">
        <f t="shared" si="1"/>
        <v>37550581</v>
      </c>
      <c r="G27" s="14" t="str">
        <f>IF(E27=0,"YES",IF(D27/E27&gt;=1.15, IF(D27+E27&gt;=one_percentage,"YES","NO"),"NO"))</f>
        <v>YES</v>
      </c>
      <c r="H27" s="25">
        <v>35000.0</v>
      </c>
      <c r="I27" s="16" t="str">
        <f t="shared" si="3"/>
        <v>NOT FUNDED</v>
      </c>
      <c r="J27" s="17">
        <f t="shared" si="4"/>
        <v>10464</v>
      </c>
      <c r="K27" s="18" t="str">
        <f t="shared" si="2"/>
        <v>Over Budget</v>
      </c>
    </row>
    <row r="28">
      <c r="A28" s="21" t="s">
        <v>75</v>
      </c>
      <c r="B28" s="22">
        <v>4.0</v>
      </c>
      <c r="C28" s="23">
        <v>115.0</v>
      </c>
      <c r="D28" s="24">
        <v>3.9667533E7</v>
      </c>
      <c r="E28" s="24">
        <v>7232143.0</v>
      </c>
      <c r="F28" s="13">
        <f t="shared" si="1"/>
        <v>32435390</v>
      </c>
      <c r="G28" s="14" t="str">
        <f>IF(E28=0,"YES",IF(D28/E28&gt;=1.15, IF(D28+E28&gt;=one_percentage,"YES","NO"),"NO"))</f>
        <v>YES</v>
      </c>
      <c r="H28" s="25">
        <v>27900.0</v>
      </c>
      <c r="I28" s="16" t="str">
        <f t="shared" si="3"/>
        <v>NOT FUNDED</v>
      </c>
      <c r="J28" s="17">
        <f t="shared" si="4"/>
        <v>10464</v>
      </c>
      <c r="K28" s="18" t="str">
        <f t="shared" si="2"/>
        <v>Over Budget</v>
      </c>
    </row>
    <row r="29">
      <c r="A29" s="21" t="s">
        <v>76</v>
      </c>
      <c r="B29" s="22">
        <v>4.47</v>
      </c>
      <c r="C29" s="23">
        <v>139.0</v>
      </c>
      <c r="D29" s="24">
        <v>3.6945855E7</v>
      </c>
      <c r="E29" s="24">
        <v>9717051.0</v>
      </c>
      <c r="F29" s="13">
        <f t="shared" si="1"/>
        <v>27228804</v>
      </c>
      <c r="G29" s="14" t="str">
        <f>IF(E29=0,"YES",IF(D29/E29&gt;=1.15, IF(D29+E29&gt;=one_percentage,"YES","NO"),"NO"))</f>
        <v>YES</v>
      </c>
      <c r="H29" s="25">
        <v>95000.0</v>
      </c>
      <c r="I29" s="16" t="str">
        <f t="shared" si="3"/>
        <v>NOT FUNDED</v>
      </c>
      <c r="J29" s="17">
        <f t="shared" si="4"/>
        <v>10464</v>
      </c>
      <c r="K29" s="18" t="str">
        <f t="shared" si="2"/>
        <v>Over Budget</v>
      </c>
    </row>
    <row r="30">
      <c r="A30" s="21" t="s">
        <v>77</v>
      </c>
      <c r="B30" s="22">
        <v>4.78</v>
      </c>
      <c r="C30" s="23">
        <v>245.0</v>
      </c>
      <c r="D30" s="24">
        <v>4.3982815E7</v>
      </c>
      <c r="E30" s="24">
        <v>1.7619934E7</v>
      </c>
      <c r="F30" s="13">
        <f t="shared" si="1"/>
        <v>26362881</v>
      </c>
      <c r="G30" s="14" t="str">
        <f>IF(E30=0,"YES",IF(D30/E30&gt;=1.15, IF(D30+E30&gt;=one_percentage,"YES","NO"),"NO"))</f>
        <v>YES</v>
      </c>
      <c r="H30" s="25">
        <v>70000.0</v>
      </c>
      <c r="I30" s="16" t="str">
        <f t="shared" si="3"/>
        <v>NOT FUNDED</v>
      </c>
      <c r="J30" s="17">
        <f t="shared" si="4"/>
        <v>10464</v>
      </c>
      <c r="K30" s="18" t="str">
        <f t="shared" si="2"/>
        <v>Over Budget</v>
      </c>
    </row>
    <row r="31">
      <c r="A31" s="21" t="s">
        <v>78</v>
      </c>
      <c r="B31" s="22">
        <v>4.67</v>
      </c>
      <c r="C31" s="23">
        <v>201.0</v>
      </c>
      <c r="D31" s="24">
        <v>4.5593667E7</v>
      </c>
      <c r="E31" s="24">
        <v>2.0977127E7</v>
      </c>
      <c r="F31" s="13">
        <f t="shared" si="1"/>
        <v>24616540</v>
      </c>
      <c r="G31" s="14" t="str">
        <f>IF(E31=0,"YES",IF(D31/E31&gt;=1.15, IF(D31+E31&gt;=one_percentage,"YES","NO"),"NO"))</f>
        <v>YES</v>
      </c>
      <c r="H31" s="25">
        <v>39300.0</v>
      </c>
      <c r="I31" s="16" t="str">
        <f t="shared" si="3"/>
        <v>NOT FUNDED</v>
      </c>
      <c r="J31" s="17">
        <f t="shared" si="4"/>
        <v>10464</v>
      </c>
      <c r="K31" s="18" t="str">
        <f t="shared" si="2"/>
        <v>Over Budget</v>
      </c>
    </row>
    <row r="32">
      <c r="A32" s="21" t="s">
        <v>79</v>
      </c>
      <c r="B32" s="22">
        <v>3.56</v>
      </c>
      <c r="C32" s="23">
        <v>81.0</v>
      </c>
      <c r="D32" s="24">
        <v>2.9894778E7</v>
      </c>
      <c r="E32" s="24">
        <v>7232721.0</v>
      </c>
      <c r="F32" s="13">
        <f t="shared" si="1"/>
        <v>22662057</v>
      </c>
      <c r="G32" s="14" t="str">
        <f>IF(E32=0,"YES",IF(D32/E32&gt;=1.15, IF(D32+E32&gt;=one_percentage,"YES","NO"),"NO"))</f>
        <v>YES</v>
      </c>
      <c r="H32" s="25">
        <v>40000.0</v>
      </c>
      <c r="I32" s="16" t="str">
        <f t="shared" si="3"/>
        <v>NOT FUNDED</v>
      </c>
      <c r="J32" s="17">
        <f t="shared" si="4"/>
        <v>10464</v>
      </c>
      <c r="K32" s="18" t="str">
        <f t="shared" si="2"/>
        <v>Over Budget</v>
      </c>
    </row>
    <row r="33">
      <c r="A33" s="21" t="s">
        <v>80</v>
      </c>
      <c r="B33" s="22">
        <v>4.25</v>
      </c>
      <c r="C33" s="23">
        <v>100.0</v>
      </c>
      <c r="D33" s="24">
        <v>3.183322E7</v>
      </c>
      <c r="E33" s="24">
        <v>9964313.0</v>
      </c>
      <c r="F33" s="13">
        <f t="shared" si="1"/>
        <v>21868907</v>
      </c>
      <c r="G33" s="14" t="str">
        <f>IF(E33=0,"YES",IF(D33/E33&gt;=1.15, IF(D33+E33&gt;=one_percentage,"YES","NO"),"NO"))</f>
        <v>YES</v>
      </c>
      <c r="H33" s="25">
        <v>28700.0</v>
      </c>
      <c r="I33" s="16" t="str">
        <f t="shared" si="3"/>
        <v>NOT FUNDED</v>
      </c>
      <c r="J33" s="17">
        <f t="shared" si="4"/>
        <v>10464</v>
      </c>
      <c r="K33" s="18" t="str">
        <f t="shared" si="2"/>
        <v>Over Budget</v>
      </c>
    </row>
    <row r="34">
      <c r="A34" s="21" t="s">
        <v>81</v>
      </c>
      <c r="B34" s="22">
        <v>4.47</v>
      </c>
      <c r="C34" s="23">
        <v>107.0</v>
      </c>
      <c r="D34" s="24">
        <v>3.1926544E7</v>
      </c>
      <c r="E34" s="24">
        <v>1.0326623E7</v>
      </c>
      <c r="F34" s="13">
        <f t="shared" si="1"/>
        <v>21599921</v>
      </c>
      <c r="G34" s="14" t="str">
        <f>IF(E34=0,"YES",IF(D34/E34&gt;=1.15, IF(D34+E34&gt;=one_percentage,"YES","NO"),"NO"))</f>
        <v>YES</v>
      </c>
      <c r="H34" s="25">
        <v>19936.0</v>
      </c>
      <c r="I34" s="16" t="str">
        <f t="shared" si="3"/>
        <v>NOT FUNDED</v>
      </c>
      <c r="J34" s="17">
        <f t="shared" si="4"/>
        <v>10464</v>
      </c>
      <c r="K34" s="18" t="str">
        <f t="shared" si="2"/>
        <v>Over Budget</v>
      </c>
    </row>
    <row r="35">
      <c r="A35" s="21" t="s">
        <v>82</v>
      </c>
      <c r="B35" s="22">
        <v>4.83</v>
      </c>
      <c r="C35" s="23">
        <v>360.0</v>
      </c>
      <c r="D35" s="24">
        <v>4.3570388E7</v>
      </c>
      <c r="E35" s="24">
        <v>2.2258269E7</v>
      </c>
      <c r="F35" s="13">
        <f t="shared" si="1"/>
        <v>21312119</v>
      </c>
      <c r="G35" s="14" t="str">
        <f>IF(E35=0,"YES",IF(D35/E35&gt;=1.15, IF(D35+E35&gt;=one_percentage,"YES","NO"),"NO"))</f>
        <v>YES</v>
      </c>
      <c r="H35" s="25">
        <v>72000.0</v>
      </c>
      <c r="I35" s="16" t="str">
        <f t="shared" si="3"/>
        <v>NOT FUNDED</v>
      </c>
      <c r="J35" s="17">
        <f t="shared" si="4"/>
        <v>10464</v>
      </c>
      <c r="K35" s="18" t="str">
        <f t="shared" si="2"/>
        <v>Over Budget</v>
      </c>
    </row>
    <row r="36">
      <c r="A36" s="21" t="s">
        <v>83</v>
      </c>
      <c r="B36" s="22">
        <v>4.2</v>
      </c>
      <c r="C36" s="23">
        <v>109.0</v>
      </c>
      <c r="D36" s="24">
        <v>3.5071156E7</v>
      </c>
      <c r="E36" s="24">
        <v>1.3772851E7</v>
      </c>
      <c r="F36" s="13">
        <f t="shared" si="1"/>
        <v>21298305</v>
      </c>
      <c r="G36" s="14" t="str">
        <f>IF(E36=0,"YES",IF(D36/E36&gt;=1.15, IF(D36+E36&gt;=one_percentage,"YES","NO"),"NO"))</f>
        <v>YES</v>
      </c>
      <c r="H36" s="25">
        <v>22200.0</v>
      </c>
      <c r="I36" s="16" t="str">
        <f t="shared" si="3"/>
        <v>NOT FUNDED</v>
      </c>
      <c r="J36" s="17">
        <f t="shared" si="4"/>
        <v>10464</v>
      </c>
      <c r="K36" s="18" t="str">
        <f t="shared" si="2"/>
        <v>Over Budget</v>
      </c>
    </row>
    <row r="37">
      <c r="A37" s="21" t="s">
        <v>84</v>
      </c>
      <c r="B37" s="22">
        <v>4.47</v>
      </c>
      <c r="C37" s="23">
        <v>114.0</v>
      </c>
      <c r="D37" s="24">
        <v>2.8835505E7</v>
      </c>
      <c r="E37" s="24">
        <v>1.0635913E7</v>
      </c>
      <c r="F37" s="13">
        <f t="shared" si="1"/>
        <v>18199592</v>
      </c>
      <c r="G37" s="14" t="str">
        <f>IF(E37=0,"YES",IF(D37/E37&gt;=1.15, IF(D37+E37&gt;=one_percentage,"YES","NO"),"NO"))</f>
        <v>YES</v>
      </c>
      <c r="H37" s="25">
        <v>37180.0</v>
      </c>
      <c r="I37" s="16" t="str">
        <f t="shared" si="3"/>
        <v>NOT FUNDED</v>
      </c>
      <c r="J37" s="17">
        <f t="shared" si="4"/>
        <v>10464</v>
      </c>
      <c r="K37" s="18" t="str">
        <f t="shared" si="2"/>
        <v>Over Budget</v>
      </c>
    </row>
    <row r="38">
      <c r="A38" s="21" t="s">
        <v>85</v>
      </c>
      <c r="B38" s="22">
        <v>4.56</v>
      </c>
      <c r="C38" s="23">
        <v>165.0</v>
      </c>
      <c r="D38" s="24">
        <v>3.2433485E7</v>
      </c>
      <c r="E38" s="24">
        <v>1.4989592E7</v>
      </c>
      <c r="F38" s="13">
        <f t="shared" si="1"/>
        <v>17443893</v>
      </c>
      <c r="G38" s="14" t="str">
        <f>IF(E38=0,"YES",IF(D38/E38&gt;=1.15, IF(D38+E38&gt;=one_percentage,"YES","NO"),"NO"))</f>
        <v>YES</v>
      </c>
      <c r="H38" s="25">
        <v>33280.0</v>
      </c>
      <c r="I38" s="16" t="str">
        <f t="shared" si="3"/>
        <v>NOT FUNDED</v>
      </c>
      <c r="J38" s="17">
        <f t="shared" si="4"/>
        <v>10464</v>
      </c>
      <c r="K38" s="18" t="str">
        <f t="shared" si="2"/>
        <v>Over Budget</v>
      </c>
    </row>
    <row r="39">
      <c r="A39" s="21" t="s">
        <v>86</v>
      </c>
      <c r="B39" s="22">
        <v>4.57</v>
      </c>
      <c r="C39" s="23">
        <v>206.0</v>
      </c>
      <c r="D39" s="24">
        <v>3.8084965E7</v>
      </c>
      <c r="E39" s="24">
        <v>2.2328899E7</v>
      </c>
      <c r="F39" s="13">
        <f t="shared" si="1"/>
        <v>15756066</v>
      </c>
      <c r="G39" s="14" t="str">
        <f>IF(E39=0,"YES",IF(D39/E39&gt;=1.15, IF(D39+E39&gt;=one_percentage,"YES","NO"),"NO"))</f>
        <v>YES</v>
      </c>
      <c r="H39" s="25">
        <v>30000.0</v>
      </c>
      <c r="I39" s="16" t="str">
        <f t="shared" si="3"/>
        <v>NOT FUNDED</v>
      </c>
      <c r="J39" s="17">
        <f t="shared" si="4"/>
        <v>10464</v>
      </c>
      <c r="K39" s="18" t="str">
        <f t="shared" si="2"/>
        <v>Over Budget</v>
      </c>
    </row>
    <row r="40">
      <c r="A40" s="21" t="s">
        <v>87</v>
      </c>
      <c r="B40" s="22">
        <v>4.4</v>
      </c>
      <c r="C40" s="23">
        <v>124.0</v>
      </c>
      <c r="D40" s="24">
        <v>3.1134604E7</v>
      </c>
      <c r="E40" s="24">
        <v>1.6057231E7</v>
      </c>
      <c r="F40" s="13">
        <f t="shared" si="1"/>
        <v>15077373</v>
      </c>
      <c r="G40" s="14" t="str">
        <f>IF(E40=0,"YES",IF(D40/E40&gt;=1.15, IF(D40+E40&gt;=one_percentage,"YES","NO"),"NO"))</f>
        <v>YES</v>
      </c>
      <c r="H40" s="25">
        <v>29000.0</v>
      </c>
      <c r="I40" s="16" t="str">
        <f t="shared" si="3"/>
        <v>NOT FUNDED</v>
      </c>
      <c r="J40" s="17">
        <f t="shared" si="4"/>
        <v>10464</v>
      </c>
      <c r="K40" s="18" t="str">
        <f t="shared" si="2"/>
        <v>Over Budget</v>
      </c>
    </row>
    <row r="41">
      <c r="A41" s="21" t="s">
        <v>88</v>
      </c>
      <c r="B41" s="22">
        <v>4.53</v>
      </c>
      <c r="C41" s="23">
        <v>127.0</v>
      </c>
      <c r="D41" s="24">
        <v>3.0062012E7</v>
      </c>
      <c r="E41" s="24">
        <v>1.5831342E7</v>
      </c>
      <c r="F41" s="13">
        <f t="shared" si="1"/>
        <v>14230670</v>
      </c>
      <c r="G41" s="14" t="str">
        <f>IF(E41=0,"YES",IF(D41/E41&gt;=1.15, IF(D41+E41&gt;=one_percentage,"YES","NO"),"NO"))</f>
        <v>YES</v>
      </c>
      <c r="H41" s="25">
        <v>25000.0</v>
      </c>
      <c r="I41" s="16" t="str">
        <f t="shared" si="3"/>
        <v>NOT FUNDED</v>
      </c>
      <c r="J41" s="17">
        <f t="shared" si="4"/>
        <v>10464</v>
      </c>
      <c r="K41" s="18" t="str">
        <f t="shared" si="2"/>
        <v>Over Budget</v>
      </c>
    </row>
    <row r="42">
      <c r="A42" s="21" t="s">
        <v>89</v>
      </c>
      <c r="B42" s="22">
        <v>4.44</v>
      </c>
      <c r="C42" s="23">
        <v>106.0</v>
      </c>
      <c r="D42" s="24">
        <v>2.8399304E7</v>
      </c>
      <c r="E42" s="24">
        <v>1.5152513E7</v>
      </c>
      <c r="F42" s="13">
        <f t="shared" si="1"/>
        <v>13246791</v>
      </c>
      <c r="G42" s="14" t="str">
        <f>IF(E42=0,"YES",IF(D42/E42&gt;=1.15, IF(D42+E42&gt;=one_percentage,"YES","NO"),"NO"))</f>
        <v>YES</v>
      </c>
      <c r="H42" s="25">
        <v>19000.0</v>
      </c>
      <c r="I42" s="16" t="str">
        <f t="shared" si="3"/>
        <v>NOT FUNDED</v>
      </c>
      <c r="J42" s="17">
        <f t="shared" si="4"/>
        <v>10464</v>
      </c>
      <c r="K42" s="18" t="str">
        <f t="shared" si="2"/>
        <v>Over Budget</v>
      </c>
    </row>
    <row r="43">
      <c r="A43" s="21" t="s">
        <v>90</v>
      </c>
      <c r="B43" s="22">
        <v>4.33</v>
      </c>
      <c r="C43" s="23">
        <v>105.0</v>
      </c>
      <c r="D43" s="24">
        <v>2.9068489E7</v>
      </c>
      <c r="E43" s="24">
        <v>1.589664E7</v>
      </c>
      <c r="F43" s="13">
        <f t="shared" si="1"/>
        <v>13171849</v>
      </c>
      <c r="G43" s="14" t="str">
        <f>IF(E43=0,"YES",IF(D43/E43&gt;=1.15, IF(D43+E43&gt;=one_percentage,"YES","NO"),"NO"))</f>
        <v>YES</v>
      </c>
      <c r="H43" s="25">
        <v>45000.0</v>
      </c>
      <c r="I43" s="16" t="str">
        <f t="shared" si="3"/>
        <v>NOT FUNDED</v>
      </c>
      <c r="J43" s="17">
        <f t="shared" si="4"/>
        <v>10464</v>
      </c>
      <c r="K43" s="18" t="str">
        <f t="shared" si="2"/>
        <v>Over Budget</v>
      </c>
    </row>
    <row r="44">
      <c r="A44" s="21" t="s">
        <v>91</v>
      </c>
      <c r="B44" s="22">
        <v>4.13</v>
      </c>
      <c r="C44" s="23">
        <v>95.0</v>
      </c>
      <c r="D44" s="24">
        <v>2.8135879E7</v>
      </c>
      <c r="E44" s="24">
        <v>1.5245377E7</v>
      </c>
      <c r="F44" s="13">
        <f t="shared" si="1"/>
        <v>12890502</v>
      </c>
      <c r="G44" s="14" t="str">
        <f>IF(E44=0,"YES",IF(D44/E44&gt;=1.15, IF(D44+E44&gt;=one_percentage,"YES","NO"),"NO"))</f>
        <v>YES</v>
      </c>
      <c r="H44" s="25">
        <v>45000.0</v>
      </c>
      <c r="I44" s="16" t="str">
        <f t="shared" si="3"/>
        <v>NOT FUNDED</v>
      </c>
      <c r="J44" s="17">
        <f t="shared" si="4"/>
        <v>10464</v>
      </c>
      <c r="K44" s="18" t="str">
        <f t="shared" si="2"/>
        <v>Over Budget</v>
      </c>
    </row>
    <row r="45">
      <c r="A45" s="21" t="s">
        <v>92</v>
      </c>
      <c r="B45" s="22">
        <v>3.78</v>
      </c>
      <c r="C45" s="23">
        <v>109.0</v>
      </c>
      <c r="D45" s="24">
        <v>2.9281878E7</v>
      </c>
      <c r="E45" s="24">
        <v>1.6976636E7</v>
      </c>
      <c r="F45" s="13">
        <f t="shared" si="1"/>
        <v>12305242</v>
      </c>
      <c r="G45" s="14" t="str">
        <f>IF(E45=0,"YES",IF(D45/E45&gt;=1.15, IF(D45+E45&gt;=one_percentage,"YES","NO"),"NO"))</f>
        <v>YES</v>
      </c>
      <c r="H45" s="25">
        <v>25000.0</v>
      </c>
      <c r="I45" s="16" t="str">
        <f t="shared" si="3"/>
        <v>NOT FUNDED</v>
      </c>
      <c r="J45" s="17">
        <f t="shared" si="4"/>
        <v>10464</v>
      </c>
      <c r="K45" s="18" t="str">
        <f t="shared" si="2"/>
        <v>Over Budget</v>
      </c>
    </row>
    <row r="46">
      <c r="A46" s="21" t="s">
        <v>93</v>
      </c>
      <c r="B46" s="22">
        <v>4.4</v>
      </c>
      <c r="C46" s="23">
        <v>108.0</v>
      </c>
      <c r="D46" s="24">
        <v>2.928285E7</v>
      </c>
      <c r="E46" s="24">
        <v>1.7210718E7</v>
      </c>
      <c r="F46" s="13">
        <f t="shared" si="1"/>
        <v>12072132</v>
      </c>
      <c r="G46" s="14" t="str">
        <f>IF(E46=0,"YES",IF(D46/E46&gt;=1.15, IF(D46+E46&gt;=one_percentage,"YES","NO"),"NO"))</f>
        <v>YES</v>
      </c>
      <c r="H46" s="25">
        <v>25000.0</v>
      </c>
      <c r="I46" s="16" t="str">
        <f t="shared" si="3"/>
        <v>NOT FUNDED</v>
      </c>
      <c r="J46" s="17">
        <f t="shared" si="4"/>
        <v>10464</v>
      </c>
      <c r="K46" s="18" t="str">
        <f t="shared" si="2"/>
        <v>Over Budget</v>
      </c>
    </row>
    <row r="47">
      <c r="A47" s="21" t="s">
        <v>94</v>
      </c>
      <c r="B47" s="22">
        <v>4.33</v>
      </c>
      <c r="C47" s="23">
        <v>110.0</v>
      </c>
      <c r="D47" s="24">
        <v>2.9263459E7</v>
      </c>
      <c r="E47" s="24">
        <v>1.7379539E7</v>
      </c>
      <c r="F47" s="13">
        <f t="shared" si="1"/>
        <v>11883920</v>
      </c>
      <c r="G47" s="14" t="str">
        <f>IF(E47=0,"YES",IF(D47/E47&gt;=1.15, IF(D47+E47&gt;=one_percentage,"YES","NO"),"NO"))</f>
        <v>YES</v>
      </c>
      <c r="H47" s="25">
        <v>25000.0</v>
      </c>
      <c r="I47" s="16" t="str">
        <f t="shared" si="3"/>
        <v>NOT FUNDED</v>
      </c>
      <c r="J47" s="17">
        <f t="shared" si="4"/>
        <v>10464</v>
      </c>
      <c r="K47" s="18" t="str">
        <f t="shared" si="2"/>
        <v>Over Budget</v>
      </c>
    </row>
    <row r="48">
      <c r="A48" s="21" t="s">
        <v>95</v>
      </c>
      <c r="B48" s="22">
        <v>3.0</v>
      </c>
      <c r="C48" s="23">
        <v>86.0</v>
      </c>
      <c r="D48" s="24">
        <v>2.5019844E7</v>
      </c>
      <c r="E48" s="24">
        <v>1.3651821E7</v>
      </c>
      <c r="F48" s="13">
        <f t="shared" si="1"/>
        <v>11368023</v>
      </c>
      <c r="G48" s="14" t="str">
        <f>IF(E48=0,"YES",IF(D48/E48&gt;=1.15, IF(D48+E48&gt;=one_percentage,"YES","NO"),"NO"))</f>
        <v>YES</v>
      </c>
      <c r="H48" s="25">
        <v>60000.0</v>
      </c>
      <c r="I48" s="16" t="str">
        <f t="shared" si="3"/>
        <v>NOT FUNDED</v>
      </c>
      <c r="J48" s="17">
        <f t="shared" si="4"/>
        <v>10464</v>
      </c>
      <c r="K48" s="18" t="str">
        <f t="shared" si="2"/>
        <v>Over Budget</v>
      </c>
    </row>
    <row r="49">
      <c r="A49" s="21" t="s">
        <v>96</v>
      </c>
      <c r="B49" s="22">
        <v>4.33</v>
      </c>
      <c r="C49" s="23">
        <v>150.0</v>
      </c>
      <c r="D49" s="24">
        <v>3.4514676E7</v>
      </c>
      <c r="E49" s="24">
        <v>2.331433E7</v>
      </c>
      <c r="F49" s="13">
        <f t="shared" si="1"/>
        <v>11200346</v>
      </c>
      <c r="G49" s="14" t="str">
        <f>IF(E49=0,"YES",IF(D49/E49&gt;=1.15, IF(D49+E49&gt;=one_percentage,"YES","NO"),"NO"))</f>
        <v>YES</v>
      </c>
      <c r="H49" s="25">
        <v>600000.0</v>
      </c>
      <c r="I49" s="16" t="str">
        <f t="shared" si="3"/>
        <v>NOT FUNDED</v>
      </c>
      <c r="J49" s="17">
        <f t="shared" si="4"/>
        <v>10464</v>
      </c>
      <c r="K49" s="18" t="str">
        <f t="shared" si="2"/>
        <v>Over Budget</v>
      </c>
    </row>
    <row r="50">
      <c r="A50" s="21" t="s">
        <v>97</v>
      </c>
      <c r="B50" s="22">
        <v>3.17</v>
      </c>
      <c r="C50" s="23">
        <v>88.0</v>
      </c>
      <c r="D50" s="24">
        <v>2.3628086E7</v>
      </c>
      <c r="E50" s="24">
        <v>1.28006E7</v>
      </c>
      <c r="F50" s="13">
        <f t="shared" si="1"/>
        <v>10827486</v>
      </c>
      <c r="G50" s="14" t="str">
        <f>IF(E50=0,"YES",IF(D50/E50&gt;=1.15, IF(D50+E50&gt;=one_percentage,"YES","NO"),"NO"))</f>
        <v>NO</v>
      </c>
      <c r="H50" s="25">
        <v>25000.0</v>
      </c>
      <c r="I50" s="16" t="str">
        <f t="shared" si="3"/>
        <v>NOT FUNDED</v>
      </c>
      <c r="J50" s="17">
        <f t="shared" si="4"/>
        <v>10464</v>
      </c>
      <c r="K50" s="18" t="str">
        <f t="shared" si="2"/>
        <v>Approval Threshold</v>
      </c>
    </row>
    <row r="51">
      <c r="A51" s="21" t="s">
        <v>98</v>
      </c>
      <c r="B51" s="22">
        <v>4.53</v>
      </c>
      <c r="C51" s="23">
        <v>145.0</v>
      </c>
      <c r="D51" s="24">
        <v>2.8055074E7</v>
      </c>
      <c r="E51" s="24">
        <v>1.755525E7</v>
      </c>
      <c r="F51" s="13">
        <f t="shared" si="1"/>
        <v>10499824</v>
      </c>
      <c r="G51" s="14" t="str">
        <f>IF(E51=0,"YES",IF(D51/E51&gt;=1.15, IF(D51+E51&gt;=one_percentage,"YES","NO"),"NO"))</f>
        <v>YES</v>
      </c>
      <c r="H51" s="25">
        <v>84000.0</v>
      </c>
      <c r="I51" s="16" t="str">
        <f t="shared" si="3"/>
        <v>NOT FUNDED</v>
      </c>
      <c r="J51" s="17">
        <f t="shared" si="4"/>
        <v>10464</v>
      </c>
      <c r="K51" s="18" t="str">
        <f t="shared" si="2"/>
        <v>Over Budget</v>
      </c>
    </row>
    <row r="52">
      <c r="A52" s="21" t="s">
        <v>99</v>
      </c>
      <c r="B52" s="22">
        <v>3.53</v>
      </c>
      <c r="C52" s="23">
        <v>89.0</v>
      </c>
      <c r="D52" s="24">
        <v>2.3744016E7</v>
      </c>
      <c r="E52" s="24">
        <v>1.3625185E7</v>
      </c>
      <c r="F52" s="13">
        <f t="shared" si="1"/>
        <v>10118831</v>
      </c>
      <c r="G52" s="14" t="str">
        <f>IF(E52=0,"YES",IF(D52/E52&gt;=1.15, IF(D52+E52&gt;=one_percentage,"YES","NO"),"NO"))</f>
        <v>YES</v>
      </c>
      <c r="H52" s="25">
        <v>80000.0</v>
      </c>
      <c r="I52" s="16" t="str">
        <f t="shared" si="3"/>
        <v>NOT FUNDED</v>
      </c>
      <c r="J52" s="17">
        <f t="shared" si="4"/>
        <v>10464</v>
      </c>
      <c r="K52" s="18" t="str">
        <f t="shared" si="2"/>
        <v>Over Budget</v>
      </c>
    </row>
    <row r="53">
      <c r="A53" s="21" t="s">
        <v>100</v>
      </c>
      <c r="B53" s="22">
        <v>3.13</v>
      </c>
      <c r="C53" s="23">
        <v>76.0</v>
      </c>
      <c r="D53" s="24">
        <v>2.3058841E7</v>
      </c>
      <c r="E53" s="24">
        <v>1.3335298E7</v>
      </c>
      <c r="F53" s="13">
        <f t="shared" si="1"/>
        <v>9723543</v>
      </c>
      <c r="G53" s="14" t="str">
        <f>IF(E53=0,"YES",IF(D53/E53&gt;=1.15, IF(D53+E53&gt;=one_percentage,"YES","NO"),"NO"))</f>
        <v>NO</v>
      </c>
      <c r="H53" s="25">
        <v>65000.0</v>
      </c>
      <c r="I53" s="16" t="str">
        <f t="shared" si="3"/>
        <v>NOT FUNDED</v>
      </c>
      <c r="J53" s="17">
        <f t="shared" si="4"/>
        <v>10464</v>
      </c>
      <c r="K53" s="18" t="str">
        <f t="shared" si="2"/>
        <v>Approval Threshold</v>
      </c>
    </row>
    <row r="54">
      <c r="A54" s="21" t="s">
        <v>101</v>
      </c>
      <c r="B54" s="22">
        <v>4.33</v>
      </c>
      <c r="C54" s="23">
        <v>92.0</v>
      </c>
      <c r="D54" s="24">
        <v>2.6314909E7</v>
      </c>
      <c r="E54" s="24">
        <v>1.6619147E7</v>
      </c>
      <c r="F54" s="13">
        <f t="shared" si="1"/>
        <v>9695762</v>
      </c>
      <c r="G54" s="14" t="str">
        <f>IF(E54=0,"YES",IF(D54/E54&gt;=1.15, IF(D54+E54&gt;=one_percentage,"YES","NO"),"NO"))</f>
        <v>YES</v>
      </c>
      <c r="H54" s="25">
        <v>48000.0</v>
      </c>
      <c r="I54" s="16" t="str">
        <f t="shared" si="3"/>
        <v>NOT FUNDED</v>
      </c>
      <c r="J54" s="17">
        <f t="shared" si="4"/>
        <v>10464</v>
      </c>
      <c r="K54" s="18" t="str">
        <f t="shared" si="2"/>
        <v>Over Budget</v>
      </c>
    </row>
    <row r="55">
      <c r="A55" s="21" t="s">
        <v>102</v>
      </c>
      <c r="B55" s="22">
        <v>3.38</v>
      </c>
      <c r="C55" s="23">
        <v>84.0</v>
      </c>
      <c r="D55" s="24">
        <v>2.3981725E7</v>
      </c>
      <c r="E55" s="24">
        <v>1.4364532E7</v>
      </c>
      <c r="F55" s="13">
        <f t="shared" si="1"/>
        <v>9617193</v>
      </c>
      <c r="G55" s="14" t="str">
        <f>IF(E55=0,"YES",IF(D55/E55&gt;=1.15, IF(D55+E55&gt;=one_percentage,"YES","NO"),"NO"))</f>
        <v>YES</v>
      </c>
      <c r="H55" s="25">
        <v>38000.0</v>
      </c>
      <c r="I55" s="16" t="str">
        <f t="shared" si="3"/>
        <v>NOT FUNDED</v>
      </c>
      <c r="J55" s="17">
        <f t="shared" si="4"/>
        <v>10464</v>
      </c>
      <c r="K55" s="18" t="str">
        <f t="shared" si="2"/>
        <v>Over Budget</v>
      </c>
    </row>
    <row r="56">
      <c r="A56" s="21" t="s">
        <v>103</v>
      </c>
      <c r="B56" s="22">
        <v>3.33</v>
      </c>
      <c r="C56" s="23">
        <v>84.0</v>
      </c>
      <c r="D56" s="24">
        <v>2.4949797E7</v>
      </c>
      <c r="E56" s="24">
        <v>1.5575444E7</v>
      </c>
      <c r="F56" s="13">
        <f t="shared" si="1"/>
        <v>9374353</v>
      </c>
      <c r="G56" s="14" t="str">
        <f>IF(E56=0,"YES",IF(D56/E56&gt;=1.15, IF(D56+E56&gt;=one_percentage,"YES","NO"),"NO"))</f>
        <v>YES</v>
      </c>
      <c r="H56" s="25">
        <v>5000.0</v>
      </c>
      <c r="I56" s="16" t="str">
        <f t="shared" si="3"/>
        <v>FUNDED</v>
      </c>
      <c r="J56" s="17">
        <f t="shared" si="4"/>
        <v>5464</v>
      </c>
      <c r="K56" s="18" t="str">
        <f t="shared" si="2"/>
        <v/>
      </c>
    </row>
    <row r="57">
      <c r="A57" s="21" t="s">
        <v>104</v>
      </c>
      <c r="B57" s="22">
        <v>3.25</v>
      </c>
      <c r="C57" s="23">
        <v>92.0</v>
      </c>
      <c r="D57" s="24">
        <v>2.532284E7</v>
      </c>
      <c r="E57" s="24">
        <v>1.6209112E7</v>
      </c>
      <c r="F57" s="13">
        <f t="shared" si="1"/>
        <v>9113728</v>
      </c>
      <c r="G57" s="14" t="str">
        <f>IF(E57=0,"YES",IF(D57/E57&gt;=1.15, IF(D57+E57&gt;=one_percentage,"YES","NO"),"NO"))</f>
        <v>YES</v>
      </c>
      <c r="H57" s="25">
        <v>98000.0</v>
      </c>
      <c r="I57" s="16" t="str">
        <f t="shared" si="3"/>
        <v>NOT FUNDED</v>
      </c>
      <c r="J57" s="17">
        <f t="shared" si="4"/>
        <v>5464</v>
      </c>
      <c r="K57" s="18" t="str">
        <f t="shared" si="2"/>
        <v>Over Budget</v>
      </c>
    </row>
    <row r="58">
      <c r="A58" s="21" t="s">
        <v>105</v>
      </c>
      <c r="B58" s="22">
        <v>4.0</v>
      </c>
      <c r="C58" s="23">
        <v>124.0</v>
      </c>
      <c r="D58" s="24">
        <v>2.6526608E7</v>
      </c>
      <c r="E58" s="24">
        <v>1.7428744E7</v>
      </c>
      <c r="F58" s="13">
        <f t="shared" si="1"/>
        <v>9097864</v>
      </c>
      <c r="G58" s="14" t="str">
        <f>IF(E58=0,"YES",IF(D58/E58&gt;=1.15, IF(D58+E58&gt;=one_percentage,"YES","NO"),"NO"))</f>
        <v>YES</v>
      </c>
      <c r="H58" s="25">
        <v>172750.0</v>
      </c>
      <c r="I58" s="16" t="str">
        <f t="shared" si="3"/>
        <v>NOT FUNDED</v>
      </c>
      <c r="J58" s="17">
        <f t="shared" si="4"/>
        <v>5464</v>
      </c>
      <c r="K58" s="18" t="str">
        <f t="shared" si="2"/>
        <v>Over Budget</v>
      </c>
    </row>
    <row r="59">
      <c r="A59" s="21" t="s">
        <v>106</v>
      </c>
      <c r="B59" s="22">
        <v>3.07</v>
      </c>
      <c r="C59" s="23">
        <v>83.0</v>
      </c>
      <c r="D59" s="24">
        <v>2.2718223E7</v>
      </c>
      <c r="E59" s="24">
        <v>1.3892333E7</v>
      </c>
      <c r="F59" s="13">
        <f t="shared" si="1"/>
        <v>8825890</v>
      </c>
      <c r="G59" s="14" t="str">
        <f>IF(E59=0,"YES",IF(D59/E59&gt;=1.15, IF(D59+E59&gt;=one_percentage,"YES","NO"),"NO"))</f>
        <v>NO</v>
      </c>
      <c r="H59" s="25">
        <v>99000.0</v>
      </c>
      <c r="I59" s="16" t="str">
        <f t="shared" si="3"/>
        <v>NOT FUNDED</v>
      </c>
      <c r="J59" s="17">
        <f t="shared" si="4"/>
        <v>5464</v>
      </c>
      <c r="K59" s="18" t="str">
        <f t="shared" si="2"/>
        <v>Approval Threshold</v>
      </c>
    </row>
    <row r="60">
      <c r="A60" s="21" t="s">
        <v>107</v>
      </c>
      <c r="B60" s="22">
        <v>3.39</v>
      </c>
      <c r="C60" s="23">
        <v>86.0</v>
      </c>
      <c r="D60" s="24">
        <v>2.3416074E7</v>
      </c>
      <c r="E60" s="24">
        <v>1.5214411E7</v>
      </c>
      <c r="F60" s="13">
        <f t="shared" si="1"/>
        <v>8201663</v>
      </c>
      <c r="G60" s="14" t="str">
        <f>IF(E60=0,"YES",IF(D60/E60&gt;=1.15, IF(D60+E60&gt;=one_percentage,"YES","NO"),"NO"))</f>
        <v>YES</v>
      </c>
      <c r="H60" s="25">
        <v>95000.0</v>
      </c>
      <c r="I60" s="16" t="str">
        <f t="shared" si="3"/>
        <v>NOT FUNDED</v>
      </c>
      <c r="J60" s="17">
        <f t="shared" si="4"/>
        <v>5464</v>
      </c>
      <c r="K60" s="18" t="str">
        <f t="shared" si="2"/>
        <v>Over Budget</v>
      </c>
    </row>
    <row r="61">
      <c r="A61" s="21" t="s">
        <v>108</v>
      </c>
      <c r="B61" s="22">
        <v>4.08</v>
      </c>
      <c r="C61" s="23">
        <v>118.0</v>
      </c>
      <c r="D61" s="24">
        <v>2.5903422E7</v>
      </c>
      <c r="E61" s="24">
        <v>1.7757253E7</v>
      </c>
      <c r="F61" s="13">
        <f t="shared" si="1"/>
        <v>8146169</v>
      </c>
      <c r="G61" s="14" t="str">
        <f>IF(E61=0,"YES",IF(D61/E61&gt;=1.15, IF(D61+E61&gt;=one_percentage,"YES","NO"),"NO"))</f>
        <v>YES</v>
      </c>
      <c r="H61" s="25">
        <v>200000.0</v>
      </c>
      <c r="I61" s="16" t="str">
        <f t="shared" si="3"/>
        <v>NOT FUNDED</v>
      </c>
      <c r="J61" s="17">
        <f t="shared" si="4"/>
        <v>5464</v>
      </c>
      <c r="K61" s="18" t="str">
        <f t="shared" si="2"/>
        <v>Over Budget</v>
      </c>
    </row>
    <row r="62">
      <c r="A62" s="21" t="s">
        <v>109</v>
      </c>
      <c r="B62" s="22">
        <v>3.33</v>
      </c>
      <c r="C62" s="23">
        <v>80.0</v>
      </c>
      <c r="D62" s="24">
        <v>2.311435E7</v>
      </c>
      <c r="E62" s="24">
        <v>1.5420454E7</v>
      </c>
      <c r="F62" s="13">
        <f t="shared" si="1"/>
        <v>7693896</v>
      </c>
      <c r="G62" s="14" t="str">
        <f>IF(E62=0,"YES",IF(D62/E62&gt;=1.15, IF(D62+E62&gt;=one_percentage,"YES","NO"),"NO"))</f>
        <v>YES</v>
      </c>
      <c r="H62" s="25">
        <v>25000.0</v>
      </c>
      <c r="I62" s="16" t="str">
        <f t="shared" si="3"/>
        <v>NOT FUNDED</v>
      </c>
      <c r="J62" s="17">
        <f t="shared" si="4"/>
        <v>5464</v>
      </c>
      <c r="K62" s="18" t="str">
        <f t="shared" si="2"/>
        <v>Over Budget</v>
      </c>
    </row>
    <row r="63">
      <c r="A63" s="21" t="s">
        <v>110</v>
      </c>
      <c r="B63" s="22">
        <v>3.22</v>
      </c>
      <c r="C63" s="23">
        <v>72.0</v>
      </c>
      <c r="D63" s="24">
        <v>2.2661494E7</v>
      </c>
      <c r="E63" s="24">
        <v>1.5340635E7</v>
      </c>
      <c r="F63" s="13">
        <f t="shared" si="1"/>
        <v>7320859</v>
      </c>
      <c r="G63" s="14" t="str">
        <f>IF(E63=0,"YES",IF(D63/E63&gt;=1.15, IF(D63+E63&gt;=one_percentage,"YES","NO"),"NO"))</f>
        <v>YES</v>
      </c>
      <c r="H63" s="25">
        <v>25000.0</v>
      </c>
      <c r="I63" s="16" t="str">
        <f t="shared" si="3"/>
        <v>NOT FUNDED</v>
      </c>
      <c r="J63" s="17">
        <f t="shared" si="4"/>
        <v>5464</v>
      </c>
      <c r="K63" s="18" t="str">
        <f t="shared" si="2"/>
        <v>Over Budget</v>
      </c>
    </row>
    <row r="64">
      <c r="A64" s="21" t="s">
        <v>111</v>
      </c>
      <c r="B64" s="22">
        <v>2.93</v>
      </c>
      <c r="C64" s="23">
        <v>77.0</v>
      </c>
      <c r="D64" s="24">
        <v>2.2646539E7</v>
      </c>
      <c r="E64" s="24">
        <v>1.5815401E7</v>
      </c>
      <c r="F64" s="13">
        <f t="shared" si="1"/>
        <v>6831138</v>
      </c>
      <c r="G64" s="14" t="str">
        <f>IF(E64=0,"YES",IF(D64/E64&gt;=1.15, IF(D64+E64&gt;=one_percentage,"YES","NO"),"NO"))</f>
        <v>YES</v>
      </c>
      <c r="H64" s="25">
        <v>25000.0</v>
      </c>
      <c r="I64" s="16" t="str">
        <f t="shared" si="3"/>
        <v>NOT FUNDED</v>
      </c>
      <c r="J64" s="17">
        <f t="shared" si="4"/>
        <v>5464</v>
      </c>
      <c r="K64" s="18" t="str">
        <f t="shared" si="2"/>
        <v>Over Budget</v>
      </c>
    </row>
    <row r="65">
      <c r="A65" s="21" t="s">
        <v>112</v>
      </c>
      <c r="B65" s="22">
        <v>3.33</v>
      </c>
      <c r="C65" s="23">
        <v>77.0</v>
      </c>
      <c r="D65" s="24">
        <v>2.3029174E7</v>
      </c>
      <c r="E65" s="24">
        <v>1.6203924E7</v>
      </c>
      <c r="F65" s="13">
        <f t="shared" si="1"/>
        <v>6825250</v>
      </c>
      <c r="G65" s="14" t="str">
        <f>IF(E65=0,"YES",IF(D65/E65&gt;=1.15, IF(D65+E65&gt;=one_percentage,"YES","NO"),"NO"))</f>
        <v>YES</v>
      </c>
      <c r="H65" s="25">
        <v>25000.0</v>
      </c>
      <c r="I65" s="16" t="str">
        <f t="shared" si="3"/>
        <v>NOT FUNDED</v>
      </c>
      <c r="J65" s="17">
        <f t="shared" si="4"/>
        <v>5464</v>
      </c>
      <c r="K65" s="18" t="str">
        <f t="shared" si="2"/>
        <v>Over Budget</v>
      </c>
    </row>
    <row r="66">
      <c r="A66" s="21" t="s">
        <v>113</v>
      </c>
      <c r="B66" s="22">
        <v>4.0</v>
      </c>
      <c r="C66" s="23">
        <v>99.0</v>
      </c>
      <c r="D66" s="24">
        <v>2.5656559E7</v>
      </c>
      <c r="E66" s="24">
        <v>1.8832681E7</v>
      </c>
      <c r="F66" s="13">
        <f t="shared" si="1"/>
        <v>6823878</v>
      </c>
      <c r="G66" s="14" t="str">
        <f>IF(E66=0,"YES",IF(D66/E66&gt;=1.15, IF(D66+E66&gt;=one_percentage,"YES","NO"),"NO"))</f>
        <v>YES</v>
      </c>
      <c r="H66" s="25">
        <v>30100.0</v>
      </c>
      <c r="I66" s="16" t="str">
        <f t="shared" si="3"/>
        <v>NOT FUNDED</v>
      </c>
      <c r="J66" s="17">
        <f t="shared" si="4"/>
        <v>5464</v>
      </c>
      <c r="K66" s="18" t="str">
        <f t="shared" si="2"/>
        <v>Over Budget</v>
      </c>
    </row>
    <row r="67">
      <c r="A67" s="21" t="s">
        <v>114</v>
      </c>
      <c r="B67" s="22">
        <v>2.83</v>
      </c>
      <c r="C67" s="23">
        <v>75.0</v>
      </c>
      <c r="D67" s="24">
        <v>2.2583344E7</v>
      </c>
      <c r="E67" s="24">
        <v>1.5841993E7</v>
      </c>
      <c r="F67" s="13">
        <f t="shared" si="1"/>
        <v>6741351</v>
      </c>
      <c r="G67" s="14" t="str">
        <f>IF(E67=0,"YES",IF(D67/E67&gt;=1.15, IF(D67+E67&gt;=one_percentage,"YES","NO"),"NO"))</f>
        <v>YES</v>
      </c>
      <c r="H67" s="25">
        <v>30000.0</v>
      </c>
      <c r="I67" s="16" t="str">
        <f t="shared" si="3"/>
        <v>NOT FUNDED</v>
      </c>
      <c r="J67" s="17">
        <f t="shared" si="4"/>
        <v>5464</v>
      </c>
      <c r="K67" s="18" t="str">
        <f t="shared" si="2"/>
        <v>Over Budget</v>
      </c>
    </row>
    <row r="68">
      <c r="A68" s="21" t="s">
        <v>115</v>
      </c>
      <c r="B68" s="22">
        <v>3.19</v>
      </c>
      <c r="C68" s="23">
        <v>87.0</v>
      </c>
      <c r="D68" s="24">
        <v>2.2787097E7</v>
      </c>
      <c r="E68" s="24">
        <v>1.6112528E7</v>
      </c>
      <c r="F68" s="13">
        <f t="shared" si="1"/>
        <v>6674569</v>
      </c>
      <c r="G68" s="14" t="str">
        <f>IF(E68=0,"YES",IF(D68/E68&gt;=1.15, IF(D68+E68&gt;=one_percentage,"YES","NO"),"NO"))</f>
        <v>YES</v>
      </c>
      <c r="H68" s="25">
        <v>100000.0</v>
      </c>
      <c r="I68" s="16" t="str">
        <f t="shared" si="3"/>
        <v>NOT FUNDED</v>
      </c>
      <c r="J68" s="17">
        <f t="shared" si="4"/>
        <v>5464</v>
      </c>
      <c r="K68" s="18" t="str">
        <f t="shared" si="2"/>
        <v>Over Budget</v>
      </c>
    </row>
    <row r="69">
      <c r="A69" s="21" t="s">
        <v>116</v>
      </c>
      <c r="B69" s="22">
        <v>3.93</v>
      </c>
      <c r="C69" s="23">
        <v>88.0</v>
      </c>
      <c r="D69" s="24">
        <v>2.4478126E7</v>
      </c>
      <c r="E69" s="24">
        <v>1.7944007E7</v>
      </c>
      <c r="F69" s="13">
        <f t="shared" si="1"/>
        <v>6534119</v>
      </c>
      <c r="G69" s="14" t="str">
        <f>IF(E69=0,"YES",IF(D69/E69&gt;=1.15, IF(D69+E69&gt;=one_percentage,"YES","NO"),"NO"))</f>
        <v>YES</v>
      </c>
      <c r="H69" s="25">
        <v>31330.0</v>
      </c>
      <c r="I69" s="16" t="str">
        <f t="shared" si="3"/>
        <v>NOT FUNDED</v>
      </c>
      <c r="J69" s="17">
        <f t="shared" si="4"/>
        <v>5464</v>
      </c>
      <c r="K69" s="18" t="str">
        <f t="shared" si="2"/>
        <v>Over Budget</v>
      </c>
    </row>
    <row r="70">
      <c r="A70" s="21" t="s">
        <v>117</v>
      </c>
      <c r="B70" s="22">
        <v>2.72</v>
      </c>
      <c r="C70" s="23">
        <v>88.0</v>
      </c>
      <c r="D70" s="24">
        <v>2.2659035E7</v>
      </c>
      <c r="E70" s="24">
        <v>1.6149836E7</v>
      </c>
      <c r="F70" s="13">
        <f t="shared" si="1"/>
        <v>6509199</v>
      </c>
      <c r="G70" s="14" t="str">
        <f>IF(E70=0,"YES",IF(D70/E70&gt;=1.15, IF(D70+E70&gt;=one_percentage,"YES","NO"),"NO"))</f>
        <v>YES</v>
      </c>
      <c r="H70" s="25">
        <v>100000.0</v>
      </c>
      <c r="I70" s="16" t="str">
        <f t="shared" si="3"/>
        <v>NOT FUNDED</v>
      </c>
      <c r="J70" s="17">
        <f t="shared" si="4"/>
        <v>5464</v>
      </c>
      <c r="K70" s="18" t="str">
        <f t="shared" si="2"/>
        <v>Over Budget</v>
      </c>
    </row>
    <row r="71">
      <c r="A71" s="21" t="s">
        <v>118</v>
      </c>
      <c r="B71" s="22">
        <v>2.5</v>
      </c>
      <c r="C71" s="23">
        <v>94.0</v>
      </c>
      <c r="D71" s="24">
        <v>2.3583874E7</v>
      </c>
      <c r="E71" s="24">
        <v>1.7813064E7</v>
      </c>
      <c r="F71" s="13">
        <f t="shared" si="1"/>
        <v>5770810</v>
      </c>
      <c r="G71" s="14" t="str">
        <f>IF(E71=0,"YES",IF(D71/E71&gt;=1.15, IF(D71+E71&gt;=one_percentage,"YES","NO"),"NO"))</f>
        <v>YES</v>
      </c>
      <c r="H71" s="25">
        <v>200000.0</v>
      </c>
      <c r="I71" s="16" t="str">
        <f t="shared" si="3"/>
        <v>NOT FUNDED</v>
      </c>
      <c r="J71" s="17">
        <f t="shared" si="4"/>
        <v>5464</v>
      </c>
      <c r="K71" s="18" t="str">
        <f t="shared" si="2"/>
        <v>Over Budget</v>
      </c>
    </row>
    <row r="72">
      <c r="A72" s="21" t="s">
        <v>119</v>
      </c>
      <c r="B72" s="22">
        <v>3.89</v>
      </c>
      <c r="C72" s="23">
        <v>101.0</v>
      </c>
      <c r="D72" s="24">
        <v>2.426531E7</v>
      </c>
      <c r="E72" s="24">
        <v>1.8689518E7</v>
      </c>
      <c r="F72" s="13">
        <f t="shared" si="1"/>
        <v>5575792</v>
      </c>
      <c r="G72" s="14" t="str">
        <f>IF(E72=0,"YES",IF(D72/E72&gt;=1.15, IF(D72+E72&gt;=one_percentage,"YES","NO"),"NO"))</f>
        <v>YES</v>
      </c>
      <c r="H72" s="25">
        <v>100000.0</v>
      </c>
      <c r="I72" s="16" t="str">
        <f t="shared" si="3"/>
        <v>NOT FUNDED</v>
      </c>
      <c r="J72" s="17">
        <f t="shared" si="4"/>
        <v>5464</v>
      </c>
      <c r="K72" s="18" t="str">
        <f t="shared" si="2"/>
        <v>Over Budget</v>
      </c>
    </row>
    <row r="73">
      <c r="A73" s="21" t="s">
        <v>120</v>
      </c>
      <c r="B73" s="22">
        <v>2.25</v>
      </c>
      <c r="C73" s="23">
        <v>82.0</v>
      </c>
      <c r="D73" s="24">
        <v>2.2488204E7</v>
      </c>
      <c r="E73" s="24">
        <v>1.6922659E7</v>
      </c>
      <c r="F73" s="13">
        <f t="shared" si="1"/>
        <v>5565545</v>
      </c>
      <c r="G73" s="14" t="str">
        <f>IF(E73=0,"YES",IF(D73/E73&gt;=1.15, IF(D73+E73&gt;=one_percentage,"YES","NO"),"NO"))</f>
        <v>YES</v>
      </c>
      <c r="H73" s="25">
        <v>30000.0</v>
      </c>
      <c r="I73" s="16" t="str">
        <f t="shared" si="3"/>
        <v>NOT FUNDED</v>
      </c>
      <c r="J73" s="17">
        <f t="shared" si="4"/>
        <v>5464</v>
      </c>
      <c r="K73" s="18" t="str">
        <f t="shared" si="2"/>
        <v>Over Budget</v>
      </c>
    </row>
    <row r="74">
      <c r="A74" s="21" t="s">
        <v>121</v>
      </c>
      <c r="B74" s="22">
        <v>2.19</v>
      </c>
      <c r="C74" s="23">
        <v>89.0</v>
      </c>
      <c r="D74" s="24">
        <v>2.4623437E7</v>
      </c>
      <c r="E74" s="24">
        <v>1.9395534E7</v>
      </c>
      <c r="F74" s="13">
        <f t="shared" si="1"/>
        <v>5227903</v>
      </c>
      <c r="G74" s="14" t="str">
        <f>IF(E74=0,"YES",IF(D74/E74&gt;=1.15, IF(D74+E74&gt;=one_percentage,"YES","NO"),"NO"))</f>
        <v>YES</v>
      </c>
      <c r="H74" s="25">
        <v>25000.0</v>
      </c>
      <c r="I74" s="16" t="str">
        <f t="shared" si="3"/>
        <v>NOT FUNDED</v>
      </c>
      <c r="J74" s="17">
        <f t="shared" si="4"/>
        <v>5464</v>
      </c>
      <c r="K74" s="18" t="str">
        <f t="shared" si="2"/>
        <v>Over Budget</v>
      </c>
    </row>
    <row r="75">
      <c r="A75" s="21" t="s">
        <v>122</v>
      </c>
      <c r="B75" s="22">
        <v>2.94</v>
      </c>
      <c r="C75" s="23">
        <v>87.0</v>
      </c>
      <c r="D75" s="24">
        <v>2.2644796E7</v>
      </c>
      <c r="E75" s="24">
        <v>1.7843946E7</v>
      </c>
      <c r="F75" s="13">
        <f t="shared" si="1"/>
        <v>4800850</v>
      </c>
      <c r="G75" s="14" t="str">
        <f>IF(E75=0,"YES",IF(D75/E75&gt;=1.15, IF(D75+E75&gt;=one_percentage,"YES","NO"),"NO"))</f>
        <v>YES</v>
      </c>
      <c r="H75" s="25">
        <v>100000.0</v>
      </c>
      <c r="I75" s="16" t="str">
        <f t="shared" si="3"/>
        <v>NOT FUNDED</v>
      </c>
      <c r="J75" s="17">
        <f t="shared" si="4"/>
        <v>5464</v>
      </c>
      <c r="K75" s="18" t="str">
        <f t="shared" si="2"/>
        <v>Over Budget</v>
      </c>
    </row>
    <row r="76">
      <c r="A76" s="21" t="s">
        <v>123</v>
      </c>
      <c r="B76" s="22">
        <v>3.83</v>
      </c>
      <c r="C76" s="23">
        <v>114.0</v>
      </c>
      <c r="D76" s="24">
        <v>2.7599358E7</v>
      </c>
      <c r="E76" s="24">
        <v>2.343246E7</v>
      </c>
      <c r="F76" s="13">
        <f t="shared" si="1"/>
        <v>4166898</v>
      </c>
      <c r="G76" s="14" t="str">
        <f>IF(E76=0,"YES",IF(D76/E76&gt;=1.15, IF(D76+E76&gt;=one_percentage,"YES","NO"),"NO"))</f>
        <v>YES</v>
      </c>
      <c r="H76" s="25">
        <v>50000.0</v>
      </c>
      <c r="I76" s="16" t="str">
        <f t="shared" si="3"/>
        <v>NOT FUNDED</v>
      </c>
      <c r="J76" s="17">
        <f t="shared" si="4"/>
        <v>5464</v>
      </c>
      <c r="K76" s="18" t="str">
        <f t="shared" si="2"/>
        <v>Over Budget</v>
      </c>
    </row>
    <row r="77">
      <c r="A77" s="21" t="s">
        <v>124</v>
      </c>
      <c r="B77" s="22">
        <v>3.9</v>
      </c>
      <c r="C77" s="23">
        <v>114.0</v>
      </c>
      <c r="D77" s="24">
        <v>2.7398328E7</v>
      </c>
      <c r="E77" s="24">
        <v>2.3258121E7</v>
      </c>
      <c r="F77" s="13">
        <f t="shared" si="1"/>
        <v>4140207</v>
      </c>
      <c r="G77" s="14" t="str">
        <f>IF(E77=0,"YES",IF(D77/E77&gt;=1.15, IF(D77+E77&gt;=one_percentage,"YES","NO"),"NO"))</f>
        <v>YES</v>
      </c>
      <c r="H77" s="25">
        <v>185000.0</v>
      </c>
      <c r="I77" s="16" t="str">
        <f t="shared" si="3"/>
        <v>NOT FUNDED</v>
      </c>
      <c r="J77" s="17">
        <f t="shared" si="4"/>
        <v>5464</v>
      </c>
      <c r="K77" s="18" t="str">
        <f t="shared" si="2"/>
        <v>Over Budget</v>
      </c>
    </row>
    <row r="78">
      <c r="A78" s="21" t="s">
        <v>125</v>
      </c>
      <c r="B78" s="22">
        <v>1.38</v>
      </c>
      <c r="C78" s="23">
        <v>95.0</v>
      </c>
      <c r="D78" s="24">
        <v>2.2699059E7</v>
      </c>
      <c r="E78" s="24">
        <v>1.8588028E7</v>
      </c>
      <c r="F78" s="13">
        <f t="shared" si="1"/>
        <v>4111031</v>
      </c>
      <c r="G78" s="14" t="str">
        <f>IF(E78=0,"YES",IF(D78/E78&gt;=1.15, IF(D78+E78&gt;=one_percentage,"YES","NO"),"NO"))</f>
        <v>YES</v>
      </c>
      <c r="H78" s="25">
        <v>25000.0</v>
      </c>
      <c r="I78" s="16" t="str">
        <f t="shared" si="3"/>
        <v>NOT FUNDED</v>
      </c>
      <c r="J78" s="17">
        <f t="shared" si="4"/>
        <v>5464</v>
      </c>
      <c r="K78" s="18" t="str">
        <f t="shared" si="2"/>
        <v>Over Budget</v>
      </c>
    </row>
    <row r="79">
      <c r="A79" s="21" t="s">
        <v>126</v>
      </c>
      <c r="B79" s="22">
        <v>4.23</v>
      </c>
      <c r="C79" s="23">
        <v>137.0</v>
      </c>
      <c r="D79" s="24">
        <v>2.804335E7</v>
      </c>
      <c r="E79" s="24">
        <v>2.5559928E7</v>
      </c>
      <c r="F79" s="13">
        <f t="shared" si="1"/>
        <v>2483422</v>
      </c>
      <c r="G79" s="14" t="str">
        <f>IF(E79=0,"YES",IF(D79/E79&gt;=1.15, IF(D79+E79&gt;=one_percentage,"YES","NO"),"NO"))</f>
        <v>NO</v>
      </c>
      <c r="H79" s="25">
        <v>325000.0</v>
      </c>
      <c r="I79" s="16" t="str">
        <f t="shared" si="3"/>
        <v>NOT FUNDED</v>
      </c>
      <c r="J79" s="17">
        <f t="shared" si="4"/>
        <v>5464</v>
      </c>
      <c r="K79" s="18" t="str">
        <f t="shared" si="2"/>
        <v>Approval Threshold</v>
      </c>
    </row>
    <row r="80">
      <c r="A80" s="26" t="s">
        <v>127</v>
      </c>
      <c r="B80" s="22">
        <v>1.33</v>
      </c>
      <c r="C80" s="23">
        <v>112.0</v>
      </c>
      <c r="D80" s="24">
        <v>2.2604037E7</v>
      </c>
      <c r="E80" s="24">
        <v>2.0641134E7</v>
      </c>
      <c r="F80" s="13">
        <f t="shared" si="1"/>
        <v>1962903</v>
      </c>
      <c r="G80" s="14" t="str">
        <f>IF(E80=0,"YES",IF(D80/E80&gt;=1.15, IF(D80+E80&gt;=one_percentage,"YES","NO"),"NO"))</f>
        <v>NO</v>
      </c>
      <c r="H80" s="25">
        <v>100000.0</v>
      </c>
      <c r="I80" s="16" t="str">
        <f t="shared" si="3"/>
        <v>NOT FUNDED</v>
      </c>
      <c r="J80" s="17">
        <f t="shared" si="4"/>
        <v>5464</v>
      </c>
      <c r="K80" s="18" t="str">
        <f t="shared" si="2"/>
        <v>Approval Threshold</v>
      </c>
    </row>
    <row r="81">
      <c r="A81" s="21" t="s">
        <v>128</v>
      </c>
      <c r="B81" s="22">
        <v>4.0</v>
      </c>
      <c r="C81" s="23">
        <v>104.0</v>
      </c>
      <c r="D81" s="24">
        <v>2.4573297E7</v>
      </c>
      <c r="E81" s="24">
        <v>2.3330148E7</v>
      </c>
      <c r="F81" s="13">
        <f t="shared" si="1"/>
        <v>1243149</v>
      </c>
      <c r="G81" s="14" t="str">
        <f>IF(E81=0,"YES",IF(D81/E81&gt;=1.15, IF(D81+E81&gt;=one_percentage,"YES","NO"),"NO"))</f>
        <v>NO</v>
      </c>
      <c r="H81" s="25">
        <v>63500.0</v>
      </c>
      <c r="I81" s="16" t="str">
        <f t="shared" si="3"/>
        <v>NOT FUNDED</v>
      </c>
      <c r="J81" s="17">
        <f t="shared" si="4"/>
        <v>5464</v>
      </c>
      <c r="K81" s="18" t="str">
        <f t="shared" si="2"/>
        <v>Approval Threshold</v>
      </c>
    </row>
    <row r="82">
      <c r="A82" s="21" t="s">
        <v>129</v>
      </c>
      <c r="B82" s="22">
        <v>3.94</v>
      </c>
      <c r="C82" s="23">
        <v>112.0</v>
      </c>
      <c r="D82" s="24">
        <v>2.4405641E7</v>
      </c>
      <c r="E82" s="24">
        <v>2.3346666E7</v>
      </c>
      <c r="F82" s="13">
        <f t="shared" si="1"/>
        <v>1058975</v>
      </c>
      <c r="G82" s="14" t="str">
        <f>IF(E82=0,"YES",IF(D82/E82&gt;=1.15, IF(D82+E82&gt;=one_percentage,"YES","NO"),"NO"))</f>
        <v>NO</v>
      </c>
      <c r="H82" s="25">
        <v>50000.0</v>
      </c>
      <c r="I82" s="16" t="str">
        <f t="shared" si="3"/>
        <v>NOT FUNDED</v>
      </c>
      <c r="J82" s="17">
        <f t="shared" si="4"/>
        <v>5464</v>
      </c>
      <c r="K82" s="18" t="str">
        <f t="shared" si="2"/>
        <v>Approval Threshold</v>
      </c>
    </row>
    <row r="83">
      <c r="A83" s="21" t="s">
        <v>130</v>
      </c>
      <c r="B83" s="22">
        <v>3.83</v>
      </c>
      <c r="C83" s="23">
        <v>119.0</v>
      </c>
      <c r="D83" s="24">
        <v>2.4973014E7</v>
      </c>
      <c r="E83" s="24">
        <v>2.467557E7</v>
      </c>
      <c r="F83" s="13">
        <f t="shared" si="1"/>
        <v>297444</v>
      </c>
      <c r="G83" s="14" t="str">
        <f>IF(E83=0,"YES",IF(D83/E83&gt;=1.15, IF(D83+E83&gt;=one_percentage,"YES","NO"),"NO"))</f>
        <v>NO</v>
      </c>
      <c r="H83" s="25">
        <v>160000.0</v>
      </c>
      <c r="I83" s="16" t="str">
        <f t="shared" si="3"/>
        <v>NOT FUNDED</v>
      </c>
      <c r="J83" s="17">
        <f t="shared" si="4"/>
        <v>5464</v>
      </c>
      <c r="K83" s="18" t="str">
        <f t="shared" si="2"/>
        <v>Approval Threshold</v>
      </c>
    </row>
    <row r="84">
      <c r="A84" s="21" t="s">
        <v>131</v>
      </c>
      <c r="B84" s="22">
        <v>3.76</v>
      </c>
      <c r="C84" s="23">
        <v>104.0</v>
      </c>
      <c r="D84" s="24">
        <v>2.3985927E7</v>
      </c>
      <c r="E84" s="24">
        <v>2.4364683E7</v>
      </c>
      <c r="F84" s="13">
        <f t="shared" si="1"/>
        <v>-378756</v>
      </c>
      <c r="G84" s="14" t="str">
        <f>IF(E84=0,"YES",IF(D84/E84&gt;=1.15, IF(D84+E84&gt;=one_percentage,"YES","NO"),"NO"))</f>
        <v>NO</v>
      </c>
      <c r="H84" s="25">
        <v>100000.0</v>
      </c>
      <c r="I84" s="16" t="str">
        <f t="shared" si="3"/>
        <v>NOT FUNDED</v>
      </c>
      <c r="J84" s="17">
        <f t="shared" si="4"/>
        <v>5464</v>
      </c>
      <c r="K84" s="18" t="str">
        <f t="shared" si="2"/>
        <v>Approval Threshold</v>
      </c>
    </row>
    <row r="85">
      <c r="A85" s="21" t="s">
        <v>132</v>
      </c>
      <c r="B85" s="22">
        <v>4.2</v>
      </c>
      <c r="C85" s="23">
        <v>103.0</v>
      </c>
      <c r="D85" s="24">
        <v>1.6639874E7</v>
      </c>
      <c r="E85" s="24">
        <v>1.7903334E7</v>
      </c>
      <c r="F85" s="13">
        <f t="shared" si="1"/>
        <v>-1263460</v>
      </c>
      <c r="G85" s="14" t="str">
        <f>IF(E85=0,"YES",IF(D85/E85&gt;=1.15, IF(D85+E85&gt;=one_percentage,"YES","NO"),"NO"))</f>
        <v>NO</v>
      </c>
      <c r="H85" s="25">
        <v>45000.0</v>
      </c>
      <c r="I85" s="16" t="str">
        <f t="shared" si="3"/>
        <v>NOT FUNDED</v>
      </c>
      <c r="J85" s="17">
        <f t="shared" si="4"/>
        <v>5464</v>
      </c>
      <c r="K85" s="18" t="str">
        <f t="shared" si="2"/>
        <v>Approval Threshold</v>
      </c>
    </row>
  </sheetData>
  <autoFilter ref="$A$1:$H$85">
    <sortState ref="A1:H85">
      <sortCondition descending="1" ref="F1:F85"/>
      <sortCondition descending="1" ref="H1:H85"/>
      <sortCondition ref="A1:A85"/>
    </sortState>
  </autoFilter>
  <conditionalFormatting sqref="I2:I85">
    <cfRule type="cellIs" dxfId="0" priority="1" operator="equal">
      <formula>"FUNDED"</formula>
    </cfRule>
  </conditionalFormatting>
  <conditionalFormatting sqref="I2:I85">
    <cfRule type="cellIs" dxfId="1" priority="2" operator="equal">
      <formula>"NOT FUNDED"</formula>
    </cfRule>
  </conditionalFormatting>
  <conditionalFormatting sqref="K2:K85">
    <cfRule type="cellIs" dxfId="0" priority="3" operator="greaterThan">
      <formula>999</formula>
    </cfRule>
  </conditionalFormatting>
  <conditionalFormatting sqref="K2:K85">
    <cfRule type="cellIs" dxfId="0" priority="4" operator="greaterThan">
      <formula>999</formula>
    </cfRule>
  </conditionalFormatting>
  <conditionalFormatting sqref="K2:K85">
    <cfRule type="containsText" dxfId="1" priority="5" operator="containsText" text="NOT FUNDED">
      <formula>NOT(ISERROR(SEARCH(("NOT FUNDED"),(K2))))</formula>
    </cfRule>
  </conditionalFormatting>
  <conditionalFormatting sqref="K2:K85">
    <cfRule type="cellIs" dxfId="2" priority="6" operator="equal">
      <formula>"Over Budget"</formula>
    </cfRule>
  </conditionalFormatting>
  <conditionalFormatting sqref="K2:K85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</hyperlinks>
  <drawing r:id="rId8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133</v>
      </c>
      <c r="B2" s="22">
        <v>4.6</v>
      </c>
      <c r="C2" s="23">
        <v>1337.0</v>
      </c>
      <c r="D2" s="24">
        <v>1.79286999E8</v>
      </c>
      <c r="E2" s="24">
        <v>1.6702549E7</v>
      </c>
      <c r="F2" s="13">
        <f t="shared" ref="F2:F17" si="1">D2-E2</f>
        <v>162584450</v>
      </c>
      <c r="G2" s="14" t="str">
        <f>IF(E2=0,"YES",IF(D2/E2&gt;=1.15, IF(D2+E2&gt;=one_percentage,"YES","NO"),"NO"))</f>
        <v>YES</v>
      </c>
      <c r="H2" s="25">
        <v>80000.0</v>
      </c>
      <c r="I2" s="16" t="str">
        <f>If(cardano_scaling&gt;=H2,IF(G2="Yes","FUNDED","NOT FUNDED"),"NOT FUNDED")</f>
        <v>FUNDED</v>
      </c>
      <c r="J2" s="17">
        <f>If(cardano_scaling&gt;=H2,cardano_scaling-H2,cardano_scaling)</f>
        <v>920000</v>
      </c>
      <c r="K2" s="18" t="str">
        <f t="shared" ref="K2:K17" si="2">If(G2="YES",IF(I2="FUNDED","","Over Budget"),"Approval Threshold")</f>
        <v/>
      </c>
    </row>
    <row r="3">
      <c r="A3" s="21" t="s">
        <v>134</v>
      </c>
      <c r="B3" s="22">
        <v>3.08</v>
      </c>
      <c r="C3" s="23">
        <v>454.0</v>
      </c>
      <c r="D3" s="24">
        <v>1.69484476E8</v>
      </c>
      <c r="E3" s="24">
        <v>1.4742215E7</v>
      </c>
      <c r="F3" s="13">
        <f t="shared" si="1"/>
        <v>154742261</v>
      </c>
      <c r="G3" s="14" t="str">
        <f>IF(E3=0,"YES",IF(D3/E3&gt;=1.15, IF(D3+E3&gt;=one_percentage,"YES","NO"),"NO"))</f>
        <v>YES</v>
      </c>
      <c r="H3" s="25">
        <v>75000.0</v>
      </c>
      <c r="I3" s="16" t="str">
        <f t="shared" ref="I3:I17" si="3">If(J2&gt;=H3,IF(G3="Yes","FUNDED","NOT FUNDED"),"NOT FUNDED")</f>
        <v>FUNDED</v>
      </c>
      <c r="J3" s="17">
        <f t="shared" ref="J3:J17" si="4">If(I3="FUNDED",IF(J2&gt;=H3,(J2-H3),J2),J2)</f>
        <v>845000</v>
      </c>
      <c r="K3" s="18" t="str">
        <f t="shared" si="2"/>
        <v/>
      </c>
    </row>
    <row r="4">
      <c r="A4" s="21" t="s">
        <v>135</v>
      </c>
      <c r="B4" s="22">
        <v>3.73</v>
      </c>
      <c r="C4" s="23">
        <v>1045.0</v>
      </c>
      <c r="D4" s="24">
        <v>1.62936139E8</v>
      </c>
      <c r="E4" s="24">
        <v>2.6399356E7</v>
      </c>
      <c r="F4" s="13">
        <f t="shared" si="1"/>
        <v>136536783</v>
      </c>
      <c r="G4" s="14" t="str">
        <f>IF(E4=0,"YES",IF(D4/E4&gt;=1.15, IF(D4+E4&gt;=one_percentage,"YES","NO"),"NO"))</f>
        <v>YES</v>
      </c>
      <c r="H4" s="25">
        <v>1000000.0</v>
      </c>
      <c r="I4" s="16" t="str">
        <f t="shared" si="3"/>
        <v>NOT FUNDED</v>
      </c>
      <c r="J4" s="17">
        <f t="shared" si="4"/>
        <v>845000</v>
      </c>
      <c r="K4" s="18" t="str">
        <f t="shared" si="2"/>
        <v>Over Budget</v>
      </c>
    </row>
    <row r="5">
      <c r="A5" s="21" t="s">
        <v>136</v>
      </c>
      <c r="B5" s="22">
        <v>4.56</v>
      </c>
      <c r="C5" s="23">
        <v>640.0</v>
      </c>
      <c r="D5" s="24">
        <v>1.31667768E8</v>
      </c>
      <c r="E5" s="24">
        <v>1.4362521E7</v>
      </c>
      <c r="F5" s="13">
        <f t="shared" si="1"/>
        <v>117305247</v>
      </c>
      <c r="G5" s="14" t="str">
        <f>IF(E5=0,"YES",IF(D5/E5&gt;=1.15, IF(D5+E5&gt;=one_percentage,"YES","NO"),"NO"))</f>
        <v>YES</v>
      </c>
      <c r="H5" s="25">
        <v>26000.0</v>
      </c>
      <c r="I5" s="16" t="str">
        <f t="shared" si="3"/>
        <v>FUNDED</v>
      </c>
      <c r="J5" s="17">
        <f t="shared" si="4"/>
        <v>819000</v>
      </c>
      <c r="K5" s="18" t="str">
        <f t="shared" si="2"/>
        <v/>
      </c>
    </row>
    <row r="6">
      <c r="A6" s="21" t="s">
        <v>137</v>
      </c>
      <c r="B6" s="22">
        <v>4.17</v>
      </c>
      <c r="C6" s="23">
        <v>626.0</v>
      </c>
      <c r="D6" s="24">
        <v>1.06961962E8</v>
      </c>
      <c r="E6" s="24">
        <v>2.8898827E7</v>
      </c>
      <c r="F6" s="13">
        <f t="shared" si="1"/>
        <v>78063135</v>
      </c>
      <c r="G6" s="14" t="str">
        <f>IF(E6=0,"YES",IF(D6/E6&gt;=1.15, IF(D6+E6&gt;=one_percentage,"YES","NO"),"NO"))</f>
        <v>YES</v>
      </c>
      <c r="H6" s="25">
        <v>300000.0</v>
      </c>
      <c r="I6" s="16" t="str">
        <f t="shared" si="3"/>
        <v>FUNDED</v>
      </c>
      <c r="J6" s="17">
        <f t="shared" si="4"/>
        <v>519000</v>
      </c>
      <c r="K6" s="18" t="str">
        <f t="shared" si="2"/>
        <v/>
      </c>
    </row>
    <row r="7">
      <c r="A7" s="21" t="s">
        <v>138</v>
      </c>
      <c r="B7" s="22">
        <v>4.33</v>
      </c>
      <c r="C7" s="23">
        <v>561.0</v>
      </c>
      <c r="D7" s="24">
        <v>6.8066609E7</v>
      </c>
      <c r="E7" s="24">
        <v>3.234185E7</v>
      </c>
      <c r="F7" s="13">
        <f t="shared" si="1"/>
        <v>35724759</v>
      </c>
      <c r="G7" s="14" t="str">
        <f>IF(E7=0,"YES",IF(D7/E7&gt;=1.15, IF(D7+E7&gt;=one_percentage,"YES","NO"),"NO"))</f>
        <v>YES</v>
      </c>
      <c r="H7" s="25">
        <v>134538.0</v>
      </c>
      <c r="I7" s="16" t="str">
        <f t="shared" si="3"/>
        <v>FUNDED</v>
      </c>
      <c r="J7" s="17">
        <f t="shared" si="4"/>
        <v>384462</v>
      </c>
      <c r="K7" s="18" t="str">
        <f t="shared" si="2"/>
        <v/>
      </c>
    </row>
    <row r="8">
      <c r="A8" s="21" t="s">
        <v>139</v>
      </c>
      <c r="B8" s="22">
        <v>3.93</v>
      </c>
      <c r="C8" s="23">
        <v>284.0</v>
      </c>
      <c r="D8" s="24">
        <v>5.3002125E7</v>
      </c>
      <c r="E8" s="24">
        <v>2.1428289E7</v>
      </c>
      <c r="F8" s="13">
        <f t="shared" si="1"/>
        <v>31573836</v>
      </c>
      <c r="G8" s="14" t="str">
        <f>IF(E8=0,"YES",IF(D8/E8&gt;=1.15, IF(D8+E8&gt;=one_percentage,"YES","NO"),"NO"))</f>
        <v>YES</v>
      </c>
      <c r="H8" s="25">
        <v>40000.0</v>
      </c>
      <c r="I8" s="16" t="str">
        <f t="shared" si="3"/>
        <v>FUNDED</v>
      </c>
      <c r="J8" s="17">
        <f t="shared" si="4"/>
        <v>344462</v>
      </c>
      <c r="K8" s="18" t="str">
        <f t="shared" si="2"/>
        <v/>
      </c>
    </row>
    <row r="9">
      <c r="A9" s="21" t="s">
        <v>140</v>
      </c>
      <c r="B9" s="22">
        <v>3.95</v>
      </c>
      <c r="C9" s="23">
        <v>296.0</v>
      </c>
      <c r="D9" s="24">
        <v>4.4773862E7</v>
      </c>
      <c r="E9" s="24">
        <v>3.1936271E7</v>
      </c>
      <c r="F9" s="13">
        <f t="shared" si="1"/>
        <v>12837591</v>
      </c>
      <c r="G9" s="14" t="str">
        <f>IF(E9=0,"YES",IF(D9/E9&gt;=1.15, IF(D9+E9&gt;=one_percentage,"YES","NO"),"NO"))</f>
        <v>YES</v>
      </c>
      <c r="H9" s="25">
        <v>34140.0</v>
      </c>
      <c r="I9" s="16" t="str">
        <f t="shared" si="3"/>
        <v>FUNDED</v>
      </c>
      <c r="J9" s="17">
        <f t="shared" si="4"/>
        <v>310322</v>
      </c>
      <c r="K9" s="18" t="str">
        <f t="shared" si="2"/>
        <v/>
      </c>
    </row>
    <row r="10">
      <c r="A10" s="21" t="s">
        <v>141</v>
      </c>
      <c r="B10" s="22">
        <v>3.0</v>
      </c>
      <c r="C10" s="23">
        <v>184.0</v>
      </c>
      <c r="D10" s="24">
        <v>3.2734099E7</v>
      </c>
      <c r="E10" s="24">
        <v>2.2978953E7</v>
      </c>
      <c r="F10" s="13">
        <f t="shared" si="1"/>
        <v>9755146</v>
      </c>
      <c r="G10" s="14" t="str">
        <f>IF(E10=0,"YES",IF(D10/E10&gt;=1.15, IF(D10+E10&gt;=one_percentage,"YES","NO"),"NO"))</f>
        <v>YES</v>
      </c>
      <c r="H10" s="25">
        <v>47250.0</v>
      </c>
      <c r="I10" s="16" t="str">
        <f t="shared" si="3"/>
        <v>FUNDED</v>
      </c>
      <c r="J10" s="17">
        <f t="shared" si="4"/>
        <v>263072</v>
      </c>
      <c r="K10" s="18" t="str">
        <f t="shared" si="2"/>
        <v/>
      </c>
    </row>
    <row r="11">
      <c r="A11" s="21" t="s">
        <v>142</v>
      </c>
      <c r="B11" s="22">
        <v>2.54</v>
      </c>
      <c r="C11" s="23">
        <v>277.0</v>
      </c>
      <c r="D11" s="24">
        <v>3.8035241E7</v>
      </c>
      <c r="E11" s="24">
        <v>2.8584269E7</v>
      </c>
      <c r="F11" s="13">
        <f t="shared" si="1"/>
        <v>9450972</v>
      </c>
      <c r="G11" s="14" t="str">
        <f>IF(E11=0,"YES",IF(D11/E11&gt;=1.15, IF(D11+E11&gt;=one_percentage,"YES","NO"),"NO"))</f>
        <v>YES</v>
      </c>
      <c r="H11" s="25">
        <v>45600.0</v>
      </c>
      <c r="I11" s="16" t="str">
        <f t="shared" si="3"/>
        <v>FUNDED</v>
      </c>
      <c r="J11" s="17">
        <f t="shared" si="4"/>
        <v>217472</v>
      </c>
      <c r="K11" s="18" t="str">
        <f t="shared" si="2"/>
        <v/>
      </c>
    </row>
    <row r="12">
      <c r="A12" s="21" t="s">
        <v>143</v>
      </c>
      <c r="B12" s="22">
        <v>3.33</v>
      </c>
      <c r="C12" s="23">
        <v>226.0</v>
      </c>
      <c r="D12" s="24">
        <v>3.3761871E7</v>
      </c>
      <c r="E12" s="24">
        <v>2.9050529E7</v>
      </c>
      <c r="F12" s="13">
        <f t="shared" si="1"/>
        <v>4711342</v>
      </c>
      <c r="G12" s="14" t="str">
        <f>IF(E12=0,"YES",IF(D12/E12&gt;=1.15, IF(D12+E12&gt;=one_percentage,"YES","NO"),"NO"))</f>
        <v>YES</v>
      </c>
      <c r="H12" s="25">
        <v>450000.0</v>
      </c>
      <c r="I12" s="16" t="str">
        <f t="shared" si="3"/>
        <v>NOT FUNDED</v>
      </c>
      <c r="J12" s="17">
        <f t="shared" si="4"/>
        <v>217472</v>
      </c>
      <c r="K12" s="18" t="str">
        <f t="shared" si="2"/>
        <v>Over Budget</v>
      </c>
    </row>
    <row r="13">
      <c r="A13" s="21" t="s">
        <v>144</v>
      </c>
      <c r="B13" s="22">
        <v>2.74</v>
      </c>
      <c r="C13" s="23">
        <v>166.0</v>
      </c>
      <c r="D13" s="24">
        <v>3.059802E7</v>
      </c>
      <c r="E13" s="24">
        <v>2.6393237E7</v>
      </c>
      <c r="F13" s="13">
        <f t="shared" si="1"/>
        <v>4204783</v>
      </c>
      <c r="G13" s="14" t="str">
        <f>IF(E13=0,"YES",IF(D13/E13&gt;=1.15, IF(D13+E13&gt;=one_percentage,"YES","NO"),"NO"))</f>
        <v>YES</v>
      </c>
      <c r="H13" s="25">
        <v>33999.0</v>
      </c>
      <c r="I13" s="16" t="str">
        <f t="shared" si="3"/>
        <v>FUNDED</v>
      </c>
      <c r="J13" s="17">
        <f t="shared" si="4"/>
        <v>183473</v>
      </c>
      <c r="K13" s="18" t="str">
        <f t="shared" si="2"/>
        <v/>
      </c>
    </row>
    <row r="14">
      <c r="A14" s="21" t="s">
        <v>145</v>
      </c>
      <c r="B14" s="22">
        <v>1.85</v>
      </c>
      <c r="C14" s="23">
        <v>213.0</v>
      </c>
      <c r="D14" s="24">
        <v>3.3836343E7</v>
      </c>
      <c r="E14" s="24">
        <v>3.2506361E7</v>
      </c>
      <c r="F14" s="13">
        <f t="shared" si="1"/>
        <v>1329982</v>
      </c>
      <c r="G14" s="14" t="str">
        <f>IF(E14=0,"YES",IF(D14/E14&gt;=1.15, IF(D14+E14&gt;=one_percentage,"YES","NO"),"NO"))</f>
        <v>NO</v>
      </c>
      <c r="H14" s="25">
        <v>90000.0</v>
      </c>
      <c r="I14" s="16" t="str">
        <f t="shared" si="3"/>
        <v>NOT FUNDED</v>
      </c>
      <c r="J14" s="17">
        <f t="shared" si="4"/>
        <v>183473</v>
      </c>
      <c r="K14" s="18" t="str">
        <f t="shared" si="2"/>
        <v>Approval Threshold</v>
      </c>
    </row>
    <row r="15">
      <c r="A15" s="21" t="s">
        <v>146</v>
      </c>
      <c r="B15" s="22">
        <v>3.94</v>
      </c>
      <c r="C15" s="23">
        <v>252.0</v>
      </c>
      <c r="D15" s="24">
        <v>3.477525E7</v>
      </c>
      <c r="E15" s="24">
        <v>3.356961E7</v>
      </c>
      <c r="F15" s="13">
        <f t="shared" si="1"/>
        <v>1205640</v>
      </c>
      <c r="G15" s="14" t="str">
        <f>IF(E15=0,"YES",IF(D15/E15&gt;=1.15, IF(D15+E15&gt;=one_percentage,"YES","NO"),"NO"))</f>
        <v>NO</v>
      </c>
      <c r="H15" s="25">
        <v>30000.0</v>
      </c>
      <c r="I15" s="16" t="str">
        <f t="shared" si="3"/>
        <v>NOT FUNDED</v>
      </c>
      <c r="J15" s="17">
        <f t="shared" si="4"/>
        <v>183473</v>
      </c>
      <c r="K15" s="18" t="str">
        <f t="shared" si="2"/>
        <v>Approval Threshold</v>
      </c>
    </row>
    <row r="16">
      <c r="A16" s="21" t="s">
        <v>147</v>
      </c>
      <c r="B16" s="22">
        <v>1.75</v>
      </c>
      <c r="C16" s="23">
        <v>201.0</v>
      </c>
      <c r="D16" s="24">
        <v>2.9660031E7</v>
      </c>
      <c r="E16" s="24">
        <v>3.2346403E7</v>
      </c>
      <c r="F16" s="13">
        <f t="shared" si="1"/>
        <v>-2686372</v>
      </c>
      <c r="G16" s="14" t="str">
        <f>IF(E16=0,"YES",IF(D16/E16&gt;=1.15, IF(D16+E16&gt;=one_percentage,"YES","NO"),"NO"))</f>
        <v>NO</v>
      </c>
      <c r="H16" s="25">
        <v>15000.0</v>
      </c>
      <c r="I16" s="16" t="str">
        <f t="shared" si="3"/>
        <v>NOT FUNDED</v>
      </c>
      <c r="J16" s="17">
        <f t="shared" si="4"/>
        <v>183473</v>
      </c>
      <c r="K16" s="18" t="str">
        <f t="shared" si="2"/>
        <v>Approval Threshold</v>
      </c>
    </row>
    <row r="17">
      <c r="A17" s="21" t="s">
        <v>148</v>
      </c>
      <c r="B17" s="22">
        <v>1.67</v>
      </c>
      <c r="C17" s="23">
        <v>265.0</v>
      </c>
      <c r="D17" s="24">
        <v>3.1370154E7</v>
      </c>
      <c r="E17" s="24">
        <v>3.7923671E7</v>
      </c>
      <c r="F17" s="13">
        <f t="shared" si="1"/>
        <v>-6553517</v>
      </c>
      <c r="G17" s="14" t="str">
        <f>IF(E17=0,"YES",IF(D17/E17&gt;=1.15, IF(D17+E17&gt;=one_percentage,"YES","NO"),"NO"))</f>
        <v>NO</v>
      </c>
      <c r="H17" s="25">
        <v>800000.0</v>
      </c>
      <c r="I17" s="16" t="str">
        <f t="shared" si="3"/>
        <v>NOT FUNDED</v>
      </c>
      <c r="J17" s="17">
        <f t="shared" si="4"/>
        <v>183473</v>
      </c>
      <c r="K17" s="18" t="str">
        <f t="shared" si="2"/>
        <v>Approval Threshold</v>
      </c>
    </row>
  </sheetData>
  <autoFilter ref="$A$1:$H$17">
    <sortState ref="A1:H17">
      <sortCondition descending="1" ref="F1:F17"/>
      <sortCondition ref="A1:A17"/>
    </sortState>
  </autoFilter>
  <conditionalFormatting sqref="I2:I17">
    <cfRule type="cellIs" dxfId="0" priority="1" operator="equal">
      <formula>"FUNDED"</formula>
    </cfRule>
  </conditionalFormatting>
  <conditionalFormatting sqref="I2:I17">
    <cfRule type="cellIs" dxfId="1" priority="2" operator="equal">
      <formula>"NOT FUNDED"</formula>
    </cfRule>
  </conditionalFormatting>
  <conditionalFormatting sqref="K2:K17">
    <cfRule type="cellIs" dxfId="0" priority="3" operator="greaterThan">
      <formula>999</formula>
    </cfRule>
  </conditionalFormatting>
  <conditionalFormatting sqref="K2:K17">
    <cfRule type="cellIs" dxfId="0" priority="4" operator="greaterThan">
      <formula>999</formula>
    </cfRule>
  </conditionalFormatting>
  <conditionalFormatting sqref="K2:K17">
    <cfRule type="containsText" dxfId="1" priority="5" operator="containsText" text="NOT FUNDED">
      <formula>NOT(ISERROR(SEARCH(("NOT FUNDED"),(K2))))</formula>
    </cfRule>
  </conditionalFormatting>
  <conditionalFormatting sqref="K2:K17">
    <cfRule type="cellIs" dxfId="2" priority="6" operator="equal">
      <formula>"Over Budget"</formula>
    </cfRule>
  </conditionalFormatting>
  <conditionalFormatting sqref="K2:K17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149</v>
      </c>
      <c r="B2" s="22">
        <v>5.0</v>
      </c>
      <c r="C2" s="23">
        <v>465.0</v>
      </c>
      <c r="D2" s="24">
        <v>1.41205436E8</v>
      </c>
      <c r="E2" s="24">
        <v>1778457.0</v>
      </c>
      <c r="F2" s="13">
        <f t="shared" ref="F2:F13" si="1">D2-E2</f>
        <v>139426979</v>
      </c>
      <c r="G2" s="14" t="str">
        <f>IF(E2=0,"YES",IF(D2/E2&gt;=1.15, IF(D2+E2&gt;=one_percentage,"YES","NO"),"NO"))</f>
        <v>YES</v>
      </c>
      <c r="H2" s="25">
        <v>7500.0</v>
      </c>
      <c r="I2" s="16" t="str">
        <f>If(ca_improvements&gt;=H2,IF(G2="Yes","FUNDED","NOT FUNDED"),"NOT FUNDED")</f>
        <v>FUNDED</v>
      </c>
      <c r="J2" s="17">
        <f>If(ca_improvements&gt;=H2,ca_improvements-H2,ca_improvements)</f>
        <v>92500</v>
      </c>
      <c r="K2" s="18" t="str">
        <f t="shared" ref="K2:K13" si="2">If(G2="YES",IF(I2="FUNDED","","Over Budget"),"Approval Threshold")</f>
        <v/>
      </c>
    </row>
    <row r="3">
      <c r="A3" s="21" t="s">
        <v>150</v>
      </c>
      <c r="B3" s="22">
        <v>4.94</v>
      </c>
      <c r="C3" s="23">
        <v>446.0</v>
      </c>
      <c r="D3" s="24">
        <v>1.23004008E8</v>
      </c>
      <c r="E3" s="24">
        <v>626978.0</v>
      </c>
      <c r="F3" s="13">
        <f t="shared" si="1"/>
        <v>122377030</v>
      </c>
      <c r="G3" s="14" t="str">
        <f>IF(E3=0,"YES",IF(D3/E3&gt;=1.15, IF(D3+E3&gt;=one_percentage,"YES","NO"),"NO"))</f>
        <v>YES</v>
      </c>
      <c r="H3" s="25">
        <v>7500.0</v>
      </c>
      <c r="I3" s="16" t="str">
        <f t="shared" ref="I3:I13" si="3">If(J2&gt;=H3,IF(G3="Yes","FUNDED","NOT FUNDED"),"NOT FUNDED")</f>
        <v>FUNDED</v>
      </c>
      <c r="J3" s="17">
        <f t="shared" ref="J3:J13" si="4">If(I3="FUNDED",IF(J2&gt;=H3,(J2-H3),J2),J2)</f>
        <v>85000</v>
      </c>
      <c r="K3" s="18" t="str">
        <f t="shared" si="2"/>
        <v/>
      </c>
    </row>
    <row r="4">
      <c r="A4" s="21" t="s">
        <v>151</v>
      </c>
      <c r="B4" s="22">
        <v>3.53</v>
      </c>
      <c r="C4" s="23">
        <v>213.0</v>
      </c>
      <c r="D4" s="24">
        <v>1.21675363E8</v>
      </c>
      <c r="E4" s="24">
        <v>1.0162876E7</v>
      </c>
      <c r="F4" s="13">
        <f t="shared" si="1"/>
        <v>111512487</v>
      </c>
      <c r="G4" s="14" t="str">
        <f>IF(E4=0,"YES",IF(D4/E4&gt;=1.15, IF(D4+E4&gt;=one_percentage,"YES","NO"),"NO"))</f>
        <v>YES</v>
      </c>
      <c r="H4" s="25">
        <v>3800.0</v>
      </c>
      <c r="I4" s="16" t="str">
        <f t="shared" si="3"/>
        <v>FUNDED</v>
      </c>
      <c r="J4" s="17">
        <f t="shared" si="4"/>
        <v>81200</v>
      </c>
      <c r="K4" s="18" t="str">
        <f t="shared" si="2"/>
        <v/>
      </c>
    </row>
    <row r="5">
      <c r="A5" s="21" t="s">
        <v>152</v>
      </c>
      <c r="B5" s="22">
        <v>4.56</v>
      </c>
      <c r="C5" s="23">
        <v>299.0</v>
      </c>
      <c r="D5" s="24">
        <v>9.751881E7</v>
      </c>
      <c r="E5" s="24">
        <v>2225358.0</v>
      </c>
      <c r="F5" s="13">
        <f t="shared" si="1"/>
        <v>95293452</v>
      </c>
      <c r="G5" s="14" t="str">
        <f>IF(E5=0,"YES",IF(D5/E5&gt;=1.15, IF(D5+E5&gt;=one_percentage,"YES","NO"),"NO"))</f>
        <v>YES</v>
      </c>
      <c r="H5" s="25">
        <v>15000.0</v>
      </c>
      <c r="I5" s="16" t="str">
        <f t="shared" si="3"/>
        <v>FUNDED</v>
      </c>
      <c r="J5" s="17">
        <f t="shared" si="4"/>
        <v>66200</v>
      </c>
      <c r="K5" s="18" t="str">
        <f t="shared" si="2"/>
        <v/>
      </c>
    </row>
    <row r="6">
      <c r="A6" s="21" t="s">
        <v>153</v>
      </c>
      <c r="B6" s="22">
        <v>4.57</v>
      </c>
      <c r="C6" s="23">
        <v>256.0</v>
      </c>
      <c r="D6" s="24">
        <v>6.7609014E7</v>
      </c>
      <c r="E6" s="24">
        <v>359768.0</v>
      </c>
      <c r="F6" s="13">
        <f t="shared" si="1"/>
        <v>67249246</v>
      </c>
      <c r="G6" s="14" t="str">
        <f>IF(E6=0,"YES",IF(D6/E6&gt;=1.15, IF(D6+E6&gt;=one_percentage,"YES","NO"),"NO"))</f>
        <v>YES</v>
      </c>
      <c r="H6" s="25">
        <v>7640.0</v>
      </c>
      <c r="I6" s="16" t="str">
        <f t="shared" si="3"/>
        <v>FUNDED</v>
      </c>
      <c r="J6" s="17">
        <f t="shared" si="4"/>
        <v>58560</v>
      </c>
      <c r="K6" s="18" t="str">
        <f t="shared" si="2"/>
        <v/>
      </c>
    </row>
    <row r="7">
      <c r="A7" s="21" t="s">
        <v>154</v>
      </c>
      <c r="B7" s="22">
        <v>3.96</v>
      </c>
      <c r="C7" s="23">
        <v>173.0</v>
      </c>
      <c r="D7" s="24">
        <v>4.8563493E7</v>
      </c>
      <c r="E7" s="24">
        <v>4000912.0</v>
      </c>
      <c r="F7" s="13">
        <f t="shared" si="1"/>
        <v>44562581</v>
      </c>
      <c r="G7" s="14" t="str">
        <f>IF(E7=0,"YES",IF(D7/E7&gt;=1.15, IF(D7+E7&gt;=one_percentage,"YES","NO"),"NO"))</f>
        <v>YES</v>
      </c>
      <c r="H7" s="25">
        <v>4200.0</v>
      </c>
      <c r="I7" s="16" t="str">
        <f t="shared" si="3"/>
        <v>FUNDED</v>
      </c>
      <c r="J7" s="17">
        <f t="shared" si="4"/>
        <v>54360</v>
      </c>
      <c r="K7" s="18" t="str">
        <f t="shared" si="2"/>
        <v/>
      </c>
    </row>
    <row r="8">
      <c r="A8" s="21" t="s">
        <v>155</v>
      </c>
      <c r="B8" s="22">
        <v>3.75</v>
      </c>
      <c r="C8" s="23">
        <v>181.0</v>
      </c>
      <c r="D8" s="24">
        <v>3.9759375E7</v>
      </c>
      <c r="E8" s="24">
        <v>1.0099468E7</v>
      </c>
      <c r="F8" s="13">
        <f t="shared" si="1"/>
        <v>29659907</v>
      </c>
      <c r="G8" s="14" t="str">
        <f>IF(E8=0,"YES",IF(D8/E8&gt;=1.15, IF(D8+E8&gt;=one_percentage,"YES","NO"),"NO"))</f>
        <v>YES</v>
      </c>
      <c r="H8" s="25">
        <v>8000.0</v>
      </c>
      <c r="I8" s="16" t="str">
        <f t="shared" si="3"/>
        <v>FUNDED</v>
      </c>
      <c r="J8" s="17">
        <f t="shared" si="4"/>
        <v>46360</v>
      </c>
      <c r="K8" s="18" t="str">
        <f t="shared" si="2"/>
        <v/>
      </c>
    </row>
    <row r="9">
      <c r="A9" s="21" t="s">
        <v>156</v>
      </c>
      <c r="B9" s="22">
        <v>4.03</v>
      </c>
      <c r="C9" s="23">
        <v>236.0</v>
      </c>
      <c r="D9" s="24">
        <v>3.8804201E7</v>
      </c>
      <c r="E9" s="24">
        <v>1.566302E7</v>
      </c>
      <c r="F9" s="13">
        <f t="shared" si="1"/>
        <v>23141181</v>
      </c>
      <c r="G9" s="14" t="str">
        <f>IF(E9=0,"YES",IF(D9/E9&gt;=1.15, IF(D9+E9&gt;=one_percentage,"YES","NO"),"NO"))</f>
        <v>YES</v>
      </c>
      <c r="H9" s="25">
        <v>30000.0</v>
      </c>
      <c r="I9" s="16" t="str">
        <f t="shared" si="3"/>
        <v>FUNDED</v>
      </c>
      <c r="J9" s="17">
        <f t="shared" si="4"/>
        <v>16360</v>
      </c>
      <c r="K9" s="18" t="str">
        <f t="shared" si="2"/>
        <v/>
      </c>
    </row>
    <row r="10">
      <c r="A10" s="21" t="s">
        <v>157</v>
      </c>
      <c r="B10" s="22">
        <v>3.19</v>
      </c>
      <c r="C10" s="23">
        <v>111.0</v>
      </c>
      <c r="D10" s="24">
        <v>3.1083142E7</v>
      </c>
      <c r="E10" s="24">
        <v>9199595.0</v>
      </c>
      <c r="F10" s="13">
        <f t="shared" si="1"/>
        <v>21883547</v>
      </c>
      <c r="G10" s="14" t="str">
        <f>IF(E10=0,"YES",IF(D10/E10&gt;=1.15, IF(D10+E10&gt;=one_percentage,"YES","NO"),"NO"))</f>
        <v>YES</v>
      </c>
      <c r="H10" s="25">
        <v>9500.0</v>
      </c>
      <c r="I10" s="16" t="str">
        <f t="shared" si="3"/>
        <v>FUNDED</v>
      </c>
      <c r="J10" s="17">
        <f t="shared" si="4"/>
        <v>6860</v>
      </c>
      <c r="K10" s="18" t="str">
        <f t="shared" si="2"/>
        <v/>
      </c>
    </row>
    <row r="11">
      <c r="A11" s="21" t="s">
        <v>158</v>
      </c>
      <c r="B11" s="22">
        <v>3.36</v>
      </c>
      <c r="C11" s="23">
        <v>134.0</v>
      </c>
      <c r="D11" s="24">
        <v>2.6631889E7</v>
      </c>
      <c r="E11" s="24">
        <v>1.6981475E7</v>
      </c>
      <c r="F11" s="13">
        <f t="shared" si="1"/>
        <v>9650414</v>
      </c>
      <c r="G11" s="14" t="str">
        <f>IF(E11=0,"YES",IF(D11/E11&gt;=1.15, IF(D11+E11&gt;=one_percentage,"YES","NO"),"NO"))</f>
        <v>YES</v>
      </c>
      <c r="H11" s="25">
        <v>29600.0</v>
      </c>
      <c r="I11" s="16" t="str">
        <f t="shared" si="3"/>
        <v>NOT FUNDED</v>
      </c>
      <c r="J11" s="17">
        <f t="shared" si="4"/>
        <v>6860</v>
      </c>
      <c r="K11" s="18" t="str">
        <f t="shared" si="2"/>
        <v>Over Budget</v>
      </c>
    </row>
    <row r="12">
      <c r="A12" s="21" t="s">
        <v>159</v>
      </c>
      <c r="B12" s="22">
        <v>2.36</v>
      </c>
      <c r="C12" s="23">
        <v>128.0</v>
      </c>
      <c r="D12" s="24">
        <v>2.385931E7</v>
      </c>
      <c r="E12" s="24">
        <v>2.1239421E7</v>
      </c>
      <c r="F12" s="13">
        <f t="shared" si="1"/>
        <v>2619889</v>
      </c>
      <c r="G12" s="14" t="str">
        <f>IF(E12=0,"YES",IF(D12/E12&gt;=1.15, IF(D12+E12&gt;=one_percentage,"YES","NO"),"NO"))</f>
        <v>NO</v>
      </c>
      <c r="H12" s="25">
        <v>15000.0</v>
      </c>
      <c r="I12" s="16" t="str">
        <f t="shared" si="3"/>
        <v>NOT FUNDED</v>
      </c>
      <c r="J12" s="17">
        <f t="shared" si="4"/>
        <v>6860</v>
      </c>
      <c r="K12" s="18" t="str">
        <f t="shared" si="2"/>
        <v>Approval Threshold</v>
      </c>
    </row>
    <row r="13">
      <c r="A13" s="21" t="s">
        <v>160</v>
      </c>
      <c r="B13" s="22">
        <v>2.77</v>
      </c>
      <c r="C13" s="23">
        <v>166.0</v>
      </c>
      <c r="D13" s="24">
        <v>2.446451E7</v>
      </c>
      <c r="E13" s="24">
        <v>2.3963232E7</v>
      </c>
      <c r="F13" s="13">
        <f t="shared" si="1"/>
        <v>501278</v>
      </c>
      <c r="G13" s="14" t="str">
        <f>IF(E13=0,"YES",IF(D13/E13&gt;=1.15, IF(D13+E13&gt;=one_percentage,"YES","NO"),"NO"))</f>
        <v>NO</v>
      </c>
      <c r="H13" s="25">
        <v>12000.0</v>
      </c>
      <c r="I13" s="16" t="str">
        <f t="shared" si="3"/>
        <v>NOT FUNDED</v>
      </c>
      <c r="J13" s="17">
        <f t="shared" si="4"/>
        <v>6860</v>
      </c>
      <c r="K13" s="18" t="str">
        <f t="shared" si="2"/>
        <v>Approval Threshold</v>
      </c>
    </row>
  </sheetData>
  <autoFilter ref="$A$1:$H$13">
    <sortState ref="A1:H13">
      <sortCondition descending="1" ref="F1:F13"/>
      <sortCondition ref="A1:A13"/>
    </sortState>
  </autoFilter>
  <conditionalFormatting sqref="I2:I13">
    <cfRule type="cellIs" dxfId="0" priority="1" operator="equal">
      <formula>"FUNDED"</formula>
    </cfRule>
  </conditionalFormatting>
  <conditionalFormatting sqref="I2:I13">
    <cfRule type="cellIs" dxfId="1" priority="2" operator="equal">
      <formula>"NOT FUNDED"</formula>
    </cfRule>
  </conditionalFormatting>
  <conditionalFormatting sqref="K2:K13">
    <cfRule type="cellIs" dxfId="0" priority="3" operator="greaterThan">
      <formula>999</formula>
    </cfRule>
  </conditionalFormatting>
  <conditionalFormatting sqref="K2:K13">
    <cfRule type="cellIs" dxfId="0" priority="4" operator="greaterThan">
      <formula>999</formula>
    </cfRule>
  </conditionalFormatting>
  <conditionalFormatting sqref="K2:K13">
    <cfRule type="containsText" dxfId="1" priority="5" operator="containsText" text="NOT FUNDED">
      <formula>NOT(ISERROR(SEARCH(("NOT FUNDED"),(K2))))</formula>
    </cfRule>
  </conditionalFormatting>
  <conditionalFormatting sqref="K2:K13">
    <cfRule type="cellIs" dxfId="2" priority="6" operator="equal">
      <formula>"Over Budget"</formula>
    </cfRule>
  </conditionalFormatting>
  <conditionalFormatting sqref="K2:K13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161</v>
      </c>
      <c r="B2" s="22">
        <v>4.53</v>
      </c>
      <c r="C2" s="23">
        <v>777.0</v>
      </c>
      <c r="D2" s="24">
        <v>2.86181977E8</v>
      </c>
      <c r="E2" s="24">
        <v>9841567.0</v>
      </c>
      <c r="F2" s="13">
        <f t="shared" ref="F2:F53" si="1">D2-E2</f>
        <v>276340410</v>
      </c>
      <c r="G2" s="14" t="str">
        <f>IF(E2=0,"YES",IF(D2/E2&gt;=1.15, IF(D2+E2&gt;=one_percentage,"YES","NO"),"NO"))</f>
        <v>YES</v>
      </c>
      <c r="H2" s="25">
        <v>20000.0</v>
      </c>
      <c r="I2" s="16" t="str">
        <f>If(crosschain_collab&gt;=H2,IF(G2="Yes","FUNDED","NOT FUNDED"),"NOT FUNDED")</f>
        <v>FUNDED</v>
      </c>
      <c r="J2" s="17">
        <f>If(crosschain_collab&gt;=H2,crosschain_collab-H2,crosschain_collab)</f>
        <v>380000</v>
      </c>
      <c r="K2" s="18" t="str">
        <f t="shared" ref="K2:K53" si="2">If(G2="YES",IF(I2="FUNDED","","Over Budget"),"Approval Threshold")</f>
        <v/>
      </c>
    </row>
    <row r="3">
      <c r="A3" s="21" t="s">
        <v>162</v>
      </c>
      <c r="B3" s="22">
        <v>4.81</v>
      </c>
      <c r="C3" s="23">
        <v>1291.0</v>
      </c>
      <c r="D3" s="24">
        <v>2.65279737E8</v>
      </c>
      <c r="E3" s="24">
        <v>6266468.0</v>
      </c>
      <c r="F3" s="13">
        <f t="shared" si="1"/>
        <v>259013269</v>
      </c>
      <c r="G3" s="14" t="str">
        <f>IF(E3=0,"YES",IF(D3/E3&gt;=1.15, IF(D3+E3&gt;=one_percentage,"YES","NO"),"NO"))</f>
        <v>YES</v>
      </c>
      <c r="H3" s="25">
        <v>75000.0</v>
      </c>
      <c r="I3" s="16" t="str">
        <f t="shared" ref="I3:I53" si="3">If(J2&gt;=H3,IF(G3="Yes","FUNDED","NOT FUNDED"),"NOT FUNDED")</f>
        <v>FUNDED</v>
      </c>
      <c r="J3" s="17">
        <f t="shared" ref="J3:J53" si="4">If(I3="FUNDED",IF(J2&gt;=H3,(J2-H3),J2),J2)</f>
        <v>305000</v>
      </c>
      <c r="K3" s="18" t="str">
        <f t="shared" si="2"/>
        <v/>
      </c>
    </row>
    <row r="4">
      <c r="A4" s="21" t="s">
        <v>163</v>
      </c>
      <c r="B4" s="22">
        <v>5.0</v>
      </c>
      <c r="C4" s="23">
        <v>884.0</v>
      </c>
      <c r="D4" s="24">
        <v>2.00506155E8</v>
      </c>
      <c r="E4" s="24">
        <v>7252963.0</v>
      </c>
      <c r="F4" s="13">
        <f t="shared" si="1"/>
        <v>193253192</v>
      </c>
      <c r="G4" s="14" t="str">
        <f>IF(E4=0,"YES",IF(D4/E4&gt;=1.15, IF(D4+E4&gt;=one_percentage,"YES","NO"),"NO"))</f>
        <v>YES</v>
      </c>
      <c r="H4" s="25">
        <v>8500.0</v>
      </c>
      <c r="I4" s="16" t="str">
        <f t="shared" si="3"/>
        <v>FUNDED</v>
      </c>
      <c r="J4" s="17">
        <f t="shared" si="4"/>
        <v>296500</v>
      </c>
      <c r="K4" s="18" t="str">
        <f t="shared" si="2"/>
        <v/>
      </c>
    </row>
    <row r="5">
      <c r="A5" s="21" t="s">
        <v>164</v>
      </c>
      <c r="B5" s="22">
        <v>5.0</v>
      </c>
      <c r="C5" s="23">
        <v>768.0</v>
      </c>
      <c r="D5" s="24">
        <v>1.75583121E8</v>
      </c>
      <c r="E5" s="24">
        <v>5741432.0</v>
      </c>
      <c r="F5" s="13">
        <f t="shared" si="1"/>
        <v>169841689</v>
      </c>
      <c r="G5" s="14" t="str">
        <f>IF(E5=0,"YES",IF(D5/E5&gt;=1.15, IF(D5+E5&gt;=one_percentage,"YES","NO"),"NO"))</f>
        <v>YES</v>
      </c>
      <c r="H5" s="25">
        <v>29000.0</v>
      </c>
      <c r="I5" s="16" t="str">
        <f t="shared" si="3"/>
        <v>FUNDED</v>
      </c>
      <c r="J5" s="17">
        <f t="shared" si="4"/>
        <v>267500</v>
      </c>
      <c r="K5" s="18" t="str">
        <f t="shared" si="2"/>
        <v/>
      </c>
    </row>
    <row r="6">
      <c r="A6" s="21" t="s">
        <v>165</v>
      </c>
      <c r="B6" s="22">
        <v>4.78</v>
      </c>
      <c r="C6" s="23">
        <v>371.0</v>
      </c>
      <c r="D6" s="24">
        <v>1.07067198E8</v>
      </c>
      <c r="E6" s="24">
        <v>5473250.0</v>
      </c>
      <c r="F6" s="13">
        <f t="shared" si="1"/>
        <v>101593948</v>
      </c>
      <c r="G6" s="14" t="str">
        <f>IF(E6=0,"YES",IF(D6/E6&gt;=1.15, IF(D6+E6&gt;=one_percentage,"YES","NO"),"NO"))</f>
        <v>YES</v>
      </c>
      <c r="H6" s="25">
        <v>35200.0</v>
      </c>
      <c r="I6" s="16" t="str">
        <f t="shared" si="3"/>
        <v>FUNDED</v>
      </c>
      <c r="J6" s="17">
        <f t="shared" si="4"/>
        <v>232300</v>
      </c>
      <c r="K6" s="18" t="str">
        <f t="shared" si="2"/>
        <v/>
      </c>
    </row>
    <row r="7">
      <c r="A7" s="21" t="s">
        <v>166</v>
      </c>
      <c r="B7" s="22">
        <v>5.0</v>
      </c>
      <c r="C7" s="23">
        <v>307.0</v>
      </c>
      <c r="D7" s="24">
        <v>1.00480596E8</v>
      </c>
      <c r="E7" s="24">
        <v>1.2562258E7</v>
      </c>
      <c r="F7" s="13">
        <f t="shared" si="1"/>
        <v>87918338</v>
      </c>
      <c r="G7" s="14" t="str">
        <f>IF(E7=0,"YES",IF(D7/E7&gt;=1.15, IF(D7+E7&gt;=one_percentage,"YES","NO"),"NO"))</f>
        <v>YES</v>
      </c>
      <c r="H7" s="25">
        <v>10500.0</v>
      </c>
      <c r="I7" s="16" t="str">
        <f t="shared" si="3"/>
        <v>FUNDED</v>
      </c>
      <c r="J7" s="17">
        <f t="shared" si="4"/>
        <v>221800</v>
      </c>
      <c r="K7" s="18" t="str">
        <f t="shared" si="2"/>
        <v/>
      </c>
    </row>
    <row r="8">
      <c r="A8" s="21" t="s">
        <v>167</v>
      </c>
      <c r="B8" s="22">
        <v>4.47</v>
      </c>
      <c r="C8" s="23">
        <v>222.0</v>
      </c>
      <c r="D8" s="24">
        <v>8.2816909E7</v>
      </c>
      <c r="E8" s="24">
        <v>6383880.0</v>
      </c>
      <c r="F8" s="13">
        <f t="shared" si="1"/>
        <v>76433029</v>
      </c>
      <c r="G8" s="14" t="str">
        <f>IF(E8=0,"YES",IF(D8/E8&gt;=1.15, IF(D8+E8&gt;=one_percentage,"YES","NO"),"NO"))</f>
        <v>YES</v>
      </c>
      <c r="H8" s="25">
        <v>5000.0</v>
      </c>
      <c r="I8" s="16" t="str">
        <f t="shared" si="3"/>
        <v>FUNDED</v>
      </c>
      <c r="J8" s="17">
        <f t="shared" si="4"/>
        <v>216800</v>
      </c>
      <c r="K8" s="18" t="str">
        <f t="shared" si="2"/>
        <v/>
      </c>
    </row>
    <row r="9">
      <c r="A9" s="21" t="s">
        <v>168</v>
      </c>
      <c r="B9" s="22">
        <v>4.58</v>
      </c>
      <c r="C9" s="23">
        <v>476.0</v>
      </c>
      <c r="D9" s="24">
        <v>8.7946393E7</v>
      </c>
      <c r="E9" s="24">
        <v>1.2705903E7</v>
      </c>
      <c r="F9" s="13">
        <f t="shared" si="1"/>
        <v>75240490</v>
      </c>
      <c r="G9" s="14" t="str">
        <f>IF(E9=0,"YES",IF(D9/E9&gt;=1.15, IF(D9+E9&gt;=one_percentage,"YES","NO"),"NO"))</f>
        <v>YES</v>
      </c>
      <c r="H9" s="25">
        <v>28800.0</v>
      </c>
      <c r="I9" s="16" t="str">
        <f t="shared" si="3"/>
        <v>FUNDED</v>
      </c>
      <c r="J9" s="17">
        <f t="shared" si="4"/>
        <v>188000</v>
      </c>
      <c r="K9" s="18" t="str">
        <f t="shared" si="2"/>
        <v/>
      </c>
    </row>
    <row r="10">
      <c r="A10" s="21" t="s">
        <v>169</v>
      </c>
      <c r="B10" s="22">
        <v>4.83</v>
      </c>
      <c r="C10" s="23">
        <v>400.0</v>
      </c>
      <c r="D10" s="24">
        <v>7.9256543E7</v>
      </c>
      <c r="E10" s="24">
        <v>9442360.0</v>
      </c>
      <c r="F10" s="13">
        <f t="shared" si="1"/>
        <v>69814183</v>
      </c>
      <c r="G10" s="14" t="str">
        <f>IF(E10=0,"YES",IF(D10/E10&gt;=1.15, IF(D10+E10&gt;=one_percentage,"YES","NO"),"NO"))</f>
        <v>YES</v>
      </c>
      <c r="H10" s="25">
        <v>34200.0</v>
      </c>
      <c r="I10" s="16" t="str">
        <f t="shared" si="3"/>
        <v>FUNDED</v>
      </c>
      <c r="J10" s="17">
        <f t="shared" si="4"/>
        <v>153800</v>
      </c>
      <c r="K10" s="18" t="str">
        <f t="shared" si="2"/>
        <v/>
      </c>
    </row>
    <row r="11">
      <c r="A11" s="21" t="s">
        <v>170</v>
      </c>
      <c r="B11" s="22">
        <v>4.2</v>
      </c>
      <c r="C11" s="23">
        <v>162.0</v>
      </c>
      <c r="D11" s="24">
        <v>5.9152142E7</v>
      </c>
      <c r="E11" s="24">
        <v>1.3484198E7</v>
      </c>
      <c r="F11" s="13">
        <f t="shared" si="1"/>
        <v>45667944</v>
      </c>
      <c r="G11" s="14" t="str">
        <f>IF(E11=0,"YES",IF(D11/E11&gt;=1.15, IF(D11+E11&gt;=one_percentage,"YES","NO"),"NO"))</f>
        <v>YES</v>
      </c>
      <c r="H11" s="25">
        <v>8320.0</v>
      </c>
      <c r="I11" s="16" t="str">
        <f t="shared" si="3"/>
        <v>FUNDED</v>
      </c>
      <c r="J11" s="17">
        <f t="shared" si="4"/>
        <v>145480</v>
      </c>
      <c r="K11" s="18" t="str">
        <f t="shared" si="2"/>
        <v/>
      </c>
    </row>
    <row r="12">
      <c r="A12" s="21" t="s">
        <v>171</v>
      </c>
      <c r="B12" s="22">
        <v>4.67</v>
      </c>
      <c r="C12" s="23">
        <v>222.0</v>
      </c>
      <c r="D12" s="24">
        <v>5.4244931E7</v>
      </c>
      <c r="E12" s="24">
        <v>1.1676115E7</v>
      </c>
      <c r="F12" s="13">
        <f t="shared" si="1"/>
        <v>42568816</v>
      </c>
      <c r="G12" s="14" t="str">
        <f>IF(E12=0,"YES",IF(D12/E12&gt;=1.15, IF(D12+E12&gt;=one_percentage,"YES","NO"),"NO"))</f>
        <v>YES</v>
      </c>
      <c r="H12" s="25">
        <v>19850.0</v>
      </c>
      <c r="I12" s="16" t="str">
        <f t="shared" si="3"/>
        <v>FUNDED</v>
      </c>
      <c r="J12" s="17">
        <f t="shared" si="4"/>
        <v>125630</v>
      </c>
      <c r="K12" s="18" t="str">
        <f t="shared" si="2"/>
        <v/>
      </c>
    </row>
    <row r="13">
      <c r="A13" s="21" t="s">
        <v>172</v>
      </c>
      <c r="B13" s="22">
        <v>4.11</v>
      </c>
      <c r="C13" s="23">
        <v>224.0</v>
      </c>
      <c r="D13" s="24">
        <v>4.982738E7</v>
      </c>
      <c r="E13" s="24">
        <v>1.1020292E7</v>
      </c>
      <c r="F13" s="13">
        <f t="shared" si="1"/>
        <v>38807088</v>
      </c>
      <c r="G13" s="14" t="str">
        <f>IF(E13=0,"YES",IF(D13/E13&gt;=1.15, IF(D13+E13&gt;=one_percentage,"YES","NO"),"NO"))</f>
        <v>YES</v>
      </c>
      <c r="H13" s="25">
        <v>50000.0</v>
      </c>
      <c r="I13" s="16" t="str">
        <f t="shared" si="3"/>
        <v>FUNDED</v>
      </c>
      <c r="J13" s="17">
        <f t="shared" si="4"/>
        <v>75630</v>
      </c>
      <c r="K13" s="18" t="str">
        <f t="shared" si="2"/>
        <v/>
      </c>
    </row>
    <row r="14">
      <c r="A14" s="21" t="s">
        <v>173</v>
      </c>
      <c r="B14" s="22">
        <v>4.17</v>
      </c>
      <c r="C14" s="23">
        <v>206.0</v>
      </c>
      <c r="D14" s="24">
        <v>4.6744434E7</v>
      </c>
      <c r="E14" s="24">
        <v>8783309.0</v>
      </c>
      <c r="F14" s="13">
        <f t="shared" si="1"/>
        <v>37961125</v>
      </c>
      <c r="G14" s="14" t="str">
        <f>IF(E14=0,"YES",IF(D14/E14&gt;=1.15, IF(D14+E14&gt;=one_percentage,"YES","NO"),"NO"))</f>
        <v>YES</v>
      </c>
      <c r="H14" s="25">
        <v>26500.0</v>
      </c>
      <c r="I14" s="16" t="str">
        <f t="shared" si="3"/>
        <v>FUNDED</v>
      </c>
      <c r="J14" s="17">
        <f t="shared" si="4"/>
        <v>49130</v>
      </c>
      <c r="K14" s="18" t="str">
        <f t="shared" si="2"/>
        <v/>
      </c>
    </row>
    <row r="15">
      <c r="A15" s="21" t="s">
        <v>174</v>
      </c>
      <c r="B15" s="22">
        <v>4.03</v>
      </c>
      <c r="C15" s="23">
        <v>265.0</v>
      </c>
      <c r="D15" s="24">
        <v>5.045608E7</v>
      </c>
      <c r="E15" s="24">
        <v>1.9915277E7</v>
      </c>
      <c r="F15" s="13">
        <f t="shared" si="1"/>
        <v>30540803</v>
      </c>
      <c r="G15" s="14" t="str">
        <f>IF(E15=0,"YES",IF(D15/E15&gt;=1.15, IF(D15+E15&gt;=one_percentage,"YES","NO"),"NO"))</f>
        <v>YES</v>
      </c>
      <c r="H15" s="25">
        <v>8000.0</v>
      </c>
      <c r="I15" s="16" t="str">
        <f t="shared" si="3"/>
        <v>FUNDED</v>
      </c>
      <c r="J15" s="17">
        <f t="shared" si="4"/>
        <v>41130</v>
      </c>
      <c r="K15" s="18" t="str">
        <f t="shared" si="2"/>
        <v/>
      </c>
    </row>
    <row r="16">
      <c r="A16" s="21" t="s">
        <v>175</v>
      </c>
      <c r="B16" s="22">
        <v>4.33</v>
      </c>
      <c r="C16" s="23">
        <v>216.0</v>
      </c>
      <c r="D16" s="24">
        <v>4.4056507E7</v>
      </c>
      <c r="E16" s="24">
        <v>1.4804473E7</v>
      </c>
      <c r="F16" s="13">
        <f t="shared" si="1"/>
        <v>29252034</v>
      </c>
      <c r="G16" s="14" t="str">
        <f>IF(E16=0,"YES",IF(D16/E16&gt;=1.15, IF(D16+E16&gt;=one_percentage,"YES","NO"),"NO"))</f>
        <v>YES</v>
      </c>
      <c r="H16" s="25">
        <v>25000.0</v>
      </c>
      <c r="I16" s="16" t="str">
        <f t="shared" si="3"/>
        <v>FUNDED</v>
      </c>
      <c r="J16" s="17">
        <f t="shared" si="4"/>
        <v>16130</v>
      </c>
      <c r="K16" s="18" t="str">
        <f t="shared" si="2"/>
        <v/>
      </c>
    </row>
    <row r="17">
      <c r="A17" s="21" t="s">
        <v>176</v>
      </c>
      <c r="B17" s="22">
        <v>3.94</v>
      </c>
      <c r="C17" s="23">
        <v>149.0</v>
      </c>
      <c r="D17" s="24">
        <v>4.0585185E7</v>
      </c>
      <c r="E17" s="24">
        <v>1.2020728E7</v>
      </c>
      <c r="F17" s="13">
        <f t="shared" si="1"/>
        <v>28564457</v>
      </c>
      <c r="G17" s="14" t="str">
        <f>IF(E17=0,"YES",IF(D17/E17&gt;=1.15, IF(D17+E17&gt;=one_percentage,"YES","NO"),"NO"))</f>
        <v>YES</v>
      </c>
      <c r="H17" s="25">
        <v>16500.0</v>
      </c>
      <c r="I17" s="16" t="str">
        <f t="shared" si="3"/>
        <v>NOT FUNDED</v>
      </c>
      <c r="J17" s="17">
        <f t="shared" si="4"/>
        <v>16130</v>
      </c>
      <c r="K17" s="18" t="str">
        <f t="shared" si="2"/>
        <v>Over Budget</v>
      </c>
    </row>
    <row r="18">
      <c r="A18" s="21" t="s">
        <v>177</v>
      </c>
      <c r="B18" s="22">
        <v>4.58</v>
      </c>
      <c r="C18" s="23">
        <v>285.0</v>
      </c>
      <c r="D18" s="24">
        <v>4.2962843E7</v>
      </c>
      <c r="E18" s="24">
        <v>1.9361612E7</v>
      </c>
      <c r="F18" s="13">
        <f t="shared" si="1"/>
        <v>23601231</v>
      </c>
      <c r="G18" s="14" t="str">
        <f>IF(E18=0,"YES",IF(D18/E18&gt;=1.15, IF(D18+E18&gt;=one_percentage,"YES","NO"),"NO"))</f>
        <v>YES</v>
      </c>
      <c r="H18" s="25">
        <v>25000.0</v>
      </c>
      <c r="I18" s="16" t="str">
        <f t="shared" si="3"/>
        <v>NOT FUNDED</v>
      </c>
      <c r="J18" s="17">
        <f t="shared" si="4"/>
        <v>16130</v>
      </c>
      <c r="K18" s="18" t="str">
        <f t="shared" si="2"/>
        <v>Over Budget</v>
      </c>
    </row>
    <row r="19">
      <c r="A19" s="21" t="s">
        <v>178</v>
      </c>
      <c r="B19" s="22">
        <v>4.0</v>
      </c>
      <c r="C19" s="23">
        <v>227.0</v>
      </c>
      <c r="D19" s="24">
        <v>4.4152257E7</v>
      </c>
      <c r="E19" s="24">
        <v>2.1910968E7</v>
      </c>
      <c r="F19" s="13">
        <f t="shared" si="1"/>
        <v>22241289</v>
      </c>
      <c r="G19" s="14" t="str">
        <f>IF(E19=0,"YES",IF(D19/E19&gt;=1.15, IF(D19+E19&gt;=one_percentage,"YES","NO"),"NO"))</f>
        <v>YES</v>
      </c>
      <c r="H19" s="25">
        <v>8000.0</v>
      </c>
      <c r="I19" s="16" t="str">
        <f t="shared" si="3"/>
        <v>FUNDED</v>
      </c>
      <c r="J19" s="17">
        <f t="shared" si="4"/>
        <v>8130</v>
      </c>
      <c r="K19" s="18" t="str">
        <f t="shared" si="2"/>
        <v/>
      </c>
    </row>
    <row r="20">
      <c r="A20" s="21" t="s">
        <v>179</v>
      </c>
      <c r="B20" s="22">
        <v>3.46</v>
      </c>
      <c r="C20" s="23">
        <v>218.0</v>
      </c>
      <c r="D20" s="24">
        <v>4.2605146E7</v>
      </c>
      <c r="E20" s="24">
        <v>2.0398283E7</v>
      </c>
      <c r="F20" s="13">
        <f t="shared" si="1"/>
        <v>22206863</v>
      </c>
      <c r="G20" s="14" t="str">
        <f>IF(E20=0,"YES",IF(D20/E20&gt;=1.15, IF(D20+E20&gt;=one_percentage,"YES","NO"),"NO"))</f>
        <v>YES</v>
      </c>
      <c r="H20" s="25">
        <v>10000.0</v>
      </c>
      <c r="I20" s="16" t="str">
        <f t="shared" si="3"/>
        <v>NOT FUNDED</v>
      </c>
      <c r="J20" s="17">
        <f t="shared" si="4"/>
        <v>8130</v>
      </c>
      <c r="K20" s="18" t="str">
        <f t="shared" si="2"/>
        <v>Over Budget</v>
      </c>
    </row>
    <row r="21">
      <c r="A21" s="21" t="s">
        <v>180</v>
      </c>
      <c r="B21" s="22">
        <v>3.28</v>
      </c>
      <c r="C21" s="23">
        <v>121.0</v>
      </c>
      <c r="D21" s="24">
        <v>3.2715189E7</v>
      </c>
      <c r="E21" s="24">
        <v>1.7842448E7</v>
      </c>
      <c r="F21" s="13">
        <f t="shared" si="1"/>
        <v>14872741</v>
      </c>
      <c r="G21" s="14" t="str">
        <f>IF(E21=0,"YES",IF(D21/E21&gt;=1.15, IF(D21+E21&gt;=one_percentage,"YES","NO"),"NO"))</f>
        <v>YES</v>
      </c>
      <c r="H21" s="25">
        <v>50000.0</v>
      </c>
      <c r="I21" s="16" t="str">
        <f t="shared" si="3"/>
        <v>NOT FUNDED</v>
      </c>
      <c r="J21" s="17">
        <f t="shared" si="4"/>
        <v>8130</v>
      </c>
      <c r="K21" s="18" t="str">
        <f t="shared" si="2"/>
        <v>Over Budget</v>
      </c>
    </row>
    <row r="22">
      <c r="A22" s="21" t="s">
        <v>181</v>
      </c>
      <c r="B22" s="22">
        <v>4.15</v>
      </c>
      <c r="C22" s="23">
        <v>255.0</v>
      </c>
      <c r="D22" s="24">
        <v>3.9494657E7</v>
      </c>
      <c r="E22" s="24">
        <v>2.4732549E7</v>
      </c>
      <c r="F22" s="13">
        <f t="shared" si="1"/>
        <v>14762108</v>
      </c>
      <c r="G22" s="14" t="str">
        <f>IF(E22=0,"YES",IF(D22/E22&gt;=1.15, IF(D22+E22&gt;=one_percentage,"YES","NO"),"NO"))</f>
        <v>YES</v>
      </c>
      <c r="H22" s="25">
        <v>8000.0</v>
      </c>
      <c r="I22" s="16" t="str">
        <f t="shared" si="3"/>
        <v>FUNDED</v>
      </c>
      <c r="J22" s="17">
        <f t="shared" si="4"/>
        <v>130</v>
      </c>
      <c r="K22" s="18" t="str">
        <f t="shared" si="2"/>
        <v/>
      </c>
    </row>
    <row r="23">
      <c r="A23" s="21" t="s">
        <v>182</v>
      </c>
      <c r="B23" s="22">
        <v>4.67</v>
      </c>
      <c r="C23" s="23">
        <v>354.0</v>
      </c>
      <c r="D23" s="24">
        <v>4.3605202E7</v>
      </c>
      <c r="E23" s="24">
        <v>3.0896449E7</v>
      </c>
      <c r="F23" s="13">
        <f t="shared" si="1"/>
        <v>12708753</v>
      </c>
      <c r="G23" s="14" t="str">
        <f>IF(E23=0,"YES",IF(D23/E23&gt;=1.15, IF(D23+E23&gt;=one_percentage,"YES","NO"),"NO"))</f>
        <v>YES</v>
      </c>
      <c r="H23" s="25">
        <v>80000.0</v>
      </c>
      <c r="I23" s="16" t="str">
        <f t="shared" si="3"/>
        <v>NOT FUNDED</v>
      </c>
      <c r="J23" s="17">
        <f t="shared" si="4"/>
        <v>130</v>
      </c>
      <c r="K23" s="18" t="str">
        <f t="shared" si="2"/>
        <v>Over Budget</v>
      </c>
    </row>
    <row r="24">
      <c r="A24" s="21" t="s">
        <v>183</v>
      </c>
      <c r="B24" s="22">
        <v>3.94</v>
      </c>
      <c r="C24" s="23">
        <v>136.0</v>
      </c>
      <c r="D24" s="24">
        <v>3.4166129E7</v>
      </c>
      <c r="E24" s="24">
        <v>2.1746058E7</v>
      </c>
      <c r="F24" s="13">
        <f t="shared" si="1"/>
        <v>12420071</v>
      </c>
      <c r="G24" s="14" t="str">
        <f>IF(E24=0,"YES",IF(D24/E24&gt;=1.15, IF(D24+E24&gt;=one_percentage,"YES","NO"),"NO"))</f>
        <v>YES</v>
      </c>
      <c r="H24" s="25">
        <v>35000.0</v>
      </c>
      <c r="I24" s="16" t="str">
        <f t="shared" si="3"/>
        <v>NOT FUNDED</v>
      </c>
      <c r="J24" s="17">
        <f t="shared" si="4"/>
        <v>130</v>
      </c>
      <c r="K24" s="18" t="str">
        <f t="shared" si="2"/>
        <v>Over Budget</v>
      </c>
    </row>
    <row r="25">
      <c r="A25" s="21" t="s">
        <v>184</v>
      </c>
      <c r="B25" s="22">
        <v>3.6</v>
      </c>
      <c r="C25" s="23">
        <v>133.0</v>
      </c>
      <c r="D25" s="24">
        <v>3.2176758E7</v>
      </c>
      <c r="E25" s="24">
        <v>1.9876593E7</v>
      </c>
      <c r="F25" s="13">
        <f t="shared" si="1"/>
        <v>12300165</v>
      </c>
      <c r="G25" s="14" t="str">
        <f>IF(E25=0,"YES",IF(D25/E25&gt;=1.15, IF(D25+E25&gt;=one_percentage,"YES","NO"),"NO"))</f>
        <v>YES</v>
      </c>
      <c r="H25" s="25">
        <v>80000.0</v>
      </c>
      <c r="I25" s="16" t="str">
        <f t="shared" si="3"/>
        <v>NOT FUNDED</v>
      </c>
      <c r="J25" s="17">
        <f t="shared" si="4"/>
        <v>130</v>
      </c>
      <c r="K25" s="18" t="str">
        <f t="shared" si="2"/>
        <v>Over Budget</v>
      </c>
    </row>
    <row r="26">
      <c r="A26" s="21" t="s">
        <v>185</v>
      </c>
      <c r="B26" s="22">
        <v>3.25</v>
      </c>
      <c r="C26" s="23">
        <v>116.0</v>
      </c>
      <c r="D26" s="24">
        <v>2.9280313E7</v>
      </c>
      <c r="E26" s="24">
        <v>1.7730704E7</v>
      </c>
      <c r="F26" s="13">
        <f t="shared" si="1"/>
        <v>11549609</v>
      </c>
      <c r="G26" s="14" t="str">
        <f>IF(E26=0,"YES",IF(D26/E26&gt;=1.15, IF(D26+E26&gt;=one_percentage,"YES","NO"),"NO"))</f>
        <v>YES</v>
      </c>
      <c r="H26" s="25">
        <v>7500.0</v>
      </c>
      <c r="I26" s="16" t="str">
        <f t="shared" si="3"/>
        <v>NOT FUNDED</v>
      </c>
      <c r="J26" s="17">
        <f t="shared" si="4"/>
        <v>130</v>
      </c>
      <c r="K26" s="18" t="str">
        <f t="shared" si="2"/>
        <v>Over Budget</v>
      </c>
    </row>
    <row r="27">
      <c r="A27" s="21" t="s">
        <v>186</v>
      </c>
      <c r="B27" s="22">
        <v>4.33</v>
      </c>
      <c r="C27" s="23">
        <v>210.0</v>
      </c>
      <c r="D27" s="24">
        <v>3.8261957E7</v>
      </c>
      <c r="E27" s="24">
        <v>2.7778985E7</v>
      </c>
      <c r="F27" s="13">
        <f t="shared" si="1"/>
        <v>10482972</v>
      </c>
      <c r="G27" s="14" t="str">
        <f>IF(E27=0,"YES",IF(D27/E27&gt;=1.15, IF(D27+E27&gt;=one_percentage,"YES","NO"),"NO"))</f>
        <v>YES</v>
      </c>
      <c r="H27" s="25">
        <v>49000.0</v>
      </c>
      <c r="I27" s="16" t="str">
        <f t="shared" si="3"/>
        <v>NOT FUNDED</v>
      </c>
      <c r="J27" s="17">
        <f t="shared" si="4"/>
        <v>130</v>
      </c>
      <c r="K27" s="18" t="str">
        <f t="shared" si="2"/>
        <v>Over Budget</v>
      </c>
    </row>
    <row r="28">
      <c r="A28" s="21" t="s">
        <v>187</v>
      </c>
      <c r="B28" s="22">
        <v>3.89</v>
      </c>
      <c r="C28" s="23">
        <v>193.0</v>
      </c>
      <c r="D28" s="24">
        <v>3.6091014E7</v>
      </c>
      <c r="E28" s="24">
        <v>2.6144229E7</v>
      </c>
      <c r="F28" s="13">
        <f t="shared" si="1"/>
        <v>9946785</v>
      </c>
      <c r="G28" s="14" t="str">
        <f>IF(E28=0,"YES",IF(D28/E28&gt;=1.15, IF(D28+E28&gt;=one_percentage,"YES","NO"),"NO"))</f>
        <v>YES</v>
      </c>
      <c r="H28" s="25">
        <v>8000.0</v>
      </c>
      <c r="I28" s="16" t="str">
        <f t="shared" si="3"/>
        <v>NOT FUNDED</v>
      </c>
      <c r="J28" s="17">
        <f t="shared" si="4"/>
        <v>130</v>
      </c>
      <c r="K28" s="18" t="str">
        <f t="shared" si="2"/>
        <v>Over Budget</v>
      </c>
    </row>
    <row r="29">
      <c r="A29" s="21" t="s">
        <v>188</v>
      </c>
      <c r="B29" s="22">
        <v>2.71</v>
      </c>
      <c r="C29" s="23">
        <v>136.0</v>
      </c>
      <c r="D29" s="24">
        <v>2.8982704E7</v>
      </c>
      <c r="E29" s="24">
        <v>2.0360714E7</v>
      </c>
      <c r="F29" s="13">
        <f t="shared" si="1"/>
        <v>8621990</v>
      </c>
      <c r="G29" s="14" t="str">
        <f>IF(E29=0,"YES",IF(D29/E29&gt;=1.15, IF(D29+E29&gt;=one_percentage,"YES","NO"),"NO"))</f>
        <v>YES</v>
      </c>
      <c r="H29" s="25">
        <v>32000.0</v>
      </c>
      <c r="I29" s="16" t="str">
        <f t="shared" si="3"/>
        <v>NOT FUNDED</v>
      </c>
      <c r="J29" s="17">
        <f t="shared" si="4"/>
        <v>130</v>
      </c>
      <c r="K29" s="18" t="str">
        <f t="shared" si="2"/>
        <v>Over Budget</v>
      </c>
    </row>
    <row r="30">
      <c r="A30" s="21" t="s">
        <v>189</v>
      </c>
      <c r="B30" s="22">
        <v>4.17</v>
      </c>
      <c r="C30" s="23">
        <v>237.0</v>
      </c>
      <c r="D30" s="24">
        <v>4.039984E7</v>
      </c>
      <c r="E30" s="24">
        <v>3.1978066E7</v>
      </c>
      <c r="F30" s="13">
        <f t="shared" si="1"/>
        <v>8421774</v>
      </c>
      <c r="G30" s="14" t="str">
        <f>IF(E30=0,"YES",IF(D30/E30&gt;=1.15, IF(D30+E30&gt;=one_percentage,"YES","NO"),"NO"))</f>
        <v>YES</v>
      </c>
      <c r="H30" s="25">
        <v>54000.0</v>
      </c>
      <c r="I30" s="16" t="str">
        <f t="shared" si="3"/>
        <v>NOT FUNDED</v>
      </c>
      <c r="J30" s="17">
        <f t="shared" si="4"/>
        <v>130</v>
      </c>
      <c r="K30" s="18" t="str">
        <f t="shared" si="2"/>
        <v>Over Budget</v>
      </c>
    </row>
    <row r="31">
      <c r="A31" s="21" t="s">
        <v>190</v>
      </c>
      <c r="B31" s="22">
        <v>3.92</v>
      </c>
      <c r="C31" s="23">
        <v>197.0</v>
      </c>
      <c r="D31" s="24">
        <v>3.3618049E7</v>
      </c>
      <c r="E31" s="24">
        <v>2.53927E7</v>
      </c>
      <c r="F31" s="13">
        <f t="shared" si="1"/>
        <v>8225349</v>
      </c>
      <c r="G31" s="14" t="str">
        <f>IF(E31=0,"YES",IF(D31/E31&gt;=1.15, IF(D31+E31&gt;=one_percentage,"YES","NO"),"NO"))</f>
        <v>YES</v>
      </c>
      <c r="H31" s="25">
        <v>8000.0</v>
      </c>
      <c r="I31" s="16" t="str">
        <f t="shared" si="3"/>
        <v>NOT FUNDED</v>
      </c>
      <c r="J31" s="17">
        <f t="shared" si="4"/>
        <v>130</v>
      </c>
      <c r="K31" s="18" t="str">
        <f t="shared" si="2"/>
        <v>Over Budget</v>
      </c>
    </row>
    <row r="32">
      <c r="A32" s="21" t="s">
        <v>191</v>
      </c>
      <c r="B32" s="22">
        <v>3.96</v>
      </c>
      <c r="C32" s="23">
        <v>211.0</v>
      </c>
      <c r="D32" s="24">
        <v>3.5951247E7</v>
      </c>
      <c r="E32" s="24">
        <v>2.7753861E7</v>
      </c>
      <c r="F32" s="13">
        <f t="shared" si="1"/>
        <v>8197386</v>
      </c>
      <c r="G32" s="14" t="str">
        <f>IF(E32=0,"YES",IF(D32/E32&gt;=1.15, IF(D32+E32&gt;=one_percentage,"YES","NO"),"NO"))</f>
        <v>YES</v>
      </c>
      <c r="H32" s="25">
        <v>8000.0</v>
      </c>
      <c r="I32" s="16" t="str">
        <f t="shared" si="3"/>
        <v>NOT FUNDED</v>
      </c>
      <c r="J32" s="17">
        <f t="shared" si="4"/>
        <v>130</v>
      </c>
      <c r="K32" s="18" t="str">
        <f t="shared" si="2"/>
        <v>Over Budget</v>
      </c>
    </row>
    <row r="33">
      <c r="A33" s="21" t="s">
        <v>192</v>
      </c>
      <c r="B33" s="22">
        <v>3.93</v>
      </c>
      <c r="C33" s="23">
        <v>205.0</v>
      </c>
      <c r="D33" s="24">
        <v>3.5408843E7</v>
      </c>
      <c r="E33" s="24">
        <v>2.7272816E7</v>
      </c>
      <c r="F33" s="13">
        <f t="shared" si="1"/>
        <v>8136027</v>
      </c>
      <c r="G33" s="14" t="str">
        <f>IF(E33=0,"YES",IF(D33/E33&gt;=1.15, IF(D33+E33&gt;=one_percentage,"YES","NO"),"NO"))</f>
        <v>YES</v>
      </c>
      <c r="H33" s="25">
        <v>8000.0</v>
      </c>
      <c r="I33" s="16" t="str">
        <f t="shared" si="3"/>
        <v>NOT FUNDED</v>
      </c>
      <c r="J33" s="17">
        <f t="shared" si="4"/>
        <v>130</v>
      </c>
      <c r="K33" s="18" t="str">
        <f t="shared" si="2"/>
        <v>Over Budget</v>
      </c>
    </row>
    <row r="34">
      <c r="A34" s="21" t="s">
        <v>193</v>
      </c>
      <c r="B34" s="22">
        <v>2.6</v>
      </c>
      <c r="C34" s="23">
        <v>138.0</v>
      </c>
      <c r="D34" s="24">
        <v>2.9305759E7</v>
      </c>
      <c r="E34" s="24">
        <v>2.1462524E7</v>
      </c>
      <c r="F34" s="13">
        <f t="shared" si="1"/>
        <v>7843235</v>
      </c>
      <c r="G34" s="14" t="str">
        <f>IF(E34=0,"YES",IF(D34/E34&gt;=1.15, IF(D34+E34&gt;=one_percentage,"YES","NO"),"NO"))</f>
        <v>YES</v>
      </c>
      <c r="H34" s="25">
        <v>100000.0</v>
      </c>
      <c r="I34" s="16" t="str">
        <f t="shared" si="3"/>
        <v>NOT FUNDED</v>
      </c>
      <c r="J34" s="17">
        <f t="shared" si="4"/>
        <v>130</v>
      </c>
      <c r="K34" s="18" t="str">
        <f t="shared" si="2"/>
        <v>Over Budget</v>
      </c>
    </row>
    <row r="35">
      <c r="A35" s="21" t="s">
        <v>194</v>
      </c>
      <c r="B35" s="22">
        <v>3.92</v>
      </c>
      <c r="C35" s="23">
        <v>195.0</v>
      </c>
      <c r="D35" s="24">
        <v>3.3549433E7</v>
      </c>
      <c r="E35" s="24">
        <v>2.5863645E7</v>
      </c>
      <c r="F35" s="13">
        <f t="shared" si="1"/>
        <v>7685788</v>
      </c>
      <c r="G35" s="14" t="str">
        <f>IF(E35=0,"YES",IF(D35/E35&gt;=1.15, IF(D35+E35&gt;=one_percentage,"YES","NO"),"NO"))</f>
        <v>YES</v>
      </c>
      <c r="H35" s="25">
        <v>8000.0</v>
      </c>
      <c r="I35" s="16" t="str">
        <f t="shared" si="3"/>
        <v>NOT FUNDED</v>
      </c>
      <c r="J35" s="17">
        <f t="shared" si="4"/>
        <v>130</v>
      </c>
      <c r="K35" s="18" t="str">
        <f t="shared" si="2"/>
        <v>Over Budget</v>
      </c>
    </row>
    <row r="36">
      <c r="A36" s="21" t="s">
        <v>195</v>
      </c>
      <c r="B36" s="22">
        <v>3.74</v>
      </c>
      <c r="C36" s="23">
        <v>200.0</v>
      </c>
      <c r="D36" s="24">
        <v>3.3628006E7</v>
      </c>
      <c r="E36" s="24">
        <v>2.613677E7</v>
      </c>
      <c r="F36" s="13">
        <f t="shared" si="1"/>
        <v>7491236</v>
      </c>
      <c r="G36" s="14" t="str">
        <f>IF(E36=0,"YES",IF(D36/E36&gt;=1.15, IF(D36+E36&gt;=one_percentage,"YES","NO"),"NO"))</f>
        <v>YES</v>
      </c>
      <c r="H36" s="25">
        <v>8000.0</v>
      </c>
      <c r="I36" s="16" t="str">
        <f t="shared" si="3"/>
        <v>NOT FUNDED</v>
      </c>
      <c r="J36" s="17">
        <f t="shared" si="4"/>
        <v>130</v>
      </c>
      <c r="K36" s="18" t="str">
        <f t="shared" si="2"/>
        <v>Over Budget</v>
      </c>
    </row>
    <row r="37">
      <c r="A37" s="21" t="s">
        <v>196</v>
      </c>
      <c r="B37" s="22">
        <v>3.85</v>
      </c>
      <c r="C37" s="23">
        <v>191.0</v>
      </c>
      <c r="D37" s="24">
        <v>3.4159925E7</v>
      </c>
      <c r="E37" s="24">
        <v>2.7653511E7</v>
      </c>
      <c r="F37" s="13">
        <f t="shared" si="1"/>
        <v>6506414</v>
      </c>
      <c r="G37" s="14" t="str">
        <f>IF(E37=0,"YES",IF(D37/E37&gt;=1.15, IF(D37+E37&gt;=one_percentage,"YES","NO"),"NO"))</f>
        <v>YES</v>
      </c>
      <c r="H37" s="25">
        <v>8000.0</v>
      </c>
      <c r="I37" s="16" t="str">
        <f t="shared" si="3"/>
        <v>NOT FUNDED</v>
      </c>
      <c r="J37" s="17">
        <f t="shared" si="4"/>
        <v>130</v>
      </c>
      <c r="K37" s="18" t="str">
        <f t="shared" si="2"/>
        <v>Over Budget</v>
      </c>
    </row>
    <row r="38">
      <c r="A38" s="21" t="s">
        <v>197</v>
      </c>
      <c r="B38" s="22">
        <v>3.73</v>
      </c>
      <c r="C38" s="23">
        <v>180.0</v>
      </c>
      <c r="D38" s="24">
        <v>3.3676386E7</v>
      </c>
      <c r="E38" s="24">
        <v>2.7274666E7</v>
      </c>
      <c r="F38" s="13">
        <f t="shared" si="1"/>
        <v>6401720</v>
      </c>
      <c r="G38" s="14" t="str">
        <f>IF(E38=0,"YES",IF(D38/E38&gt;=1.15, IF(D38+E38&gt;=one_percentage,"YES","NO"),"NO"))</f>
        <v>YES</v>
      </c>
      <c r="H38" s="25">
        <v>8000.0</v>
      </c>
      <c r="I38" s="16" t="str">
        <f t="shared" si="3"/>
        <v>NOT FUNDED</v>
      </c>
      <c r="J38" s="17">
        <f t="shared" si="4"/>
        <v>130</v>
      </c>
      <c r="K38" s="18" t="str">
        <f t="shared" si="2"/>
        <v>Over Budget</v>
      </c>
    </row>
    <row r="39">
      <c r="A39" s="21" t="s">
        <v>198</v>
      </c>
      <c r="B39" s="22">
        <v>3.33</v>
      </c>
      <c r="C39" s="23">
        <v>132.0</v>
      </c>
      <c r="D39" s="24">
        <v>2.9665427E7</v>
      </c>
      <c r="E39" s="24">
        <v>2.3679402E7</v>
      </c>
      <c r="F39" s="13">
        <f t="shared" si="1"/>
        <v>5986025</v>
      </c>
      <c r="G39" s="14" t="str">
        <f>IF(E39=0,"YES",IF(D39/E39&gt;=1.15, IF(D39+E39&gt;=one_percentage,"YES","NO"),"NO"))</f>
        <v>YES</v>
      </c>
      <c r="H39" s="25">
        <v>37000.0</v>
      </c>
      <c r="I39" s="16" t="str">
        <f t="shared" si="3"/>
        <v>NOT FUNDED</v>
      </c>
      <c r="J39" s="17">
        <f t="shared" si="4"/>
        <v>130</v>
      </c>
      <c r="K39" s="18" t="str">
        <f t="shared" si="2"/>
        <v>Over Budget</v>
      </c>
    </row>
    <row r="40">
      <c r="A40" s="21" t="s">
        <v>199</v>
      </c>
      <c r="B40" s="22">
        <v>4.0</v>
      </c>
      <c r="C40" s="23">
        <v>218.0</v>
      </c>
      <c r="D40" s="24">
        <v>3.1073897E7</v>
      </c>
      <c r="E40" s="24">
        <v>2.5634652E7</v>
      </c>
      <c r="F40" s="13">
        <f t="shared" si="1"/>
        <v>5439245</v>
      </c>
      <c r="G40" s="14" t="str">
        <f>IF(E40=0,"YES",IF(D40/E40&gt;=1.15, IF(D40+E40&gt;=one_percentage,"YES","NO"),"NO"))</f>
        <v>YES</v>
      </c>
      <c r="H40" s="25">
        <v>8000.0</v>
      </c>
      <c r="I40" s="16" t="str">
        <f t="shared" si="3"/>
        <v>NOT FUNDED</v>
      </c>
      <c r="J40" s="17">
        <f t="shared" si="4"/>
        <v>130</v>
      </c>
      <c r="K40" s="18" t="str">
        <f t="shared" si="2"/>
        <v>Over Budget</v>
      </c>
    </row>
    <row r="41">
      <c r="A41" s="21" t="s">
        <v>200</v>
      </c>
      <c r="B41" s="22">
        <v>3.76</v>
      </c>
      <c r="C41" s="23">
        <v>181.0</v>
      </c>
      <c r="D41" s="24">
        <v>3.322792E7</v>
      </c>
      <c r="E41" s="24">
        <v>2.851528E7</v>
      </c>
      <c r="F41" s="13">
        <f t="shared" si="1"/>
        <v>4712640</v>
      </c>
      <c r="G41" s="14" t="str">
        <f>IF(E41=0,"YES",IF(D41/E41&gt;=1.15, IF(D41+E41&gt;=one_percentage,"YES","NO"),"NO"))</f>
        <v>YES</v>
      </c>
      <c r="H41" s="25">
        <v>8000.0</v>
      </c>
      <c r="I41" s="16" t="str">
        <f t="shared" si="3"/>
        <v>NOT FUNDED</v>
      </c>
      <c r="J41" s="17">
        <f t="shared" si="4"/>
        <v>130</v>
      </c>
      <c r="K41" s="18" t="str">
        <f t="shared" si="2"/>
        <v>Over Budget</v>
      </c>
    </row>
    <row r="42">
      <c r="A42" s="21" t="s">
        <v>201</v>
      </c>
      <c r="B42" s="22">
        <v>1.92</v>
      </c>
      <c r="C42" s="23">
        <v>140.0</v>
      </c>
      <c r="D42" s="24">
        <v>2.8138014E7</v>
      </c>
      <c r="E42" s="24">
        <v>2.3599106E7</v>
      </c>
      <c r="F42" s="13">
        <f t="shared" si="1"/>
        <v>4538908</v>
      </c>
      <c r="G42" s="14" t="str">
        <f>IF(E42=0,"YES",IF(D42/E42&gt;=1.15, IF(D42+E42&gt;=one_percentage,"YES","NO"),"NO"))</f>
        <v>YES</v>
      </c>
      <c r="H42" s="25">
        <v>35000.0</v>
      </c>
      <c r="I42" s="16" t="str">
        <f t="shared" si="3"/>
        <v>NOT FUNDED</v>
      </c>
      <c r="J42" s="17">
        <f t="shared" si="4"/>
        <v>130</v>
      </c>
      <c r="K42" s="18" t="str">
        <f t="shared" si="2"/>
        <v>Over Budget</v>
      </c>
    </row>
    <row r="43">
      <c r="A43" s="21" t="s">
        <v>202</v>
      </c>
      <c r="B43" s="22">
        <v>1.89</v>
      </c>
      <c r="C43" s="23">
        <v>143.0</v>
      </c>
      <c r="D43" s="24">
        <v>2.8073305E7</v>
      </c>
      <c r="E43" s="24">
        <v>2.3885287E7</v>
      </c>
      <c r="F43" s="13">
        <f t="shared" si="1"/>
        <v>4188018</v>
      </c>
      <c r="G43" s="14" t="str">
        <f>IF(E43=0,"YES",IF(D43/E43&gt;=1.15, IF(D43+E43&gt;=one_percentage,"YES","NO"),"NO"))</f>
        <v>YES</v>
      </c>
      <c r="H43" s="25">
        <v>20000.0</v>
      </c>
      <c r="I43" s="16" t="str">
        <f t="shared" si="3"/>
        <v>NOT FUNDED</v>
      </c>
      <c r="J43" s="17">
        <f t="shared" si="4"/>
        <v>130</v>
      </c>
      <c r="K43" s="18" t="str">
        <f t="shared" si="2"/>
        <v>Over Budget</v>
      </c>
    </row>
    <row r="44">
      <c r="A44" s="21" t="s">
        <v>203</v>
      </c>
      <c r="B44" s="22">
        <v>4.44</v>
      </c>
      <c r="C44" s="23">
        <v>169.0</v>
      </c>
      <c r="D44" s="24">
        <v>3.3516271E7</v>
      </c>
      <c r="E44" s="24">
        <v>2.9710598E7</v>
      </c>
      <c r="F44" s="13">
        <f t="shared" si="1"/>
        <v>3805673</v>
      </c>
      <c r="G44" s="14" t="str">
        <f>IF(E44=0,"YES",IF(D44/E44&gt;=1.15, IF(D44+E44&gt;=one_percentage,"YES","NO"),"NO"))</f>
        <v>NO</v>
      </c>
      <c r="H44" s="25">
        <v>20000.0</v>
      </c>
      <c r="I44" s="16" t="str">
        <f t="shared" si="3"/>
        <v>NOT FUNDED</v>
      </c>
      <c r="J44" s="17">
        <f t="shared" si="4"/>
        <v>130</v>
      </c>
      <c r="K44" s="18" t="str">
        <f t="shared" si="2"/>
        <v>Approval Threshold</v>
      </c>
    </row>
    <row r="45">
      <c r="A45" s="21" t="s">
        <v>204</v>
      </c>
      <c r="B45" s="22">
        <v>1.17</v>
      </c>
      <c r="C45" s="23">
        <v>213.0</v>
      </c>
      <c r="D45" s="24">
        <v>3.130253E7</v>
      </c>
      <c r="E45" s="24">
        <v>2.8508532E7</v>
      </c>
      <c r="F45" s="13">
        <f t="shared" si="1"/>
        <v>2793998</v>
      </c>
      <c r="G45" s="14" t="str">
        <f>IF(E45=0,"YES",IF(D45/E45&gt;=1.15, IF(D45+E45&gt;=one_percentage,"YES","NO"),"NO"))</f>
        <v>NO</v>
      </c>
      <c r="H45" s="25">
        <v>100000.0</v>
      </c>
      <c r="I45" s="16" t="str">
        <f t="shared" si="3"/>
        <v>NOT FUNDED</v>
      </c>
      <c r="J45" s="17">
        <f t="shared" si="4"/>
        <v>130</v>
      </c>
      <c r="K45" s="18" t="str">
        <f t="shared" si="2"/>
        <v>Approval Threshold</v>
      </c>
    </row>
    <row r="46">
      <c r="A46" s="26" t="s">
        <v>205</v>
      </c>
      <c r="B46" s="22">
        <v>3.06</v>
      </c>
      <c r="C46" s="23">
        <v>169.0</v>
      </c>
      <c r="D46" s="24">
        <v>2.6977828E7</v>
      </c>
      <c r="E46" s="24">
        <v>2.4236273E7</v>
      </c>
      <c r="F46" s="13">
        <f t="shared" si="1"/>
        <v>2741555</v>
      </c>
      <c r="G46" s="14" t="str">
        <f>IF(E46=0,"YES",IF(D46/E46&gt;=1.15, IF(D46+E46&gt;=one_percentage,"YES","NO"),"NO"))</f>
        <v>NO</v>
      </c>
      <c r="H46" s="25">
        <v>20000.0</v>
      </c>
      <c r="I46" s="16" t="str">
        <f t="shared" si="3"/>
        <v>NOT FUNDED</v>
      </c>
      <c r="J46" s="17">
        <f t="shared" si="4"/>
        <v>130</v>
      </c>
      <c r="K46" s="18" t="str">
        <f t="shared" si="2"/>
        <v>Approval Threshold</v>
      </c>
    </row>
    <row r="47">
      <c r="A47" s="21" t="s">
        <v>206</v>
      </c>
      <c r="B47" s="22">
        <v>3.33</v>
      </c>
      <c r="C47" s="23">
        <v>140.0</v>
      </c>
      <c r="D47" s="24">
        <v>2.7178679E7</v>
      </c>
      <c r="E47" s="24">
        <v>2.4833534E7</v>
      </c>
      <c r="F47" s="13">
        <f t="shared" si="1"/>
        <v>2345145</v>
      </c>
      <c r="G47" s="14" t="str">
        <f>IF(E47=0,"YES",IF(D47/E47&gt;=1.15, IF(D47+E47&gt;=one_percentage,"YES","NO"),"NO"))</f>
        <v>NO</v>
      </c>
      <c r="H47" s="25">
        <v>150000.0</v>
      </c>
      <c r="I47" s="16" t="str">
        <f t="shared" si="3"/>
        <v>NOT FUNDED</v>
      </c>
      <c r="J47" s="17">
        <f t="shared" si="4"/>
        <v>130</v>
      </c>
      <c r="K47" s="18" t="str">
        <f t="shared" si="2"/>
        <v>Approval Threshold</v>
      </c>
    </row>
    <row r="48">
      <c r="A48" s="21" t="s">
        <v>207</v>
      </c>
      <c r="B48" s="22">
        <v>3.08</v>
      </c>
      <c r="C48" s="23">
        <v>115.0</v>
      </c>
      <c r="D48" s="24">
        <v>2.4466117E7</v>
      </c>
      <c r="E48" s="24">
        <v>2.3429002E7</v>
      </c>
      <c r="F48" s="13">
        <f t="shared" si="1"/>
        <v>1037115</v>
      </c>
      <c r="G48" s="14" t="str">
        <f>IF(E48=0,"YES",IF(D48/E48&gt;=1.15, IF(D48+E48&gt;=one_percentage,"YES","NO"),"NO"))</f>
        <v>NO</v>
      </c>
      <c r="H48" s="25">
        <v>23000.0</v>
      </c>
      <c r="I48" s="16" t="str">
        <f t="shared" si="3"/>
        <v>NOT FUNDED</v>
      </c>
      <c r="J48" s="17">
        <f t="shared" si="4"/>
        <v>130</v>
      </c>
      <c r="K48" s="18" t="str">
        <f t="shared" si="2"/>
        <v>Approval Threshold</v>
      </c>
    </row>
    <row r="49">
      <c r="A49" s="21" t="s">
        <v>208</v>
      </c>
      <c r="B49" s="22">
        <v>3.79</v>
      </c>
      <c r="C49" s="23">
        <v>204.0</v>
      </c>
      <c r="D49" s="24">
        <v>3.2505771E7</v>
      </c>
      <c r="E49" s="24">
        <v>3.2156524E7</v>
      </c>
      <c r="F49" s="13">
        <f t="shared" si="1"/>
        <v>349247</v>
      </c>
      <c r="G49" s="14" t="str">
        <f>IF(E49=0,"YES",IF(D49/E49&gt;=1.15, IF(D49+E49&gt;=one_percentage,"YES","NO"),"NO"))</f>
        <v>NO</v>
      </c>
      <c r="H49" s="25">
        <v>8000.0</v>
      </c>
      <c r="I49" s="16" t="str">
        <f t="shared" si="3"/>
        <v>NOT FUNDED</v>
      </c>
      <c r="J49" s="17">
        <f t="shared" si="4"/>
        <v>130</v>
      </c>
      <c r="K49" s="18" t="str">
        <f t="shared" si="2"/>
        <v>Approval Threshold</v>
      </c>
    </row>
    <row r="50">
      <c r="A50" s="21" t="s">
        <v>209</v>
      </c>
      <c r="B50" s="22">
        <v>3.88</v>
      </c>
      <c r="C50" s="23">
        <v>188.0</v>
      </c>
      <c r="D50" s="24">
        <v>2.5032219E7</v>
      </c>
      <c r="E50" s="24">
        <v>2.8708698E7</v>
      </c>
      <c r="F50" s="13">
        <f t="shared" si="1"/>
        <v>-3676479</v>
      </c>
      <c r="G50" s="14" t="str">
        <f>IF(E50=0,"YES",IF(D50/E50&gt;=1.15, IF(D50+E50&gt;=one_percentage,"YES","NO"),"NO"))</f>
        <v>NO</v>
      </c>
      <c r="H50" s="25">
        <v>8000.0</v>
      </c>
      <c r="I50" s="16" t="str">
        <f t="shared" si="3"/>
        <v>NOT FUNDED</v>
      </c>
      <c r="J50" s="17">
        <f t="shared" si="4"/>
        <v>130</v>
      </c>
      <c r="K50" s="18" t="str">
        <f t="shared" si="2"/>
        <v>Approval Threshold</v>
      </c>
    </row>
    <row r="51">
      <c r="A51" s="21" t="s">
        <v>210</v>
      </c>
      <c r="B51" s="22">
        <v>3.93</v>
      </c>
      <c r="C51" s="23">
        <v>187.0</v>
      </c>
      <c r="D51" s="24">
        <v>3.107079E7</v>
      </c>
      <c r="E51" s="24">
        <v>3.5478894E7</v>
      </c>
      <c r="F51" s="13">
        <f t="shared" si="1"/>
        <v>-4408104</v>
      </c>
      <c r="G51" s="14" t="str">
        <f>IF(E51=0,"YES",IF(D51/E51&gt;=1.15, IF(D51+E51&gt;=one_percentage,"YES","NO"),"NO"))</f>
        <v>NO</v>
      </c>
      <c r="H51" s="25">
        <v>8000.0</v>
      </c>
      <c r="I51" s="16" t="str">
        <f t="shared" si="3"/>
        <v>NOT FUNDED</v>
      </c>
      <c r="J51" s="17">
        <f t="shared" si="4"/>
        <v>130</v>
      </c>
      <c r="K51" s="18" t="str">
        <f t="shared" si="2"/>
        <v>Approval Threshold</v>
      </c>
    </row>
    <row r="52">
      <c r="A52" s="21" t="s">
        <v>211</v>
      </c>
      <c r="B52" s="22">
        <v>3.96</v>
      </c>
      <c r="C52" s="23">
        <v>196.0</v>
      </c>
      <c r="D52" s="24">
        <v>2.8493507E7</v>
      </c>
      <c r="E52" s="24">
        <v>3.4911139E7</v>
      </c>
      <c r="F52" s="13">
        <f t="shared" si="1"/>
        <v>-6417632</v>
      </c>
      <c r="G52" s="14" t="str">
        <f>IF(E52=0,"YES",IF(D52/E52&gt;=1.15, IF(D52+E52&gt;=one_percentage,"YES","NO"),"NO"))</f>
        <v>NO</v>
      </c>
      <c r="H52" s="25">
        <v>8000.0</v>
      </c>
      <c r="I52" s="16" t="str">
        <f t="shared" si="3"/>
        <v>NOT FUNDED</v>
      </c>
      <c r="J52" s="17">
        <f t="shared" si="4"/>
        <v>130</v>
      </c>
      <c r="K52" s="18" t="str">
        <f t="shared" si="2"/>
        <v>Approval Threshold</v>
      </c>
    </row>
    <row r="53">
      <c r="A53" s="21" t="s">
        <v>200</v>
      </c>
      <c r="B53" s="22">
        <v>3.9</v>
      </c>
      <c r="C53" s="23">
        <v>194.0</v>
      </c>
      <c r="D53" s="24">
        <v>2.7848001E7</v>
      </c>
      <c r="E53" s="24">
        <v>3.9860237E7</v>
      </c>
      <c r="F53" s="13">
        <f t="shared" si="1"/>
        <v>-12012236</v>
      </c>
      <c r="G53" s="14" t="str">
        <f>IF(E53=0,"YES",IF(D53/E53&gt;=1.15, IF(D53+E53&gt;=one_percentage,"YES","NO"),"NO"))</f>
        <v>NO</v>
      </c>
      <c r="H53" s="25">
        <v>8000.0</v>
      </c>
      <c r="I53" s="16" t="str">
        <f t="shared" si="3"/>
        <v>NOT FUNDED</v>
      </c>
      <c r="J53" s="17">
        <f t="shared" si="4"/>
        <v>130</v>
      </c>
      <c r="K53" s="18" t="str">
        <f t="shared" si="2"/>
        <v>Approval Threshold</v>
      </c>
    </row>
  </sheetData>
  <autoFilter ref="$A$1:$H$53">
    <sortState ref="A1:H53">
      <sortCondition descending="1" ref="F1:F53"/>
      <sortCondition ref="A1:A53"/>
    </sortState>
  </autoFilter>
  <conditionalFormatting sqref="I2:I53">
    <cfRule type="cellIs" dxfId="0" priority="1" operator="equal">
      <formula>"FUNDED"</formula>
    </cfRule>
  </conditionalFormatting>
  <conditionalFormatting sqref="I2:I53">
    <cfRule type="cellIs" dxfId="1" priority="2" operator="equal">
      <formula>"NOT FUNDED"</formula>
    </cfRule>
  </conditionalFormatting>
  <conditionalFormatting sqref="K2:K53">
    <cfRule type="cellIs" dxfId="0" priority="3" operator="greaterThan">
      <formula>999</formula>
    </cfRule>
  </conditionalFormatting>
  <conditionalFormatting sqref="K2:K53">
    <cfRule type="cellIs" dxfId="0" priority="4" operator="greaterThan">
      <formula>999</formula>
    </cfRule>
  </conditionalFormatting>
  <conditionalFormatting sqref="K2:K53">
    <cfRule type="containsText" dxfId="1" priority="5" operator="containsText" text="NOT FUNDED">
      <formula>NOT(ISERROR(SEARCH(("NOT FUNDED"),(K2))))</formula>
    </cfRule>
  </conditionalFormatting>
  <conditionalFormatting sqref="K2:K53">
    <cfRule type="cellIs" dxfId="2" priority="6" operator="equal">
      <formula>"Over Budget"</formula>
    </cfRule>
  </conditionalFormatting>
  <conditionalFormatting sqref="K2:K53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</hyperlinks>
  <drawing r:id="rId5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212</v>
      </c>
      <c r="B2" s="22">
        <v>4.2</v>
      </c>
      <c r="C2" s="23">
        <v>387.0</v>
      </c>
      <c r="D2" s="24">
        <v>1.826719E8</v>
      </c>
      <c r="E2" s="24">
        <v>8667012.0</v>
      </c>
      <c r="F2" s="13">
        <f t="shared" ref="F2:F138" si="1">D2-E2</f>
        <v>174004888</v>
      </c>
      <c r="G2" s="14" t="str">
        <f>IF(E2=0,"YES",IF(D2/E2&gt;=1.15, IF(D2+E2&gt;=one_percentage,"YES","NO"),"NO"))</f>
        <v>YES</v>
      </c>
      <c r="H2" s="25">
        <v>45000.0</v>
      </c>
      <c r="I2" s="16" t="str">
        <f>If(dapps&gt;=H2,IF(G2="Yes","FUNDED","NOT FUNDED"),"NOT FUNDED")</f>
        <v>FUNDED</v>
      </c>
      <c r="J2" s="17">
        <f>If(dapps&gt;=H2,dapps-H2,dapps)</f>
        <v>2455000</v>
      </c>
      <c r="K2" s="18" t="str">
        <f t="shared" ref="K2:K138" si="2">If(G2="YES",IF(I2="FUNDED","","Over Budget"),"Approval Threshold")</f>
        <v/>
      </c>
    </row>
    <row r="3">
      <c r="A3" s="21" t="s">
        <v>213</v>
      </c>
      <c r="B3" s="22">
        <v>5.0</v>
      </c>
      <c r="C3" s="23">
        <v>952.0</v>
      </c>
      <c r="D3" s="24">
        <v>1.79859155E8</v>
      </c>
      <c r="E3" s="24">
        <v>9639790.0</v>
      </c>
      <c r="F3" s="13">
        <f t="shared" si="1"/>
        <v>170219365</v>
      </c>
      <c r="G3" s="14" t="str">
        <f>IF(E3=0,"YES",IF(D3/E3&gt;=1.15, IF(D3+E3&gt;=one_percentage,"YES","NO"),"NO"))</f>
        <v>YES</v>
      </c>
      <c r="H3" s="25">
        <v>30200.0</v>
      </c>
      <c r="I3" s="16" t="str">
        <f t="shared" ref="I3:I138" si="3">If(J2&gt;=H3,IF(G3="Yes","FUNDED","NOT FUNDED"),"NOT FUNDED")</f>
        <v>FUNDED</v>
      </c>
      <c r="J3" s="17">
        <f t="shared" ref="J3:J138" si="4">If(I3="FUNDED",IF(J2&gt;=H3,(J2-H3),J2),J2)</f>
        <v>2424800</v>
      </c>
      <c r="K3" s="18" t="str">
        <f t="shared" si="2"/>
        <v/>
      </c>
    </row>
    <row r="4">
      <c r="A4" s="21" t="s">
        <v>214</v>
      </c>
      <c r="B4" s="22">
        <v>4.07</v>
      </c>
      <c r="C4" s="23">
        <v>314.0</v>
      </c>
      <c r="D4" s="24">
        <v>1.78967619E8</v>
      </c>
      <c r="E4" s="24">
        <v>1.0141326E7</v>
      </c>
      <c r="F4" s="13">
        <f t="shared" si="1"/>
        <v>168826293</v>
      </c>
      <c r="G4" s="14" t="str">
        <f>IF(E4=0,"YES",IF(D4/E4&gt;=1.15, IF(D4+E4&gt;=one_percentage,"YES","NO"),"NO"))</f>
        <v>YES</v>
      </c>
      <c r="H4" s="25">
        <v>20000.0</v>
      </c>
      <c r="I4" s="16" t="str">
        <f t="shared" si="3"/>
        <v>FUNDED</v>
      </c>
      <c r="J4" s="17">
        <f t="shared" si="4"/>
        <v>2404800</v>
      </c>
      <c r="K4" s="18" t="str">
        <f t="shared" si="2"/>
        <v/>
      </c>
    </row>
    <row r="5">
      <c r="A5" s="21" t="s">
        <v>215</v>
      </c>
      <c r="B5" s="22">
        <v>5.0</v>
      </c>
      <c r="C5" s="23">
        <v>807.0</v>
      </c>
      <c r="D5" s="24">
        <v>1.79023477E8</v>
      </c>
      <c r="E5" s="24">
        <v>1.3645993E7</v>
      </c>
      <c r="F5" s="13">
        <f t="shared" si="1"/>
        <v>165377484</v>
      </c>
      <c r="G5" s="14" t="str">
        <f>IF(E5=0,"YES",IF(D5/E5&gt;=1.15, IF(D5+E5&gt;=one_percentage,"YES","NO"),"NO"))</f>
        <v>YES</v>
      </c>
      <c r="H5" s="25">
        <v>71000.0</v>
      </c>
      <c r="I5" s="16" t="str">
        <f t="shared" si="3"/>
        <v>FUNDED</v>
      </c>
      <c r="J5" s="17">
        <f t="shared" si="4"/>
        <v>2333800</v>
      </c>
      <c r="K5" s="18" t="str">
        <f t="shared" si="2"/>
        <v/>
      </c>
    </row>
    <row r="6">
      <c r="A6" s="21" t="s">
        <v>216</v>
      </c>
      <c r="B6" s="22">
        <v>4.93</v>
      </c>
      <c r="C6" s="23">
        <v>877.0</v>
      </c>
      <c r="D6" s="24">
        <v>1.7243713E8</v>
      </c>
      <c r="E6" s="24">
        <v>9147059.0</v>
      </c>
      <c r="F6" s="13">
        <f t="shared" si="1"/>
        <v>163290071</v>
      </c>
      <c r="G6" s="14" t="str">
        <f>IF(E6=0,"YES",IF(D6/E6&gt;=1.15, IF(D6+E6&gt;=one_percentage,"YES","NO"),"NO"))</f>
        <v>YES</v>
      </c>
      <c r="H6" s="25">
        <v>49150.0</v>
      </c>
      <c r="I6" s="16" t="str">
        <f t="shared" si="3"/>
        <v>FUNDED</v>
      </c>
      <c r="J6" s="17">
        <f t="shared" si="4"/>
        <v>2284650</v>
      </c>
      <c r="K6" s="18" t="str">
        <f t="shared" si="2"/>
        <v/>
      </c>
    </row>
    <row r="7">
      <c r="A7" s="21" t="s">
        <v>217</v>
      </c>
      <c r="B7" s="22">
        <v>3.42</v>
      </c>
      <c r="C7" s="23">
        <v>328.0</v>
      </c>
      <c r="D7" s="24">
        <v>1.65972917E8</v>
      </c>
      <c r="E7" s="24">
        <v>8625340.0</v>
      </c>
      <c r="F7" s="13">
        <f t="shared" si="1"/>
        <v>157347577</v>
      </c>
      <c r="G7" s="14" t="str">
        <f>IF(E7=0,"YES",IF(D7/E7&gt;=1.15, IF(D7+E7&gt;=one_percentage,"YES","NO"),"NO"))</f>
        <v>YES</v>
      </c>
      <c r="H7" s="25">
        <v>25000.0</v>
      </c>
      <c r="I7" s="16" t="str">
        <f t="shared" si="3"/>
        <v>FUNDED</v>
      </c>
      <c r="J7" s="17">
        <f t="shared" si="4"/>
        <v>2259650</v>
      </c>
      <c r="K7" s="18" t="str">
        <f t="shared" si="2"/>
        <v/>
      </c>
    </row>
    <row r="8">
      <c r="A8" s="21" t="s">
        <v>218</v>
      </c>
      <c r="B8" s="22">
        <v>4.83</v>
      </c>
      <c r="C8" s="23">
        <v>801.0</v>
      </c>
      <c r="D8" s="24">
        <v>1.41541231E8</v>
      </c>
      <c r="E8" s="24">
        <v>1.3520119E7</v>
      </c>
      <c r="F8" s="13">
        <f t="shared" si="1"/>
        <v>128021112</v>
      </c>
      <c r="G8" s="14" t="str">
        <f>IF(E8=0,"YES",IF(D8/E8&gt;=1.15, IF(D8+E8&gt;=one_percentage,"YES","NO"),"NO"))</f>
        <v>YES</v>
      </c>
      <c r="H8" s="25">
        <v>195000.0</v>
      </c>
      <c r="I8" s="16" t="str">
        <f t="shared" si="3"/>
        <v>FUNDED</v>
      </c>
      <c r="J8" s="17">
        <f t="shared" si="4"/>
        <v>2064650</v>
      </c>
      <c r="K8" s="18" t="str">
        <f t="shared" si="2"/>
        <v/>
      </c>
    </row>
    <row r="9">
      <c r="A9" s="21" t="s">
        <v>219</v>
      </c>
      <c r="B9" s="22">
        <v>5.0</v>
      </c>
      <c r="C9" s="23">
        <v>443.0</v>
      </c>
      <c r="D9" s="24">
        <v>1.23291637E8</v>
      </c>
      <c r="E9" s="24">
        <v>4729242.0</v>
      </c>
      <c r="F9" s="13">
        <f t="shared" si="1"/>
        <v>118562395</v>
      </c>
      <c r="G9" s="14" t="str">
        <f>IF(E9=0,"YES",IF(D9/E9&gt;=1.15, IF(D9+E9&gt;=one_percentage,"YES","NO"),"NO"))</f>
        <v>YES</v>
      </c>
      <c r="H9" s="25">
        <v>22200.0</v>
      </c>
      <c r="I9" s="16" t="str">
        <f t="shared" si="3"/>
        <v>FUNDED</v>
      </c>
      <c r="J9" s="17">
        <f t="shared" si="4"/>
        <v>2042450</v>
      </c>
      <c r="K9" s="18" t="str">
        <f t="shared" si="2"/>
        <v/>
      </c>
    </row>
    <row r="10">
      <c r="A10" s="21" t="s">
        <v>220</v>
      </c>
      <c r="B10" s="22">
        <v>1.39</v>
      </c>
      <c r="C10" s="23">
        <v>236.0</v>
      </c>
      <c r="D10" s="24">
        <v>1.2444867E8</v>
      </c>
      <c r="E10" s="24">
        <v>1.9453736E7</v>
      </c>
      <c r="F10" s="13">
        <f t="shared" si="1"/>
        <v>104994934</v>
      </c>
      <c r="G10" s="14" t="str">
        <f>IF(E10=0,"YES",IF(D10/E10&gt;=1.15, IF(D10+E10&gt;=one_percentage,"YES","NO"),"NO"))</f>
        <v>YES</v>
      </c>
      <c r="H10" s="25">
        <v>40000.0</v>
      </c>
      <c r="I10" s="16" t="str">
        <f t="shared" si="3"/>
        <v>FUNDED</v>
      </c>
      <c r="J10" s="17">
        <f t="shared" si="4"/>
        <v>2002450</v>
      </c>
      <c r="K10" s="18" t="str">
        <f t="shared" si="2"/>
        <v/>
      </c>
    </row>
    <row r="11">
      <c r="A11" s="21" t="s">
        <v>221</v>
      </c>
      <c r="B11" s="22">
        <v>2.11</v>
      </c>
      <c r="C11" s="23">
        <v>220.0</v>
      </c>
      <c r="D11" s="24">
        <v>1.09059572E8</v>
      </c>
      <c r="E11" s="24">
        <v>1.3528307E7</v>
      </c>
      <c r="F11" s="13">
        <f t="shared" si="1"/>
        <v>95531265</v>
      </c>
      <c r="G11" s="14" t="str">
        <f>IF(E11=0,"YES",IF(D11/E11&gt;=1.15, IF(D11+E11&gt;=one_percentage,"YES","NO"),"NO"))</f>
        <v>YES</v>
      </c>
      <c r="H11" s="25">
        <v>40000.0</v>
      </c>
      <c r="I11" s="16" t="str">
        <f t="shared" si="3"/>
        <v>FUNDED</v>
      </c>
      <c r="J11" s="17">
        <f t="shared" si="4"/>
        <v>1962450</v>
      </c>
      <c r="K11" s="18" t="str">
        <f t="shared" si="2"/>
        <v/>
      </c>
    </row>
    <row r="12">
      <c r="A12" s="21" t="s">
        <v>222</v>
      </c>
      <c r="B12" s="22">
        <v>4.92</v>
      </c>
      <c r="C12" s="23">
        <v>446.0</v>
      </c>
      <c r="D12" s="24">
        <v>1.00280565E8</v>
      </c>
      <c r="E12" s="24">
        <v>1.28888E7</v>
      </c>
      <c r="F12" s="13">
        <f t="shared" si="1"/>
        <v>87391765</v>
      </c>
      <c r="G12" s="14" t="str">
        <f>IF(E12=0,"YES",IF(D12/E12&gt;=1.15, IF(D12+E12&gt;=one_percentage,"YES","NO"),"NO"))</f>
        <v>YES</v>
      </c>
      <c r="H12" s="25">
        <v>79500.0</v>
      </c>
      <c r="I12" s="16" t="str">
        <f t="shared" si="3"/>
        <v>FUNDED</v>
      </c>
      <c r="J12" s="17">
        <f t="shared" si="4"/>
        <v>1882950</v>
      </c>
      <c r="K12" s="18" t="str">
        <f t="shared" si="2"/>
        <v/>
      </c>
    </row>
    <row r="13">
      <c r="A13" s="21" t="s">
        <v>223</v>
      </c>
      <c r="B13" s="22">
        <v>2.47</v>
      </c>
      <c r="C13" s="23">
        <v>169.0</v>
      </c>
      <c r="D13" s="24">
        <v>9.5979695E7</v>
      </c>
      <c r="E13" s="24">
        <v>2.1871481E7</v>
      </c>
      <c r="F13" s="13">
        <f t="shared" si="1"/>
        <v>74108214</v>
      </c>
      <c r="G13" s="14" t="str">
        <f>IF(E13=0,"YES",IF(D13/E13&gt;=1.15, IF(D13+E13&gt;=one_percentage,"YES","NO"),"NO"))</f>
        <v>YES</v>
      </c>
      <c r="H13" s="25">
        <v>100000.0</v>
      </c>
      <c r="I13" s="16" t="str">
        <f t="shared" si="3"/>
        <v>FUNDED</v>
      </c>
      <c r="J13" s="17">
        <f t="shared" si="4"/>
        <v>1782950</v>
      </c>
      <c r="K13" s="18" t="str">
        <f t="shared" si="2"/>
        <v/>
      </c>
    </row>
    <row r="14">
      <c r="A14" s="21" t="s">
        <v>224</v>
      </c>
      <c r="B14" s="22">
        <v>4.83</v>
      </c>
      <c r="C14" s="23">
        <v>545.0</v>
      </c>
      <c r="D14" s="24">
        <v>9.375155E7</v>
      </c>
      <c r="E14" s="24">
        <v>1.9982185E7</v>
      </c>
      <c r="F14" s="13">
        <f t="shared" si="1"/>
        <v>73769365</v>
      </c>
      <c r="G14" s="14" t="str">
        <f>IF(E14=0,"YES",IF(D14/E14&gt;=1.15, IF(D14+E14&gt;=one_percentage,"YES","NO"),"NO"))</f>
        <v>YES</v>
      </c>
      <c r="H14" s="25">
        <v>237000.0</v>
      </c>
      <c r="I14" s="16" t="str">
        <f t="shared" si="3"/>
        <v>FUNDED</v>
      </c>
      <c r="J14" s="17">
        <f t="shared" si="4"/>
        <v>1545950</v>
      </c>
      <c r="K14" s="18" t="str">
        <f t="shared" si="2"/>
        <v/>
      </c>
    </row>
    <row r="15">
      <c r="A15" s="21" t="s">
        <v>225</v>
      </c>
      <c r="B15" s="22">
        <v>4.73</v>
      </c>
      <c r="C15" s="23">
        <v>243.0</v>
      </c>
      <c r="D15" s="24">
        <v>7.4881061E7</v>
      </c>
      <c r="E15" s="24">
        <v>3712164.0</v>
      </c>
      <c r="F15" s="13">
        <f t="shared" si="1"/>
        <v>71168897</v>
      </c>
      <c r="G15" s="14" t="str">
        <f>IF(E15=0,"YES",IF(D15/E15&gt;=1.15, IF(D15+E15&gt;=one_percentage,"YES","NO"),"NO"))</f>
        <v>YES</v>
      </c>
      <c r="H15" s="25">
        <v>9250.0</v>
      </c>
      <c r="I15" s="16" t="str">
        <f t="shared" si="3"/>
        <v>FUNDED</v>
      </c>
      <c r="J15" s="17">
        <f t="shared" si="4"/>
        <v>1536700</v>
      </c>
      <c r="K15" s="18" t="str">
        <f t="shared" si="2"/>
        <v/>
      </c>
    </row>
    <row r="16">
      <c r="A16" s="21" t="s">
        <v>226</v>
      </c>
      <c r="B16" s="22">
        <v>4.78</v>
      </c>
      <c r="C16" s="23">
        <v>392.0</v>
      </c>
      <c r="D16" s="24">
        <v>8.0324683E7</v>
      </c>
      <c r="E16" s="24">
        <v>1.0106767E7</v>
      </c>
      <c r="F16" s="13">
        <f t="shared" si="1"/>
        <v>70217916</v>
      </c>
      <c r="G16" s="14" t="str">
        <f>IF(E16=0,"YES",IF(D16/E16&gt;=1.15, IF(D16+E16&gt;=one_percentage,"YES","NO"),"NO"))</f>
        <v>YES</v>
      </c>
      <c r="H16" s="25">
        <v>84000.0</v>
      </c>
      <c r="I16" s="16" t="str">
        <f t="shared" si="3"/>
        <v>FUNDED</v>
      </c>
      <c r="J16" s="17">
        <f t="shared" si="4"/>
        <v>1452700</v>
      </c>
      <c r="K16" s="18" t="str">
        <f t="shared" si="2"/>
        <v/>
      </c>
    </row>
    <row r="17">
      <c r="A17" s="21" t="s">
        <v>227</v>
      </c>
      <c r="B17" s="22">
        <v>4.11</v>
      </c>
      <c r="C17" s="23">
        <v>129.0</v>
      </c>
      <c r="D17" s="24">
        <v>7.8217883E7</v>
      </c>
      <c r="E17" s="24">
        <v>9712834.0</v>
      </c>
      <c r="F17" s="13">
        <f t="shared" si="1"/>
        <v>68505049</v>
      </c>
      <c r="G17" s="14" t="str">
        <f>IF(E17=0,"YES",IF(D17/E17&gt;=1.15, IF(D17+E17&gt;=one_percentage,"YES","NO"),"NO"))</f>
        <v>YES</v>
      </c>
      <c r="H17" s="25">
        <v>76320.0</v>
      </c>
      <c r="I17" s="16" t="str">
        <f t="shared" si="3"/>
        <v>FUNDED</v>
      </c>
      <c r="J17" s="17">
        <f t="shared" si="4"/>
        <v>1376380</v>
      </c>
      <c r="K17" s="18" t="str">
        <f t="shared" si="2"/>
        <v/>
      </c>
    </row>
    <row r="18">
      <c r="A18" s="21" t="s">
        <v>228</v>
      </c>
      <c r="B18" s="22">
        <v>4.67</v>
      </c>
      <c r="C18" s="23">
        <v>366.0</v>
      </c>
      <c r="D18" s="24">
        <v>7.4074501E7</v>
      </c>
      <c r="E18" s="24">
        <v>6361548.0</v>
      </c>
      <c r="F18" s="13">
        <f t="shared" si="1"/>
        <v>67712953</v>
      </c>
      <c r="G18" s="14" t="str">
        <f>IF(E18=0,"YES",IF(D18/E18&gt;=1.15, IF(D18+E18&gt;=one_percentage,"YES","NO"),"NO"))</f>
        <v>YES</v>
      </c>
      <c r="H18" s="25">
        <v>60000.0</v>
      </c>
      <c r="I18" s="16" t="str">
        <f t="shared" si="3"/>
        <v>FUNDED</v>
      </c>
      <c r="J18" s="17">
        <f t="shared" si="4"/>
        <v>1316380</v>
      </c>
      <c r="K18" s="18" t="str">
        <f t="shared" si="2"/>
        <v/>
      </c>
    </row>
    <row r="19">
      <c r="A19" s="21" t="s">
        <v>229</v>
      </c>
      <c r="B19" s="22">
        <v>4.75</v>
      </c>
      <c r="C19" s="23">
        <v>349.0</v>
      </c>
      <c r="D19" s="24">
        <v>8.2247226E7</v>
      </c>
      <c r="E19" s="24">
        <v>1.5573847E7</v>
      </c>
      <c r="F19" s="13">
        <f t="shared" si="1"/>
        <v>66673379</v>
      </c>
      <c r="G19" s="14" t="str">
        <f>IF(E19=0,"YES",IF(D19/E19&gt;=1.15, IF(D19+E19&gt;=one_percentage,"YES","NO"),"NO"))</f>
        <v>YES</v>
      </c>
      <c r="H19" s="25">
        <v>59040.0</v>
      </c>
      <c r="I19" s="16" t="str">
        <f t="shared" si="3"/>
        <v>FUNDED</v>
      </c>
      <c r="J19" s="17">
        <f t="shared" si="4"/>
        <v>1257340</v>
      </c>
      <c r="K19" s="18" t="str">
        <f t="shared" si="2"/>
        <v/>
      </c>
    </row>
    <row r="20">
      <c r="A20" s="27" t="s">
        <v>230</v>
      </c>
      <c r="B20" s="22">
        <v>4.78</v>
      </c>
      <c r="C20" s="23">
        <v>365.0</v>
      </c>
      <c r="D20" s="24">
        <v>7.6707338E7</v>
      </c>
      <c r="E20" s="24">
        <v>1.3063472E7</v>
      </c>
      <c r="F20" s="13">
        <f t="shared" si="1"/>
        <v>63643866</v>
      </c>
      <c r="G20" s="14" t="str">
        <f>IF(E20=0,"YES",IF(D20/E20&gt;=1.15, IF(D20+E20&gt;=one_percentage,"YES","NO"),"NO"))</f>
        <v>YES</v>
      </c>
      <c r="H20" s="25">
        <v>45000.0</v>
      </c>
      <c r="I20" s="16" t="str">
        <f t="shared" si="3"/>
        <v>FUNDED</v>
      </c>
      <c r="J20" s="17">
        <f t="shared" si="4"/>
        <v>1212340</v>
      </c>
      <c r="K20" s="18" t="str">
        <f t="shared" si="2"/>
        <v/>
      </c>
    </row>
    <row r="21">
      <c r="A21" s="21" t="s">
        <v>231</v>
      </c>
      <c r="B21" s="22">
        <v>2.08</v>
      </c>
      <c r="C21" s="23">
        <v>171.0</v>
      </c>
      <c r="D21" s="24">
        <v>9.3912426E7</v>
      </c>
      <c r="E21" s="24">
        <v>3.1094985E7</v>
      </c>
      <c r="F21" s="13">
        <f t="shared" si="1"/>
        <v>62817441</v>
      </c>
      <c r="G21" s="14" t="str">
        <f>IF(E21=0,"YES",IF(D21/E21&gt;=1.15, IF(D21+E21&gt;=one_percentage,"YES","NO"),"NO"))</f>
        <v>YES</v>
      </c>
      <c r="H21" s="25">
        <v>100000.0</v>
      </c>
      <c r="I21" s="16" t="str">
        <f t="shared" si="3"/>
        <v>FUNDED</v>
      </c>
      <c r="J21" s="17">
        <f t="shared" si="4"/>
        <v>1112340</v>
      </c>
      <c r="K21" s="18" t="str">
        <f t="shared" si="2"/>
        <v/>
      </c>
    </row>
    <row r="22">
      <c r="A22" s="21" t="s">
        <v>232</v>
      </c>
      <c r="B22" s="22">
        <v>4.73</v>
      </c>
      <c r="C22" s="23">
        <v>247.0</v>
      </c>
      <c r="D22" s="24">
        <v>7.0733265E7</v>
      </c>
      <c r="E22" s="24">
        <v>8231075.0</v>
      </c>
      <c r="F22" s="13">
        <f t="shared" si="1"/>
        <v>62502190</v>
      </c>
      <c r="G22" s="14" t="str">
        <f>IF(E22=0,"YES",IF(D22/E22&gt;=1.15, IF(D22+E22&gt;=one_percentage,"YES","NO"),"NO"))</f>
        <v>YES</v>
      </c>
      <c r="H22" s="25">
        <v>34000.0</v>
      </c>
      <c r="I22" s="16" t="str">
        <f t="shared" si="3"/>
        <v>FUNDED</v>
      </c>
      <c r="J22" s="17">
        <f t="shared" si="4"/>
        <v>1078340</v>
      </c>
      <c r="K22" s="18" t="str">
        <f t="shared" si="2"/>
        <v/>
      </c>
    </row>
    <row r="23">
      <c r="A23" s="21" t="s">
        <v>233</v>
      </c>
      <c r="B23" s="22">
        <v>4.78</v>
      </c>
      <c r="C23" s="23">
        <v>281.0</v>
      </c>
      <c r="D23" s="24">
        <v>7.3868307E7</v>
      </c>
      <c r="E23" s="24">
        <v>1.1873458E7</v>
      </c>
      <c r="F23" s="13">
        <f t="shared" si="1"/>
        <v>61994849</v>
      </c>
      <c r="G23" s="14" t="str">
        <f>IF(E23=0,"YES",IF(D23/E23&gt;=1.15, IF(D23+E23&gt;=one_percentage,"YES","NO"),"NO"))</f>
        <v>YES</v>
      </c>
      <c r="H23" s="25">
        <v>123760.0</v>
      </c>
      <c r="I23" s="16" t="str">
        <f t="shared" si="3"/>
        <v>FUNDED</v>
      </c>
      <c r="J23" s="17">
        <f t="shared" si="4"/>
        <v>954580</v>
      </c>
      <c r="K23" s="18" t="str">
        <f t="shared" si="2"/>
        <v/>
      </c>
    </row>
    <row r="24">
      <c r="A24" s="21" t="s">
        <v>234</v>
      </c>
      <c r="B24" s="22">
        <v>4.58</v>
      </c>
      <c r="C24" s="23">
        <v>200.0</v>
      </c>
      <c r="D24" s="24">
        <v>6.3640176E7</v>
      </c>
      <c r="E24" s="24">
        <v>5766306.0</v>
      </c>
      <c r="F24" s="13">
        <f t="shared" si="1"/>
        <v>57873870</v>
      </c>
      <c r="G24" s="14" t="str">
        <f>IF(E24=0,"YES",IF(D24/E24&gt;=1.15, IF(D24+E24&gt;=one_percentage,"YES","NO"),"NO"))</f>
        <v>YES</v>
      </c>
      <c r="H24" s="25">
        <v>10000.0</v>
      </c>
      <c r="I24" s="16" t="str">
        <f t="shared" si="3"/>
        <v>FUNDED</v>
      </c>
      <c r="J24" s="17">
        <f t="shared" si="4"/>
        <v>944580</v>
      </c>
      <c r="K24" s="18" t="str">
        <f t="shared" si="2"/>
        <v/>
      </c>
    </row>
    <row r="25">
      <c r="A25" s="21" t="s">
        <v>235</v>
      </c>
      <c r="B25" s="22">
        <v>4.75</v>
      </c>
      <c r="C25" s="23">
        <v>411.0</v>
      </c>
      <c r="D25" s="24">
        <v>6.9349146E7</v>
      </c>
      <c r="E25" s="24">
        <v>1.311368E7</v>
      </c>
      <c r="F25" s="13">
        <f t="shared" si="1"/>
        <v>56235466</v>
      </c>
      <c r="G25" s="14" t="str">
        <f>IF(E25=0,"YES",IF(D25/E25&gt;=1.15, IF(D25+E25&gt;=one_percentage,"YES","NO"),"NO"))</f>
        <v>YES</v>
      </c>
      <c r="H25" s="25">
        <v>64100.0</v>
      </c>
      <c r="I25" s="16" t="str">
        <f t="shared" si="3"/>
        <v>FUNDED</v>
      </c>
      <c r="J25" s="17">
        <f t="shared" si="4"/>
        <v>880480</v>
      </c>
      <c r="K25" s="18" t="str">
        <f t="shared" si="2"/>
        <v/>
      </c>
    </row>
    <row r="26">
      <c r="A26" s="26" t="s">
        <v>236</v>
      </c>
      <c r="B26" s="22">
        <v>4.67</v>
      </c>
      <c r="C26" s="23">
        <v>205.0</v>
      </c>
      <c r="D26" s="24">
        <v>6.2807544E7</v>
      </c>
      <c r="E26" s="24">
        <v>7705190.0</v>
      </c>
      <c r="F26" s="13">
        <f t="shared" si="1"/>
        <v>55102354</v>
      </c>
      <c r="G26" s="14" t="str">
        <f>IF(E26=0,"YES",IF(D26/E26&gt;=1.15, IF(D26+E26&gt;=one_percentage,"YES","NO"),"NO"))</f>
        <v>YES</v>
      </c>
      <c r="H26" s="25">
        <v>43500.0</v>
      </c>
      <c r="I26" s="16" t="str">
        <f t="shared" si="3"/>
        <v>FUNDED</v>
      </c>
      <c r="J26" s="17">
        <f t="shared" si="4"/>
        <v>836980</v>
      </c>
      <c r="K26" s="18" t="str">
        <f t="shared" si="2"/>
        <v/>
      </c>
    </row>
    <row r="27">
      <c r="A27" s="21" t="s">
        <v>237</v>
      </c>
      <c r="B27" s="22">
        <v>4.42</v>
      </c>
      <c r="C27" s="23">
        <v>175.0</v>
      </c>
      <c r="D27" s="24">
        <v>6.2500926E7</v>
      </c>
      <c r="E27" s="24">
        <v>8764391.0</v>
      </c>
      <c r="F27" s="13">
        <f t="shared" si="1"/>
        <v>53736535</v>
      </c>
      <c r="G27" s="14" t="str">
        <f>IF(E27=0,"YES",IF(D27/E27&gt;=1.15, IF(D27+E27&gt;=one_percentage,"YES","NO"),"NO"))</f>
        <v>YES</v>
      </c>
      <c r="H27" s="25">
        <v>81300.0</v>
      </c>
      <c r="I27" s="16" t="str">
        <f t="shared" si="3"/>
        <v>FUNDED</v>
      </c>
      <c r="J27" s="17">
        <f t="shared" si="4"/>
        <v>755680</v>
      </c>
      <c r="K27" s="18" t="str">
        <f t="shared" si="2"/>
        <v/>
      </c>
    </row>
    <row r="28">
      <c r="A28" s="27" t="s">
        <v>238</v>
      </c>
      <c r="B28" s="22">
        <v>4.33</v>
      </c>
      <c r="C28" s="23">
        <v>181.0</v>
      </c>
      <c r="D28" s="24">
        <v>5.5233051E7</v>
      </c>
      <c r="E28" s="24">
        <v>4509301.0</v>
      </c>
      <c r="F28" s="13">
        <f t="shared" si="1"/>
        <v>50723750</v>
      </c>
      <c r="G28" s="14" t="str">
        <f>IF(E28=0,"YES",IF(D28/E28&gt;=1.15, IF(D28+E28&gt;=one_percentage,"YES","NO"),"NO"))</f>
        <v>YES</v>
      </c>
      <c r="H28" s="25">
        <v>3000.0</v>
      </c>
      <c r="I28" s="16" t="str">
        <f t="shared" si="3"/>
        <v>FUNDED</v>
      </c>
      <c r="J28" s="17">
        <f t="shared" si="4"/>
        <v>752680</v>
      </c>
      <c r="K28" s="18" t="str">
        <f t="shared" si="2"/>
        <v/>
      </c>
    </row>
    <row r="29">
      <c r="A29" s="21" t="s">
        <v>239</v>
      </c>
      <c r="B29" s="22">
        <v>4.67</v>
      </c>
      <c r="C29" s="23">
        <v>290.0</v>
      </c>
      <c r="D29" s="24">
        <v>6.0969298E7</v>
      </c>
      <c r="E29" s="24">
        <v>1.0547388E7</v>
      </c>
      <c r="F29" s="13">
        <f t="shared" si="1"/>
        <v>50421910</v>
      </c>
      <c r="G29" s="14" t="str">
        <f>IF(E29=0,"YES",IF(D29/E29&gt;=1.15, IF(D29+E29&gt;=one_percentage,"YES","NO"),"NO"))</f>
        <v>YES</v>
      </c>
      <c r="H29" s="25">
        <v>89700.0</v>
      </c>
      <c r="I29" s="16" t="str">
        <f t="shared" si="3"/>
        <v>FUNDED</v>
      </c>
      <c r="J29" s="17">
        <f t="shared" si="4"/>
        <v>662980</v>
      </c>
      <c r="K29" s="18" t="str">
        <f t="shared" si="2"/>
        <v/>
      </c>
    </row>
    <row r="30">
      <c r="A30" s="21" t="s">
        <v>240</v>
      </c>
      <c r="B30" s="22">
        <v>4.33</v>
      </c>
      <c r="C30" s="23">
        <v>168.0</v>
      </c>
      <c r="D30" s="24">
        <v>5.8826332E7</v>
      </c>
      <c r="E30" s="24">
        <v>9334936.0</v>
      </c>
      <c r="F30" s="13">
        <f t="shared" si="1"/>
        <v>49491396</v>
      </c>
      <c r="G30" s="14" t="str">
        <f>IF(E30=0,"YES",IF(D30/E30&gt;=1.15, IF(D30+E30&gt;=one_percentage,"YES","NO"),"NO"))</f>
        <v>YES</v>
      </c>
      <c r="H30" s="25">
        <v>15000.0</v>
      </c>
      <c r="I30" s="16" t="str">
        <f t="shared" si="3"/>
        <v>FUNDED</v>
      </c>
      <c r="J30" s="17">
        <f t="shared" si="4"/>
        <v>647980</v>
      </c>
      <c r="K30" s="18" t="str">
        <f t="shared" si="2"/>
        <v/>
      </c>
    </row>
    <row r="31">
      <c r="A31" s="21" t="s">
        <v>241</v>
      </c>
      <c r="B31" s="22">
        <v>4.56</v>
      </c>
      <c r="C31" s="23">
        <v>252.0</v>
      </c>
      <c r="D31" s="24">
        <v>6.2424248E7</v>
      </c>
      <c r="E31" s="24">
        <v>1.3313003E7</v>
      </c>
      <c r="F31" s="13">
        <f t="shared" si="1"/>
        <v>49111245</v>
      </c>
      <c r="G31" s="14" t="str">
        <f>IF(E31=0,"YES",IF(D31/E31&gt;=1.15, IF(D31+E31&gt;=one_percentage,"YES","NO"),"NO"))</f>
        <v>YES</v>
      </c>
      <c r="H31" s="25">
        <v>80000.0</v>
      </c>
      <c r="I31" s="16" t="str">
        <f t="shared" si="3"/>
        <v>FUNDED</v>
      </c>
      <c r="J31" s="17">
        <f t="shared" si="4"/>
        <v>567980</v>
      </c>
      <c r="K31" s="18" t="str">
        <f t="shared" si="2"/>
        <v/>
      </c>
    </row>
    <row r="32">
      <c r="A32" s="21" t="s">
        <v>242</v>
      </c>
      <c r="B32" s="22">
        <v>3.94</v>
      </c>
      <c r="C32" s="23">
        <v>223.0</v>
      </c>
      <c r="D32" s="24">
        <v>6.3979731E7</v>
      </c>
      <c r="E32" s="24">
        <v>1.4870044E7</v>
      </c>
      <c r="F32" s="13">
        <f t="shared" si="1"/>
        <v>49109687</v>
      </c>
      <c r="G32" s="14" t="str">
        <f>IF(E32=0,"YES",IF(D32/E32&gt;=1.15, IF(D32+E32&gt;=one_percentage,"YES","NO"),"NO"))</f>
        <v>YES</v>
      </c>
      <c r="H32" s="25">
        <v>100000.0</v>
      </c>
      <c r="I32" s="16" t="str">
        <f t="shared" si="3"/>
        <v>FUNDED</v>
      </c>
      <c r="J32" s="17">
        <f t="shared" si="4"/>
        <v>467980</v>
      </c>
      <c r="K32" s="18" t="str">
        <f t="shared" si="2"/>
        <v/>
      </c>
    </row>
    <row r="33">
      <c r="A33" s="21" t="s">
        <v>243</v>
      </c>
      <c r="B33" s="22">
        <v>4.67</v>
      </c>
      <c r="C33" s="23">
        <v>254.0</v>
      </c>
      <c r="D33" s="24">
        <v>6.1936671E7</v>
      </c>
      <c r="E33" s="24">
        <v>1.4710917E7</v>
      </c>
      <c r="F33" s="13">
        <f t="shared" si="1"/>
        <v>47225754</v>
      </c>
      <c r="G33" s="14" t="str">
        <f>IF(E33=0,"YES",IF(D33/E33&gt;=1.15, IF(D33+E33&gt;=one_percentage,"YES","NO"),"NO"))</f>
        <v>YES</v>
      </c>
      <c r="H33" s="25">
        <v>68800.0</v>
      </c>
      <c r="I33" s="16" t="str">
        <f t="shared" si="3"/>
        <v>FUNDED</v>
      </c>
      <c r="J33" s="17">
        <f t="shared" si="4"/>
        <v>399180</v>
      </c>
      <c r="K33" s="18" t="str">
        <f t="shared" si="2"/>
        <v/>
      </c>
    </row>
    <row r="34">
      <c r="A34" s="21" t="s">
        <v>244</v>
      </c>
      <c r="B34" s="22">
        <v>4.67</v>
      </c>
      <c r="C34" s="23">
        <v>273.0</v>
      </c>
      <c r="D34" s="24">
        <v>5.6858743E7</v>
      </c>
      <c r="E34" s="24">
        <v>1.0255468E7</v>
      </c>
      <c r="F34" s="13">
        <f t="shared" si="1"/>
        <v>46603275</v>
      </c>
      <c r="G34" s="14" t="str">
        <f>IF(E34=0,"YES",IF(D34/E34&gt;=1.15, IF(D34+E34&gt;=one_percentage,"YES","NO"),"NO"))</f>
        <v>YES</v>
      </c>
      <c r="H34" s="25">
        <v>76440.0</v>
      </c>
      <c r="I34" s="16" t="str">
        <f t="shared" si="3"/>
        <v>FUNDED</v>
      </c>
      <c r="J34" s="17">
        <f t="shared" si="4"/>
        <v>322740</v>
      </c>
      <c r="K34" s="18" t="str">
        <f t="shared" si="2"/>
        <v/>
      </c>
    </row>
    <row r="35">
      <c r="A35" s="21" t="s">
        <v>245</v>
      </c>
      <c r="B35" s="22">
        <v>4.47</v>
      </c>
      <c r="C35" s="23">
        <v>162.0</v>
      </c>
      <c r="D35" s="24">
        <v>5.0330495E7</v>
      </c>
      <c r="E35" s="24">
        <v>6256380.0</v>
      </c>
      <c r="F35" s="13">
        <f t="shared" si="1"/>
        <v>44074115</v>
      </c>
      <c r="G35" s="14" t="str">
        <f>IF(E35=0,"YES",IF(D35/E35&gt;=1.15, IF(D35+E35&gt;=one_percentage,"YES","NO"),"NO"))</f>
        <v>YES</v>
      </c>
      <c r="H35" s="25">
        <v>40340.0</v>
      </c>
      <c r="I35" s="16" t="str">
        <f t="shared" si="3"/>
        <v>FUNDED</v>
      </c>
      <c r="J35" s="17">
        <f t="shared" si="4"/>
        <v>282400</v>
      </c>
      <c r="K35" s="18" t="str">
        <f t="shared" si="2"/>
        <v/>
      </c>
    </row>
    <row r="36">
      <c r="A36" s="21" t="s">
        <v>246</v>
      </c>
      <c r="B36" s="22">
        <v>4.47</v>
      </c>
      <c r="C36" s="23">
        <v>241.0</v>
      </c>
      <c r="D36" s="24">
        <v>7.1812911E7</v>
      </c>
      <c r="E36" s="24">
        <v>2.8930207E7</v>
      </c>
      <c r="F36" s="13">
        <f t="shared" si="1"/>
        <v>42882704</v>
      </c>
      <c r="G36" s="14" t="str">
        <f>IF(E36=0,"YES",IF(D36/E36&gt;=1.15, IF(D36+E36&gt;=one_percentage,"YES","NO"),"NO"))</f>
        <v>YES</v>
      </c>
      <c r="H36" s="25">
        <v>275000.0</v>
      </c>
      <c r="I36" s="16" t="str">
        <f t="shared" si="3"/>
        <v>FUNDED</v>
      </c>
      <c r="J36" s="17">
        <f t="shared" si="4"/>
        <v>7400</v>
      </c>
      <c r="K36" s="18" t="str">
        <f t="shared" si="2"/>
        <v/>
      </c>
    </row>
    <row r="37">
      <c r="A37" s="21" t="s">
        <v>247</v>
      </c>
      <c r="B37" s="22">
        <v>4.92</v>
      </c>
      <c r="C37" s="23">
        <v>387.0</v>
      </c>
      <c r="D37" s="24">
        <v>6.6877747E7</v>
      </c>
      <c r="E37" s="24">
        <v>2.5309837E7</v>
      </c>
      <c r="F37" s="13">
        <f t="shared" si="1"/>
        <v>41567910</v>
      </c>
      <c r="G37" s="14" t="str">
        <f>IF(E37=0,"YES",IF(D37/E37&gt;=1.15, IF(D37+E37&gt;=one_percentage,"YES","NO"),"NO"))</f>
        <v>YES</v>
      </c>
      <c r="H37" s="25">
        <v>39300.0</v>
      </c>
      <c r="I37" s="16" t="str">
        <f t="shared" si="3"/>
        <v>NOT FUNDED</v>
      </c>
      <c r="J37" s="17">
        <f t="shared" si="4"/>
        <v>7400</v>
      </c>
      <c r="K37" s="18" t="str">
        <f t="shared" si="2"/>
        <v>Over Budget</v>
      </c>
    </row>
    <row r="38">
      <c r="A38" s="21" t="s">
        <v>248</v>
      </c>
      <c r="B38" s="22">
        <v>4.42</v>
      </c>
      <c r="C38" s="23">
        <v>176.0</v>
      </c>
      <c r="D38" s="24">
        <v>5.0822515E7</v>
      </c>
      <c r="E38" s="24">
        <v>9740889.0</v>
      </c>
      <c r="F38" s="13">
        <f t="shared" si="1"/>
        <v>41081626</v>
      </c>
      <c r="G38" s="14" t="str">
        <f>IF(E38=0,"YES",IF(D38/E38&gt;=1.15, IF(D38+E38&gt;=one_percentage,"YES","NO"),"NO"))</f>
        <v>YES</v>
      </c>
      <c r="H38" s="25">
        <v>70000.0</v>
      </c>
      <c r="I38" s="16" t="str">
        <f t="shared" si="3"/>
        <v>NOT FUNDED</v>
      </c>
      <c r="J38" s="17">
        <f t="shared" si="4"/>
        <v>7400</v>
      </c>
      <c r="K38" s="18" t="str">
        <f t="shared" si="2"/>
        <v>Over Budget</v>
      </c>
    </row>
    <row r="39">
      <c r="A39" s="21" t="s">
        <v>249</v>
      </c>
      <c r="B39" s="22">
        <v>4.58</v>
      </c>
      <c r="C39" s="23">
        <v>193.0</v>
      </c>
      <c r="D39" s="24">
        <v>4.8628483E7</v>
      </c>
      <c r="E39" s="24">
        <v>7924576.0</v>
      </c>
      <c r="F39" s="13">
        <f t="shared" si="1"/>
        <v>40703907</v>
      </c>
      <c r="G39" s="14" t="str">
        <f>IF(E39=0,"YES",IF(D39/E39&gt;=1.15, IF(D39+E39&gt;=one_percentage,"YES","NO"),"NO"))</f>
        <v>YES</v>
      </c>
      <c r="H39" s="25">
        <v>32940.0</v>
      </c>
      <c r="I39" s="16" t="str">
        <f t="shared" si="3"/>
        <v>NOT FUNDED</v>
      </c>
      <c r="J39" s="17">
        <f t="shared" si="4"/>
        <v>7400</v>
      </c>
      <c r="K39" s="18" t="str">
        <f t="shared" si="2"/>
        <v>Over Budget</v>
      </c>
    </row>
    <row r="40">
      <c r="A40" s="21" t="s">
        <v>250</v>
      </c>
      <c r="B40" s="22">
        <v>4.25</v>
      </c>
      <c r="C40" s="23">
        <v>145.0</v>
      </c>
      <c r="D40" s="24">
        <v>4.9519127E7</v>
      </c>
      <c r="E40" s="24">
        <v>8988609.0</v>
      </c>
      <c r="F40" s="13">
        <f t="shared" si="1"/>
        <v>40530518</v>
      </c>
      <c r="G40" s="14" t="str">
        <f>IF(E40=0,"YES",IF(D40/E40&gt;=1.15, IF(D40+E40&gt;=one_percentage,"YES","NO"),"NO"))</f>
        <v>YES</v>
      </c>
      <c r="H40" s="25">
        <v>41000.0</v>
      </c>
      <c r="I40" s="16" t="str">
        <f t="shared" si="3"/>
        <v>NOT FUNDED</v>
      </c>
      <c r="J40" s="17">
        <f t="shared" si="4"/>
        <v>7400</v>
      </c>
      <c r="K40" s="18" t="str">
        <f t="shared" si="2"/>
        <v>Over Budget</v>
      </c>
    </row>
    <row r="41">
      <c r="A41" s="21" t="s">
        <v>251</v>
      </c>
      <c r="B41" s="22">
        <v>4.53</v>
      </c>
      <c r="C41" s="23">
        <v>241.0</v>
      </c>
      <c r="D41" s="24">
        <v>5.3846654E7</v>
      </c>
      <c r="E41" s="24">
        <v>1.4568982E7</v>
      </c>
      <c r="F41" s="13">
        <f t="shared" si="1"/>
        <v>39277672</v>
      </c>
      <c r="G41" s="14" t="str">
        <f>IF(E41=0,"YES",IF(D41/E41&gt;=1.15, IF(D41+E41&gt;=one_percentage,"YES","NO"),"NO"))</f>
        <v>YES</v>
      </c>
      <c r="H41" s="25">
        <v>120000.0</v>
      </c>
      <c r="I41" s="16" t="str">
        <f t="shared" si="3"/>
        <v>NOT FUNDED</v>
      </c>
      <c r="J41" s="17">
        <f t="shared" si="4"/>
        <v>7400</v>
      </c>
      <c r="K41" s="18" t="str">
        <f t="shared" si="2"/>
        <v>Over Budget</v>
      </c>
    </row>
    <row r="42">
      <c r="A42" s="21" t="s">
        <v>252</v>
      </c>
      <c r="B42" s="22">
        <v>3.73</v>
      </c>
      <c r="C42" s="23">
        <v>155.0</v>
      </c>
      <c r="D42" s="24">
        <v>4.5203705E7</v>
      </c>
      <c r="E42" s="24">
        <v>6630641.0</v>
      </c>
      <c r="F42" s="13">
        <f t="shared" si="1"/>
        <v>38573064</v>
      </c>
      <c r="G42" s="14" t="str">
        <f>IF(E42=0,"YES",IF(D42/E42&gt;=1.15, IF(D42+E42&gt;=one_percentage,"YES","NO"),"NO"))</f>
        <v>YES</v>
      </c>
      <c r="H42" s="25">
        <v>25000.0</v>
      </c>
      <c r="I42" s="16" t="str">
        <f t="shared" si="3"/>
        <v>NOT FUNDED</v>
      </c>
      <c r="J42" s="17">
        <f t="shared" si="4"/>
        <v>7400</v>
      </c>
      <c r="K42" s="18" t="str">
        <f t="shared" si="2"/>
        <v>Over Budget</v>
      </c>
    </row>
    <row r="43">
      <c r="A43" s="21" t="s">
        <v>253</v>
      </c>
      <c r="B43" s="22">
        <v>3.75</v>
      </c>
      <c r="C43" s="23">
        <v>157.0</v>
      </c>
      <c r="D43" s="24">
        <v>4.8483665E7</v>
      </c>
      <c r="E43" s="24">
        <v>1.0936226E7</v>
      </c>
      <c r="F43" s="13">
        <f t="shared" si="1"/>
        <v>37547439</v>
      </c>
      <c r="G43" s="14" t="str">
        <f>IF(E43=0,"YES",IF(D43/E43&gt;=1.15, IF(D43+E43&gt;=one_percentage,"YES","NO"),"NO"))</f>
        <v>YES</v>
      </c>
      <c r="H43" s="25">
        <v>96000.0</v>
      </c>
      <c r="I43" s="16" t="str">
        <f t="shared" si="3"/>
        <v>NOT FUNDED</v>
      </c>
      <c r="J43" s="17">
        <f t="shared" si="4"/>
        <v>7400</v>
      </c>
      <c r="K43" s="18" t="str">
        <f t="shared" si="2"/>
        <v>Over Budget</v>
      </c>
    </row>
    <row r="44">
      <c r="A44" s="21" t="s">
        <v>254</v>
      </c>
      <c r="B44" s="22">
        <v>4.75</v>
      </c>
      <c r="C44" s="23">
        <v>259.0</v>
      </c>
      <c r="D44" s="24">
        <v>5.1782917E7</v>
      </c>
      <c r="E44" s="24">
        <v>1.6972392E7</v>
      </c>
      <c r="F44" s="13">
        <f t="shared" si="1"/>
        <v>34810525</v>
      </c>
      <c r="G44" s="14" t="str">
        <f>IF(E44=0,"YES",IF(D44/E44&gt;=1.15, IF(D44+E44&gt;=one_percentage,"YES","NO"),"NO"))</f>
        <v>YES</v>
      </c>
      <c r="H44" s="25">
        <v>57600.0</v>
      </c>
      <c r="I44" s="16" t="str">
        <f t="shared" si="3"/>
        <v>NOT FUNDED</v>
      </c>
      <c r="J44" s="17">
        <f t="shared" si="4"/>
        <v>7400</v>
      </c>
      <c r="K44" s="18" t="str">
        <f t="shared" si="2"/>
        <v>Over Budget</v>
      </c>
    </row>
    <row r="45">
      <c r="A45" s="21" t="s">
        <v>255</v>
      </c>
      <c r="B45" s="22">
        <v>4.58</v>
      </c>
      <c r="C45" s="23">
        <v>175.0</v>
      </c>
      <c r="D45" s="24">
        <v>5.0425361E7</v>
      </c>
      <c r="E45" s="24">
        <v>1.5902802E7</v>
      </c>
      <c r="F45" s="13">
        <f t="shared" si="1"/>
        <v>34522559</v>
      </c>
      <c r="G45" s="14" t="str">
        <f>IF(E45=0,"YES",IF(D45/E45&gt;=1.15, IF(D45+E45&gt;=one_percentage,"YES","NO"),"NO"))</f>
        <v>YES</v>
      </c>
      <c r="H45" s="25">
        <v>46667.0</v>
      </c>
      <c r="I45" s="16" t="str">
        <f t="shared" si="3"/>
        <v>NOT FUNDED</v>
      </c>
      <c r="J45" s="17">
        <f t="shared" si="4"/>
        <v>7400</v>
      </c>
      <c r="K45" s="18" t="str">
        <f t="shared" si="2"/>
        <v>Over Budget</v>
      </c>
    </row>
    <row r="46">
      <c r="A46" s="21" t="s">
        <v>256</v>
      </c>
      <c r="B46" s="22">
        <v>3.78</v>
      </c>
      <c r="C46" s="23">
        <v>109.0</v>
      </c>
      <c r="D46" s="24">
        <v>3.9019268E7</v>
      </c>
      <c r="E46" s="24">
        <v>6505707.0</v>
      </c>
      <c r="F46" s="13">
        <f t="shared" si="1"/>
        <v>32513561</v>
      </c>
      <c r="G46" s="14" t="str">
        <f>IF(E46=0,"YES",IF(D46/E46&gt;=1.15, IF(D46+E46&gt;=one_percentage,"YES","NO"),"NO"))</f>
        <v>YES</v>
      </c>
      <c r="H46" s="25">
        <v>15000.0</v>
      </c>
      <c r="I46" s="16" t="str">
        <f t="shared" si="3"/>
        <v>NOT FUNDED</v>
      </c>
      <c r="J46" s="17">
        <f t="shared" si="4"/>
        <v>7400</v>
      </c>
      <c r="K46" s="18" t="str">
        <f t="shared" si="2"/>
        <v>Over Budget</v>
      </c>
    </row>
    <row r="47">
      <c r="A47" s="21" t="s">
        <v>257</v>
      </c>
      <c r="B47" s="22">
        <v>4.67</v>
      </c>
      <c r="C47" s="23">
        <v>202.0</v>
      </c>
      <c r="D47" s="24">
        <v>4.562253E7</v>
      </c>
      <c r="E47" s="24">
        <v>1.3209694E7</v>
      </c>
      <c r="F47" s="13">
        <f t="shared" si="1"/>
        <v>32412836</v>
      </c>
      <c r="G47" s="14" t="str">
        <f>IF(E47=0,"YES",IF(D47/E47&gt;=1.15, IF(D47+E47&gt;=one_percentage,"YES","NO"),"NO"))</f>
        <v>YES</v>
      </c>
      <c r="H47" s="25">
        <v>45000.0</v>
      </c>
      <c r="I47" s="16" t="str">
        <f t="shared" si="3"/>
        <v>NOT FUNDED</v>
      </c>
      <c r="J47" s="17">
        <f t="shared" si="4"/>
        <v>7400</v>
      </c>
      <c r="K47" s="18" t="str">
        <f t="shared" si="2"/>
        <v>Over Budget</v>
      </c>
    </row>
    <row r="48">
      <c r="A48" s="21" t="s">
        <v>258</v>
      </c>
      <c r="B48" s="22">
        <v>3.53</v>
      </c>
      <c r="C48" s="23">
        <v>99.0</v>
      </c>
      <c r="D48" s="24">
        <v>3.7286832E7</v>
      </c>
      <c r="E48" s="24">
        <v>5535019.0</v>
      </c>
      <c r="F48" s="13">
        <f t="shared" si="1"/>
        <v>31751813</v>
      </c>
      <c r="G48" s="14" t="str">
        <f>IF(E48=0,"YES",IF(D48/E48&gt;=1.15, IF(D48+E48&gt;=one_percentage,"YES","NO"),"NO"))</f>
        <v>YES</v>
      </c>
      <c r="H48" s="25">
        <v>8000.0</v>
      </c>
      <c r="I48" s="16" t="str">
        <f t="shared" si="3"/>
        <v>NOT FUNDED</v>
      </c>
      <c r="J48" s="17">
        <f t="shared" si="4"/>
        <v>7400</v>
      </c>
      <c r="K48" s="18" t="str">
        <f t="shared" si="2"/>
        <v>Over Budget</v>
      </c>
    </row>
    <row r="49">
      <c r="A49" s="21" t="s">
        <v>259</v>
      </c>
      <c r="B49" s="22">
        <v>4.17</v>
      </c>
      <c r="C49" s="23">
        <v>129.0</v>
      </c>
      <c r="D49" s="24">
        <v>4.2821712E7</v>
      </c>
      <c r="E49" s="24">
        <v>1.1681965E7</v>
      </c>
      <c r="F49" s="13">
        <f t="shared" si="1"/>
        <v>31139747</v>
      </c>
      <c r="G49" s="14" t="str">
        <f>IF(E49=0,"YES",IF(D49/E49&gt;=1.15, IF(D49+E49&gt;=one_percentage,"YES","NO"),"NO"))</f>
        <v>YES</v>
      </c>
      <c r="H49" s="25">
        <v>97330.0</v>
      </c>
      <c r="I49" s="16" t="str">
        <f t="shared" si="3"/>
        <v>NOT FUNDED</v>
      </c>
      <c r="J49" s="17">
        <f t="shared" si="4"/>
        <v>7400</v>
      </c>
      <c r="K49" s="18" t="str">
        <f t="shared" si="2"/>
        <v>Over Budget</v>
      </c>
    </row>
    <row r="50">
      <c r="A50" s="21" t="s">
        <v>260</v>
      </c>
      <c r="B50" s="22">
        <v>4.08</v>
      </c>
      <c r="C50" s="23">
        <v>162.0</v>
      </c>
      <c r="D50" s="24">
        <v>3.9478271E7</v>
      </c>
      <c r="E50" s="24">
        <v>8350291.0</v>
      </c>
      <c r="F50" s="13">
        <f t="shared" si="1"/>
        <v>31127980</v>
      </c>
      <c r="G50" s="14" t="str">
        <f>IF(E50=0,"YES",IF(D50/E50&gt;=1.15, IF(D50+E50&gt;=one_percentage,"YES","NO"),"NO"))</f>
        <v>YES</v>
      </c>
      <c r="H50" s="25">
        <v>50000.0</v>
      </c>
      <c r="I50" s="16" t="str">
        <f t="shared" si="3"/>
        <v>NOT FUNDED</v>
      </c>
      <c r="J50" s="17">
        <f t="shared" si="4"/>
        <v>7400</v>
      </c>
      <c r="K50" s="18" t="str">
        <f t="shared" si="2"/>
        <v>Over Budget</v>
      </c>
    </row>
    <row r="51">
      <c r="A51" s="21" t="s">
        <v>261</v>
      </c>
      <c r="B51" s="22">
        <v>4.17</v>
      </c>
      <c r="C51" s="23">
        <v>195.0</v>
      </c>
      <c r="D51" s="24">
        <v>4.5139312E7</v>
      </c>
      <c r="E51" s="24">
        <v>1.4488451E7</v>
      </c>
      <c r="F51" s="13">
        <f t="shared" si="1"/>
        <v>30650861</v>
      </c>
      <c r="G51" s="14" t="str">
        <f>IF(E51=0,"YES",IF(D51/E51&gt;=1.15, IF(D51+E51&gt;=one_percentage,"YES","NO"),"NO"))</f>
        <v>YES</v>
      </c>
      <c r="H51" s="25">
        <v>102984.0</v>
      </c>
      <c r="I51" s="16" t="str">
        <f t="shared" si="3"/>
        <v>NOT FUNDED</v>
      </c>
      <c r="J51" s="17">
        <f t="shared" si="4"/>
        <v>7400</v>
      </c>
      <c r="K51" s="18" t="str">
        <f t="shared" si="2"/>
        <v>Over Budget</v>
      </c>
    </row>
    <row r="52">
      <c r="A52" s="21" t="s">
        <v>262</v>
      </c>
      <c r="B52" s="22">
        <v>3.92</v>
      </c>
      <c r="C52" s="23">
        <v>114.0</v>
      </c>
      <c r="D52" s="24">
        <v>3.8037827E7</v>
      </c>
      <c r="E52" s="24">
        <v>9966425.0</v>
      </c>
      <c r="F52" s="13">
        <f t="shared" si="1"/>
        <v>28071402</v>
      </c>
      <c r="G52" s="14" t="str">
        <f>IF(E52=0,"YES",IF(D52/E52&gt;=1.15, IF(D52+E52&gt;=one_percentage,"YES","NO"),"NO"))</f>
        <v>YES</v>
      </c>
      <c r="H52" s="25">
        <v>45000.0</v>
      </c>
      <c r="I52" s="16" t="str">
        <f t="shared" si="3"/>
        <v>NOT FUNDED</v>
      </c>
      <c r="J52" s="17">
        <f t="shared" si="4"/>
        <v>7400</v>
      </c>
      <c r="K52" s="18" t="str">
        <f t="shared" si="2"/>
        <v>Over Budget</v>
      </c>
    </row>
    <row r="53">
      <c r="A53" s="21" t="s">
        <v>263</v>
      </c>
      <c r="B53" s="22">
        <v>4.22</v>
      </c>
      <c r="C53" s="23">
        <v>133.0</v>
      </c>
      <c r="D53" s="24">
        <v>4.056024E7</v>
      </c>
      <c r="E53" s="24">
        <v>1.2540744E7</v>
      </c>
      <c r="F53" s="13">
        <f t="shared" si="1"/>
        <v>28019496</v>
      </c>
      <c r="G53" s="14" t="str">
        <f>IF(E53=0,"YES",IF(D53/E53&gt;=1.15, IF(D53+E53&gt;=one_percentage,"YES","NO"),"NO"))</f>
        <v>YES</v>
      </c>
      <c r="H53" s="25">
        <v>5400.0</v>
      </c>
      <c r="I53" s="16" t="str">
        <f t="shared" si="3"/>
        <v>FUNDED</v>
      </c>
      <c r="J53" s="17">
        <f t="shared" si="4"/>
        <v>2000</v>
      </c>
      <c r="K53" s="18" t="str">
        <f t="shared" si="2"/>
        <v/>
      </c>
    </row>
    <row r="54">
      <c r="A54" s="21" t="s">
        <v>264</v>
      </c>
      <c r="B54" s="22">
        <v>3.5</v>
      </c>
      <c r="C54" s="23">
        <v>88.0</v>
      </c>
      <c r="D54" s="24">
        <v>3.4138957E7</v>
      </c>
      <c r="E54" s="24">
        <v>6982942.0</v>
      </c>
      <c r="F54" s="13">
        <f t="shared" si="1"/>
        <v>27156015</v>
      </c>
      <c r="G54" s="14" t="str">
        <f>IF(E54=0,"YES",IF(D54/E54&gt;=1.15, IF(D54+E54&gt;=one_percentage,"YES","NO"),"NO"))</f>
        <v>YES</v>
      </c>
      <c r="H54" s="25">
        <v>41000.0</v>
      </c>
      <c r="I54" s="16" t="str">
        <f t="shared" si="3"/>
        <v>NOT FUNDED</v>
      </c>
      <c r="J54" s="17">
        <f t="shared" si="4"/>
        <v>2000</v>
      </c>
      <c r="K54" s="18" t="str">
        <f t="shared" si="2"/>
        <v>Over Budget</v>
      </c>
    </row>
    <row r="55">
      <c r="A55" s="21" t="s">
        <v>265</v>
      </c>
      <c r="B55" s="22">
        <v>4.36</v>
      </c>
      <c r="C55" s="23">
        <v>160.0</v>
      </c>
      <c r="D55" s="24">
        <v>4.4124858E7</v>
      </c>
      <c r="E55" s="24">
        <v>1.927052E7</v>
      </c>
      <c r="F55" s="13">
        <f t="shared" si="1"/>
        <v>24854338</v>
      </c>
      <c r="G55" s="14" t="str">
        <f>IF(E55=0,"YES",IF(D55/E55&gt;=1.15, IF(D55+E55&gt;=one_percentage,"YES","NO"),"NO"))</f>
        <v>YES</v>
      </c>
      <c r="H55" s="25">
        <v>70000.0</v>
      </c>
      <c r="I55" s="16" t="str">
        <f t="shared" si="3"/>
        <v>NOT FUNDED</v>
      </c>
      <c r="J55" s="17">
        <f t="shared" si="4"/>
        <v>2000</v>
      </c>
      <c r="K55" s="18" t="str">
        <f t="shared" si="2"/>
        <v>Over Budget</v>
      </c>
    </row>
    <row r="56">
      <c r="A56" s="21" t="s">
        <v>266</v>
      </c>
      <c r="B56" s="22">
        <v>4.42</v>
      </c>
      <c r="C56" s="23">
        <v>157.0</v>
      </c>
      <c r="D56" s="24">
        <v>4.0511288E7</v>
      </c>
      <c r="E56" s="24">
        <v>1.6587037E7</v>
      </c>
      <c r="F56" s="13">
        <f t="shared" si="1"/>
        <v>23924251</v>
      </c>
      <c r="G56" s="14" t="str">
        <f>IF(E56=0,"YES",IF(D56/E56&gt;=1.15, IF(D56+E56&gt;=one_percentage,"YES","NO"),"NO"))</f>
        <v>YES</v>
      </c>
      <c r="H56" s="25">
        <v>165487.0</v>
      </c>
      <c r="I56" s="16" t="str">
        <f t="shared" si="3"/>
        <v>NOT FUNDED</v>
      </c>
      <c r="J56" s="17">
        <f t="shared" si="4"/>
        <v>2000</v>
      </c>
      <c r="K56" s="18" t="str">
        <f t="shared" si="2"/>
        <v>Over Budget</v>
      </c>
    </row>
    <row r="57">
      <c r="A57" s="21" t="s">
        <v>267</v>
      </c>
      <c r="B57" s="22">
        <v>4.0</v>
      </c>
      <c r="C57" s="23">
        <v>139.0</v>
      </c>
      <c r="D57" s="24">
        <v>3.7015523E7</v>
      </c>
      <c r="E57" s="24">
        <v>1.4682693E7</v>
      </c>
      <c r="F57" s="13">
        <f t="shared" si="1"/>
        <v>22332830</v>
      </c>
      <c r="G57" s="14" t="str">
        <f>IF(E57=0,"YES",IF(D57/E57&gt;=1.15, IF(D57+E57&gt;=one_percentage,"YES","NO"),"NO"))</f>
        <v>YES</v>
      </c>
      <c r="H57" s="25">
        <v>78300.0</v>
      </c>
      <c r="I57" s="16" t="str">
        <f t="shared" si="3"/>
        <v>NOT FUNDED</v>
      </c>
      <c r="J57" s="17">
        <f t="shared" si="4"/>
        <v>2000</v>
      </c>
      <c r="K57" s="18" t="str">
        <f t="shared" si="2"/>
        <v>Over Budget</v>
      </c>
    </row>
    <row r="58">
      <c r="A58" s="21" t="s">
        <v>268</v>
      </c>
      <c r="B58" s="22">
        <v>3.67</v>
      </c>
      <c r="C58" s="23">
        <v>142.0</v>
      </c>
      <c r="D58" s="24">
        <v>3.7432766E7</v>
      </c>
      <c r="E58" s="24">
        <v>1.516168E7</v>
      </c>
      <c r="F58" s="13">
        <f t="shared" si="1"/>
        <v>22271086</v>
      </c>
      <c r="G58" s="14" t="str">
        <f>IF(E58=0,"YES",IF(D58/E58&gt;=1.15, IF(D58+E58&gt;=one_percentage,"YES","NO"),"NO"))</f>
        <v>YES</v>
      </c>
      <c r="H58" s="25">
        <v>30500.0</v>
      </c>
      <c r="I58" s="16" t="str">
        <f t="shared" si="3"/>
        <v>NOT FUNDED</v>
      </c>
      <c r="J58" s="17">
        <f t="shared" si="4"/>
        <v>2000</v>
      </c>
      <c r="K58" s="18" t="str">
        <f t="shared" si="2"/>
        <v>Over Budget</v>
      </c>
    </row>
    <row r="59">
      <c r="A59" s="21" t="s">
        <v>269</v>
      </c>
      <c r="B59" s="22">
        <v>4.53</v>
      </c>
      <c r="C59" s="23">
        <v>209.0</v>
      </c>
      <c r="D59" s="24">
        <v>3.8649323E7</v>
      </c>
      <c r="E59" s="24">
        <v>1.7285496E7</v>
      </c>
      <c r="F59" s="13">
        <f t="shared" si="1"/>
        <v>21363827</v>
      </c>
      <c r="G59" s="14" t="str">
        <f>IF(E59=0,"YES",IF(D59/E59&gt;=1.15, IF(D59+E59&gt;=one_percentage,"YES","NO"),"NO"))</f>
        <v>YES</v>
      </c>
      <c r="H59" s="25">
        <v>10000.0</v>
      </c>
      <c r="I59" s="16" t="str">
        <f t="shared" si="3"/>
        <v>NOT FUNDED</v>
      </c>
      <c r="J59" s="17">
        <f t="shared" si="4"/>
        <v>2000</v>
      </c>
      <c r="K59" s="18" t="str">
        <f t="shared" si="2"/>
        <v>Over Budget</v>
      </c>
    </row>
    <row r="60">
      <c r="A60" s="21" t="s">
        <v>270</v>
      </c>
      <c r="B60" s="22">
        <v>3.72</v>
      </c>
      <c r="C60" s="23">
        <v>118.0</v>
      </c>
      <c r="D60" s="24">
        <v>3.2591384E7</v>
      </c>
      <c r="E60" s="24">
        <v>1.3111803E7</v>
      </c>
      <c r="F60" s="13">
        <f t="shared" si="1"/>
        <v>19479581</v>
      </c>
      <c r="G60" s="14" t="str">
        <f>IF(E60=0,"YES",IF(D60/E60&gt;=1.15, IF(D60+E60&gt;=one_percentage,"YES","NO"),"NO"))</f>
        <v>YES</v>
      </c>
      <c r="H60" s="25">
        <v>55000.0</v>
      </c>
      <c r="I60" s="16" t="str">
        <f t="shared" si="3"/>
        <v>NOT FUNDED</v>
      </c>
      <c r="J60" s="17">
        <f t="shared" si="4"/>
        <v>2000</v>
      </c>
      <c r="K60" s="18" t="str">
        <f t="shared" si="2"/>
        <v>Over Budget</v>
      </c>
    </row>
    <row r="61">
      <c r="A61" s="21" t="s">
        <v>271</v>
      </c>
      <c r="B61" s="22">
        <v>3.73</v>
      </c>
      <c r="C61" s="23">
        <v>104.0</v>
      </c>
      <c r="D61" s="24">
        <v>3.1386741E7</v>
      </c>
      <c r="E61" s="24">
        <v>1.2072577E7</v>
      </c>
      <c r="F61" s="13">
        <f t="shared" si="1"/>
        <v>19314164</v>
      </c>
      <c r="G61" s="14" t="str">
        <f>IF(E61=0,"YES",IF(D61/E61&gt;=1.15, IF(D61+E61&gt;=one_percentage,"YES","NO"),"NO"))</f>
        <v>YES</v>
      </c>
      <c r="H61" s="25">
        <v>9000.0</v>
      </c>
      <c r="I61" s="16" t="str">
        <f t="shared" si="3"/>
        <v>NOT FUNDED</v>
      </c>
      <c r="J61" s="17">
        <f t="shared" si="4"/>
        <v>2000</v>
      </c>
      <c r="K61" s="18" t="str">
        <f t="shared" si="2"/>
        <v>Over Budget</v>
      </c>
    </row>
    <row r="62">
      <c r="A62" s="21" t="s">
        <v>272</v>
      </c>
      <c r="B62" s="22">
        <v>3.56</v>
      </c>
      <c r="C62" s="23">
        <v>96.0</v>
      </c>
      <c r="D62" s="24">
        <v>3.113722E7</v>
      </c>
      <c r="E62" s="24">
        <v>1.1863794E7</v>
      </c>
      <c r="F62" s="13">
        <f t="shared" si="1"/>
        <v>19273426</v>
      </c>
      <c r="G62" s="14" t="str">
        <f>IF(E62=0,"YES",IF(D62/E62&gt;=1.15, IF(D62+E62&gt;=one_percentage,"YES","NO"),"NO"))</f>
        <v>YES</v>
      </c>
      <c r="H62" s="25">
        <v>10000.0</v>
      </c>
      <c r="I62" s="16" t="str">
        <f t="shared" si="3"/>
        <v>NOT FUNDED</v>
      </c>
      <c r="J62" s="17">
        <f t="shared" si="4"/>
        <v>2000</v>
      </c>
      <c r="K62" s="18" t="str">
        <f t="shared" si="2"/>
        <v>Over Budget</v>
      </c>
    </row>
    <row r="63">
      <c r="A63" s="21" t="s">
        <v>273</v>
      </c>
      <c r="B63" s="22">
        <v>3.67</v>
      </c>
      <c r="C63" s="23">
        <v>100.0</v>
      </c>
      <c r="D63" s="24">
        <v>2.9652884E7</v>
      </c>
      <c r="E63" s="24">
        <v>1.0630591E7</v>
      </c>
      <c r="F63" s="13">
        <f t="shared" si="1"/>
        <v>19022293</v>
      </c>
      <c r="G63" s="14" t="str">
        <f>IF(E63=0,"YES",IF(D63/E63&gt;=1.15, IF(D63+E63&gt;=one_percentage,"YES","NO"),"NO"))</f>
        <v>YES</v>
      </c>
      <c r="H63" s="25">
        <v>57000.0</v>
      </c>
      <c r="I63" s="16" t="str">
        <f t="shared" si="3"/>
        <v>NOT FUNDED</v>
      </c>
      <c r="J63" s="17">
        <f t="shared" si="4"/>
        <v>2000</v>
      </c>
      <c r="K63" s="18" t="str">
        <f t="shared" si="2"/>
        <v>Over Budget</v>
      </c>
    </row>
    <row r="64">
      <c r="A64" s="21" t="s">
        <v>274</v>
      </c>
      <c r="B64" s="22">
        <v>2.4</v>
      </c>
      <c r="C64" s="23">
        <v>105.0</v>
      </c>
      <c r="D64" s="24">
        <v>3.3159031E7</v>
      </c>
      <c r="E64" s="24">
        <v>1.4254306E7</v>
      </c>
      <c r="F64" s="13">
        <f t="shared" si="1"/>
        <v>18904725</v>
      </c>
      <c r="G64" s="14" t="str">
        <f>IF(E64=0,"YES",IF(D64/E64&gt;=1.15, IF(D64+E64&gt;=one_percentage,"YES","NO"),"NO"))</f>
        <v>YES</v>
      </c>
      <c r="H64" s="25">
        <v>35000.0</v>
      </c>
      <c r="I64" s="16" t="str">
        <f t="shared" si="3"/>
        <v>NOT FUNDED</v>
      </c>
      <c r="J64" s="17">
        <f t="shared" si="4"/>
        <v>2000</v>
      </c>
      <c r="K64" s="18" t="str">
        <f t="shared" si="2"/>
        <v>Over Budget</v>
      </c>
    </row>
    <row r="65">
      <c r="A65" s="21" t="s">
        <v>275</v>
      </c>
      <c r="B65" s="22">
        <v>3.5</v>
      </c>
      <c r="C65" s="23">
        <v>90.0</v>
      </c>
      <c r="D65" s="24">
        <v>2.9518758E7</v>
      </c>
      <c r="E65" s="24">
        <v>1.1625292E7</v>
      </c>
      <c r="F65" s="13">
        <f t="shared" si="1"/>
        <v>17893466</v>
      </c>
      <c r="G65" s="14" t="str">
        <f>IF(E65=0,"YES",IF(D65/E65&gt;=1.15, IF(D65+E65&gt;=one_percentage,"YES","NO"),"NO"))</f>
        <v>YES</v>
      </c>
      <c r="H65" s="25">
        <v>12000.0</v>
      </c>
      <c r="I65" s="16" t="str">
        <f t="shared" si="3"/>
        <v>NOT FUNDED</v>
      </c>
      <c r="J65" s="17">
        <f t="shared" si="4"/>
        <v>2000</v>
      </c>
      <c r="K65" s="18" t="str">
        <f t="shared" si="2"/>
        <v>Over Budget</v>
      </c>
    </row>
    <row r="66">
      <c r="A66" s="21" t="s">
        <v>276</v>
      </c>
      <c r="B66" s="22">
        <v>3.89</v>
      </c>
      <c r="C66" s="23">
        <v>136.0</v>
      </c>
      <c r="D66" s="24">
        <v>3.373339E7</v>
      </c>
      <c r="E66" s="24">
        <v>1.6253594E7</v>
      </c>
      <c r="F66" s="13">
        <f t="shared" si="1"/>
        <v>17479796</v>
      </c>
      <c r="G66" s="14" t="str">
        <f>IF(E66=0,"YES",IF(D66/E66&gt;=1.15, IF(D66+E66&gt;=one_percentage,"YES","NO"),"NO"))</f>
        <v>YES</v>
      </c>
      <c r="H66" s="25">
        <v>44000.0</v>
      </c>
      <c r="I66" s="16" t="str">
        <f t="shared" si="3"/>
        <v>NOT FUNDED</v>
      </c>
      <c r="J66" s="17">
        <f t="shared" si="4"/>
        <v>2000</v>
      </c>
      <c r="K66" s="18" t="str">
        <f t="shared" si="2"/>
        <v>Over Budget</v>
      </c>
    </row>
    <row r="67">
      <c r="A67" s="21" t="s">
        <v>277</v>
      </c>
      <c r="B67" s="22">
        <v>4.47</v>
      </c>
      <c r="C67" s="23">
        <v>174.0</v>
      </c>
      <c r="D67" s="24">
        <v>3.7477409E7</v>
      </c>
      <c r="E67" s="24">
        <v>2.0135076E7</v>
      </c>
      <c r="F67" s="13">
        <f t="shared" si="1"/>
        <v>17342333</v>
      </c>
      <c r="G67" s="14" t="str">
        <f>IF(E67=0,"YES",IF(D67/E67&gt;=1.15, IF(D67+E67&gt;=one_percentage,"YES","NO"),"NO"))</f>
        <v>YES</v>
      </c>
      <c r="H67" s="25">
        <v>128800.0</v>
      </c>
      <c r="I67" s="16" t="str">
        <f t="shared" si="3"/>
        <v>NOT FUNDED</v>
      </c>
      <c r="J67" s="17">
        <f t="shared" si="4"/>
        <v>2000</v>
      </c>
      <c r="K67" s="18" t="str">
        <f t="shared" si="2"/>
        <v>Over Budget</v>
      </c>
    </row>
    <row r="68">
      <c r="A68" s="21" t="s">
        <v>278</v>
      </c>
      <c r="B68" s="22">
        <v>4.33</v>
      </c>
      <c r="C68" s="23">
        <v>123.0</v>
      </c>
      <c r="D68" s="24">
        <v>2.8641046E7</v>
      </c>
      <c r="E68" s="24">
        <v>1.1507022E7</v>
      </c>
      <c r="F68" s="13">
        <f t="shared" si="1"/>
        <v>17134024</v>
      </c>
      <c r="G68" s="14" t="str">
        <f>IF(E68=0,"YES",IF(D68/E68&gt;=1.15, IF(D68+E68&gt;=one_percentage,"YES","NO"),"NO"))</f>
        <v>YES</v>
      </c>
      <c r="H68" s="25">
        <v>30000.0</v>
      </c>
      <c r="I68" s="16" t="str">
        <f t="shared" si="3"/>
        <v>NOT FUNDED</v>
      </c>
      <c r="J68" s="17">
        <f t="shared" si="4"/>
        <v>2000</v>
      </c>
      <c r="K68" s="18" t="str">
        <f t="shared" si="2"/>
        <v>Over Budget</v>
      </c>
    </row>
    <row r="69">
      <c r="A69" s="21" t="s">
        <v>279</v>
      </c>
      <c r="B69" s="22">
        <v>4.58</v>
      </c>
      <c r="C69" s="23">
        <v>322.0</v>
      </c>
      <c r="D69" s="24">
        <v>4.4613809E7</v>
      </c>
      <c r="E69" s="24">
        <v>2.7649568E7</v>
      </c>
      <c r="F69" s="13">
        <f t="shared" si="1"/>
        <v>16964241</v>
      </c>
      <c r="G69" s="14" t="str">
        <f>IF(E69=0,"YES",IF(D69/E69&gt;=1.15, IF(D69+E69&gt;=one_percentage,"YES","NO"),"NO"))</f>
        <v>YES</v>
      </c>
      <c r="H69" s="25">
        <v>250000.0</v>
      </c>
      <c r="I69" s="16" t="str">
        <f t="shared" si="3"/>
        <v>NOT FUNDED</v>
      </c>
      <c r="J69" s="17">
        <f t="shared" si="4"/>
        <v>2000</v>
      </c>
      <c r="K69" s="18" t="str">
        <f t="shared" si="2"/>
        <v>Over Budget</v>
      </c>
    </row>
    <row r="70">
      <c r="A70" s="21" t="s">
        <v>280</v>
      </c>
      <c r="B70" s="22">
        <v>4.11</v>
      </c>
      <c r="C70" s="23">
        <v>130.0</v>
      </c>
      <c r="D70" s="24">
        <v>3.670578E7</v>
      </c>
      <c r="E70" s="24">
        <v>2.1660638E7</v>
      </c>
      <c r="F70" s="13">
        <f t="shared" si="1"/>
        <v>15045142</v>
      </c>
      <c r="G70" s="14" t="str">
        <f>IF(E70=0,"YES",IF(D70/E70&gt;=1.15, IF(D70+E70&gt;=one_percentage,"YES","NO"),"NO"))</f>
        <v>YES</v>
      </c>
      <c r="H70" s="25">
        <v>83000.0</v>
      </c>
      <c r="I70" s="16" t="str">
        <f t="shared" si="3"/>
        <v>NOT FUNDED</v>
      </c>
      <c r="J70" s="17">
        <f t="shared" si="4"/>
        <v>2000</v>
      </c>
      <c r="K70" s="18" t="str">
        <f t="shared" si="2"/>
        <v>Over Budget</v>
      </c>
    </row>
    <row r="71">
      <c r="A71" s="21" t="s">
        <v>281</v>
      </c>
      <c r="B71" s="22">
        <v>4.4</v>
      </c>
      <c r="C71" s="23">
        <v>186.0</v>
      </c>
      <c r="D71" s="24">
        <v>3.2645451E7</v>
      </c>
      <c r="E71" s="24">
        <v>1.7951406E7</v>
      </c>
      <c r="F71" s="13">
        <f t="shared" si="1"/>
        <v>14694045</v>
      </c>
      <c r="G71" s="14" t="str">
        <f>IF(E71=0,"YES",IF(D71/E71&gt;=1.15, IF(D71+E71&gt;=one_percentage,"YES","NO"),"NO"))</f>
        <v>YES</v>
      </c>
      <c r="H71" s="25">
        <v>150000.0</v>
      </c>
      <c r="I71" s="16" t="str">
        <f t="shared" si="3"/>
        <v>NOT FUNDED</v>
      </c>
      <c r="J71" s="17">
        <f t="shared" si="4"/>
        <v>2000</v>
      </c>
      <c r="K71" s="18" t="str">
        <f t="shared" si="2"/>
        <v>Over Budget</v>
      </c>
    </row>
    <row r="72">
      <c r="A72" s="21" t="s">
        <v>282</v>
      </c>
      <c r="B72" s="22">
        <v>4.33</v>
      </c>
      <c r="C72" s="23">
        <v>122.0</v>
      </c>
      <c r="D72" s="24">
        <v>3.2346526E7</v>
      </c>
      <c r="E72" s="24">
        <v>1.8336236E7</v>
      </c>
      <c r="F72" s="13">
        <f t="shared" si="1"/>
        <v>14010290</v>
      </c>
      <c r="G72" s="14" t="str">
        <f>IF(E72=0,"YES",IF(D72/E72&gt;=1.15, IF(D72+E72&gt;=one_percentage,"YES","NO"),"NO"))</f>
        <v>YES</v>
      </c>
      <c r="H72" s="25">
        <v>34200.0</v>
      </c>
      <c r="I72" s="16" t="str">
        <f t="shared" si="3"/>
        <v>NOT FUNDED</v>
      </c>
      <c r="J72" s="17">
        <f t="shared" si="4"/>
        <v>2000</v>
      </c>
      <c r="K72" s="18" t="str">
        <f t="shared" si="2"/>
        <v>Over Budget</v>
      </c>
    </row>
    <row r="73">
      <c r="A73" s="21" t="s">
        <v>283</v>
      </c>
      <c r="B73" s="22">
        <v>2.73</v>
      </c>
      <c r="C73" s="23">
        <v>98.0</v>
      </c>
      <c r="D73" s="24">
        <v>3.0373965E7</v>
      </c>
      <c r="E73" s="24">
        <v>1.6806793E7</v>
      </c>
      <c r="F73" s="13">
        <f t="shared" si="1"/>
        <v>13567172</v>
      </c>
      <c r="G73" s="14" t="str">
        <f>IF(E73=0,"YES",IF(D73/E73&gt;=1.15, IF(D73+E73&gt;=one_percentage,"YES","NO"),"NO"))</f>
        <v>YES</v>
      </c>
      <c r="H73" s="25">
        <v>40500.0</v>
      </c>
      <c r="I73" s="16" t="str">
        <f t="shared" si="3"/>
        <v>NOT FUNDED</v>
      </c>
      <c r="J73" s="17">
        <f t="shared" si="4"/>
        <v>2000</v>
      </c>
      <c r="K73" s="18" t="str">
        <f t="shared" si="2"/>
        <v>Over Budget</v>
      </c>
    </row>
    <row r="74">
      <c r="A74" s="21" t="s">
        <v>284</v>
      </c>
      <c r="B74" s="22">
        <v>2.93</v>
      </c>
      <c r="C74" s="23">
        <v>98.0</v>
      </c>
      <c r="D74" s="24">
        <v>3.0797547E7</v>
      </c>
      <c r="E74" s="24">
        <v>1.7248887E7</v>
      </c>
      <c r="F74" s="13">
        <f t="shared" si="1"/>
        <v>13548660</v>
      </c>
      <c r="G74" s="14" t="str">
        <f>IF(E74=0,"YES",IF(D74/E74&gt;=1.15, IF(D74+E74&gt;=one_percentage,"YES","NO"),"NO"))</f>
        <v>YES</v>
      </c>
      <c r="H74" s="25">
        <v>45000.0</v>
      </c>
      <c r="I74" s="16" t="str">
        <f t="shared" si="3"/>
        <v>NOT FUNDED</v>
      </c>
      <c r="J74" s="17">
        <f t="shared" si="4"/>
        <v>2000</v>
      </c>
      <c r="K74" s="18" t="str">
        <f t="shared" si="2"/>
        <v>Over Budget</v>
      </c>
    </row>
    <row r="75">
      <c r="A75" s="21" t="s">
        <v>285</v>
      </c>
      <c r="B75" s="22">
        <v>1.67</v>
      </c>
      <c r="C75" s="23">
        <v>98.0</v>
      </c>
      <c r="D75" s="24">
        <v>2.8253594E7</v>
      </c>
      <c r="E75" s="24">
        <v>1.4812111E7</v>
      </c>
      <c r="F75" s="13">
        <f t="shared" si="1"/>
        <v>13441483</v>
      </c>
      <c r="G75" s="14" t="str">
        <f>IF(E75=0,"YES",IF(D75/E75&gt;=1.15, IF(D75+E75&gt;=one_percentage,"YES","NO"),"NO"))</f>
        <v>YES</v>
      </c>
      <c r="H75" s="25">
        <v>58500.0</v>
      </c>
      <c r="I75" s="16" t="str">
        <f t="shared" si="3"/>
        <v>NOT FUNDED</v>
      </c>
      <c r="J75" s="17">
        <f t="shared" si="4"/>
        <v>2000</v>
      </c>
      <c r="K75" s="18" t="str">
        <f t="shared" si="2"/>
        <v>Over Budget</v>
      </c>
    </row>
    <row r="76">
      <c r="A76" s="21" t="s">
        <v>286</v>
      </c>
      <c r="B76" s="22">
        <v>4.42</v>
      </c>
      <c r="C76" s="23">
        <v>179.0</v>
      </c>
      <c r="D76" s="24">
        <v>3.1166331E7</v>
      </c>
      <c r="E76" s="24">
        <v>1.7724887E7</v>
      </c>
      <c r="F76" s="13">
        <f t="shared" si="1"/>
        <v>13441444</v>
      </c>
      <c r="G76" s="14" t="str">
        <f>IF(E76=0,"YES",IF(D76/E76&gt;=1.15, IF(D76+E76&gt;=one_percentage,"YES","NO"),"NO"))</f>
        <v>YES</v>
      </c>
      <c r="H76" s="25">
        <v>45000.0</v>
      </c>
      <c r="I76" s="16" t="str">
        <f t="shared" si="3"/>
        <v>NOT FUNDED</v>
      </c>
      <c r="J76" s="17">
        <f t="shared" si="4"/>
        <v>2000</v>
      </c>
      <c r="K76" s="18" t="str">
        <f t="shared" si="2"/>
        <v>Over Budget</v>
      </c>
    </row>
    <row r="77">
      <c r="A77" s="21" t="s">
        <v>287</v>
      </c>
      <c r="B77" s="22">
        <v>3.67</v>
      </c>
      <c r="C77" s="23">
        <v>93.0</v>
      </c>
      <c r="D77" s="24">
        <v>2.8866237E7</v>
      </c>
      <c r="E77" s="24">
        <v>1.5788607E7</v>
      </c>
      <c r="F77" s="13">
        <f t="shared" si="1"/>
        <v>13077630</v>
      </c>
      <c r="G77" s="14" t="str">
        <f>IF(E77=0,"YES",IF(D77/E77&gt;=1.15, IF(D77+E77&gt;=one_percentage,"YES","NO"),"NO"))</f>
        <v>YES</v>
      </c>
      <c r="H77" s="25">
        <v>80000.0</v>
      </c>
      <c r="I77" s="16" t="str">
        <f t="shared" si="3"/>
        <v>NOT FUNDED</v>
      </c>
      <c r="J77" s="17">
        <f t="shared" si="4"/>
        <v>2000</v>
      </c>
      <c r="K77" s="18" t="str">
        <f t="shared" si="2"/>
        <v>Over Budget</v>
      </c>
    </row>
    <row r="78">
      <c r="A78" s="21" t="s">
        <v>288</v>
      </c>
      <c r="B78" s="22">
        <v>3.0</v>
      </c>
      <c r="C78" s="23">
        <v>95.0</v>
      </c>
      <c r="D78" s="24">
        <v>2.9642991E7</v>
      </c>
      <c r="E78" s="24">
        <v>1.6583776E7</v>
      </c>
      <c r="F78" s="13">
        <f t="shared" si="1"/>
        <v>13059215</v>
      </c>
      <c r="G78" s="14" t="str">
        <f>IF(E78=0,"YES",IF(D78/E78&gt;=1.15, IF(D78+E78&gt;=one_percentage,"YES","NO"),"NO"))</f>
        <v>YES</v>
      </c>
      <c r="H78" s="25">
        <v>25000.0</v>
      </c>
      <c r="I78" s="16" t="str">
        <f t="shared" si="3"/>
        <v>NOT FUNDED</v>
      </c>
      <c r="J78" s="17">
        <f t="shared" si="4"/>
        <v>2000</v>
      </c>
      <c r="K78" s="18" t="str">
        <f t="shared" si="2"/>
        <v>Over Budget</v>
      </c>
    </row>
    <row r="79">
      <c r="A79" s="21" t="s">
        <v>289</v>
      </c>
      <c r="B79" s="22">
        <v>3.78</v>
      </c>
      <c r="C79" s="23">
        <v>99.0</v>
      </c>
      <c r="D79" s="24">
        <v>2.8674978E7</v>
      </c>
      <c r="E79" s="24">
        <v>1.5823259E7</v>
      </c>
      <c r="F79" s="13">
        <f t="shared" si="1"/>
        <v>12851719</v>
      </c>
      <c r="G79" s="14" t="str">
        <f>IF(E79=0,"YES",IF(D79/E79&gt;=1.15, IF(D79+E79&gt;=one_percentage,"YES","NO"),"NO"))</f>
        <v>YES</v>
      </c>
      <c r="H79" s="25">
        <v>80000.0</v>
      </c>
      <c r="I79" s="16" t="str">
        <f t="shared" si="3"/>
        <v>NOT FUNDED</v>
      </c>
      <c r="J79" s="17">
        <f t="shared" si="4"/>
        <v>2000</v>
      </c>
      <c r="K79" s="18" t="str">
        <f t="shared" si="2"/>
        <v>Over Budget</v>
      </c>
    </row>
    <row r="80">
      <c r="A80" s="21" t="s">
        <v>290</v>
      </c>
      <c r="B80" s="22">
        <v>4.67</v>
      </c>
      <c r="C80" s="23">
        <v>208.0</v>
      </c>
      <c r="D80" s="24">
        <v>3.7728482E7</v>
      </c>
      <c r="E80" s="24">
        <v>2.5183879E7</v>
      </c>
      <c r="F80" s="13">
        <f t="shared" si="1"/>
        <v>12544603</v>
      </c>
      <c r="G80" s="14" t="str">
        <f>IF(E80=0,"YES",IF(D80/E80&gt;=1.15, IF(D80+E80&gt;=one_percentage,"YES","NO"),"NO"))</f>
        <v>YES</v>
      </c>
      <c r="H80" s="25">
        <v>80000.0</v>
      </c>
      <c r="I80" s="16" t="str">
        <f t="shared" si="3"/>
        <v>NOT FUNDED</v>
      </c>
      <c r="J80" s="17">
        <f t="shared" si="4"/>
        <v>2000</v>
      </c>
      <c r="K80" s="18" t="str">
        <f t="shared" si="2"/>
        <v>Over Budget</v>
      </c>
    </row>
    <row r="81">
      <c r="A81" s="21" t="s">
        <v>291</v>
      </c>
      <c r="B81" s="22">
        <v>4.44</v>
      </c>
      <c r="C81" s="23">
        <v>179.0</v>
      </c>
      <c r="D81" s="24">
        <v>3.5613075E7</v>
      </c>
      <c r="E81" s="24">
        <v>2.3982574E7</v>
      </c>
      <c r="F81" s="13">
        <f t="shared" si="1"/>
        <v>11630501</v>
      </c>
      <c r="G81" s="14" t="str">
        <f>IF(E81=0,"YES",IF(D81/E81&gt;=1.15, IF(D81+E81&gt;=one_percentage,"YES","NO"),"NO"))</f>
        <v>YES</v>
      </c>
      <c r="H81" s="25">
        <v>162400.0</v>
      </c>
      <c r="I81" s="16" t="str">
        <f t="shared" si="3"/>
        <v>NOT FUNDED</v>
      </c>
      <c r="J81" s="17">
        <f t="shared" si="4"/>
        <v>2000</v>
      </c>
      <c r="K81" s="18" t="str">
        <f t="shared" si="2"/>
        <v>Over Budget</v>
      </c>
    </row>
    <row r="82">
      <c r="A82" s="21" t="s">
        <v>292</v>
      </c>
      <c r="B82" s="22">
        <v>3.33</v>
      </c>
      <c r="C82" s="23">
        <v>88.0</v>
      </c>
      <c r="D82" s="24">
        <v>2.3918886E7</v>
      </c>
      <c r="E82" s="24">
        <v>1.2326078E7</v>
      </c>
      <c r="F82" s="13">
        <f t="shared" si="1"/>
        <v>11592808</v>
      </c>
      <c r="G82" s="14" t="str">
        <f>IF(E82=0,"YES",IF(D82/E82&gt;=1.15, IF(D82+E82&gt;=one_percentage,"YES","NO"),"NO"))</f>
        <v>NO</v>
      </c>
      <c r="H82" s="25">
        <v>28000.0</v>
      </c>
      <c r="I82" s="16" t="str">
        <f t="shared" si="3"/>
        <v>NOT FUNDED</v>
      </c>
      <c r="J82" s="17">
        <f t="shared" si="4"/>
        <v>2000</v>
      </c>
      <c r="K82" s="18" t="str">
        <f t="shared" si="2"/>
        <v>Approval Threshold</v>
      </c>
    </row>
    <row r="83">
      <c r="A83" s="21" t="s">
        <v>293</v>
      </c>
      <c r="B83" s="22">
        <v>3.73</v>
      </c>
      <c r="C83" s="23">
        <v>110.0</v>
      </c>
      <c r="D83" s="24">
        <v>2.9698294E7</v>
      </c>
      <c r="E83" s="24">
        <v>1.8273895E7</v>
      </c>
      <c r="F83" s="13">
        <f t="shared" si="1"/>
        <v>11424399</v>
      </c>
      <c r="G83" s="14" t="str">
        <f>IF(E83=0,"YES",IF(D83/E83&gt;=1.15, IF(D83+E83&gt;=one_percentage,"YES","NO"),"NO"))</f>
        <v>YES</v>
      </c>
      <c r="H83" s="25">
        <v>162000.0</v>
      </c>
      <c r="I83" s="16" t="str">
        <f t="shared" si="3"/>
        <v>NOT FUNDED</v>
      </c>
      <c r="J83" s="17">
        <f t="shared" si="4"/>
        <v>2000</v>
      </c>
      <c r="K83" s="18" t="str">
        <f t="shared" si="2"/>
        <v>Over Budget</v>
      </c>
    </row>
    <row r="84">
      <c r="A84" s="21" t="s">
        <v>294</v>
      </c>
      <c r="B84" s="22">
        <v>3.75</v>
      </c>
      <c r="C84" s="23">
        <v>144.0</v>
      </c>
      <c r="D84" s="24">
        <v>3.294376E7</v>
      </c>
      <c r="E84" s="24">
        <v>2.1631181E7</v>
      </c>
      <c r="F84" s="13">
        <f t="shared" si="1"/>
        <v>11312579</v>
      </c>
      <c r="G84" s="14" t="str">
        <f>IF(E84=0,"YES",IF(D84/E84&gt;=1.15, IF(D84+E84&gt;=one_percentage,"YES","NO"),"NO"))</f>
        <v>YES</v>
      </c>
      <c r="H84" s="25">
        <v>80000.0</v>
      </c>
      <c r="I84" s="16" t="str">
        <f t="shared" si="3"/>
        <v>NOT FUNDED</v>
      </c>
      <c r="J84" s="17">
        <f t="shared" si="4"/>
        <v>2000</v>
      </c>
      <c r="K84" s="18" t="str">
        <f t="shared" si="2"/>
        <v>Over Budget</v>
      </c>
    </row>
    <row r="85">
      <c r="A85" s="21" t="s">
        <v>295</v>
      </c>
      <c r="B85" s="22">
        <v>2.94</v>
      </c>
      <c r="C85" s="23">
        <v>102.0</v>
      </c>
      <c r="D85" s="24">
        <v>3.0793316E7</v>
      </c>
      <c r="E85" s="24">
        <v>2.0111744E7</v>
      </c>
      <c r="F85" s="13">
        <f t="shared" si="1"/>
        <v>10681572</v>
      </c>
      <c r="G85" s="14" t="str">
        <f>IF(E85=0,"YES",IF(D85/E85&gt;=1.15, IF(D85+E85&gt;=one_percentage,"YES","NO"),"NO"))</f>
        <v>YES</v>
      </c>
      <c r="H85" s="25">
        <v>100000.0</v>
      </c>
      <c r="I85" s="16" t="str">
        <f t="shared" si="3"/>
        <v>NOT FUNDED</v>
      </c>
      <c r="J85" s="17">
        <f t="shared" si="4"/>
        <v>2000</v>
      </c>
      <c r="K85" s="18" t="str">
        <f t="shared" si="2"/>
        <v>Over Budget</v>
      </c>
    </row>
    <row r="86">
      <c r="A86" s="21" t="s">
        <v>201</v>
      </c>
      <c r="B86" s="22">
        <v>3.75</v>
      </c>
      <c r="C86" s="23">
        <v>93.0</v>
      </c>
      <c r="D86" s="24">
        <v>2.6582247E7</v>
      </c>
      <c r="E86" s="24">
        <v>1.6209492E7</v>
      </c>
      <c r="F86" s="13">
        <f t="shared" si="1"/>
        <v>10372755</v>
      </c>
      <c r="G86" s="14" t="str">
        <f>IF(E86=0,"YES",IF(D86/E86&gt;=1.15, IF(D86+E86&gt;=one_percentage,"YES","NO"),"NO"))</f>
        <v>YES</v>
      </c>
      <c r="H86" s="25">
        <v>35000.0</v>
      </c>
      <c r="I86" s="16" t="str">
        <f t="shared" si="3"/>
        <v>NOT FUNDED</v>
      </c>
      <c r="J86" s="17">
        <f t="shared" si="4"/>
        <v>2000</v>
      </c>
      <c r="K86" s="18" t="str">
        <f t="shared" si="2"/>
        <v>Over Budget</v>
      </c>
    </row>
    <row r="87">
      <c r="A87" s="21" t="s">
        <v>296</v>
      </c>
      <c r="B87" s="22">
        <v>3.33</v>
      </c>
      <c r="C87" s="23">
        <v>92.0</v>
      </c>
      <c r="D87" s="24">
        <v>2.4483591E7</v>
      </c>
      <c r="E87" s="24">
        <v>1.4191632E7</v>
      </c>
      <c r="F87" s="13">
        <f t="shared" si="1"/>
        <v>10291959</v>
      </c>
      <c r="G87" s="14" t="str">
        <f>IF(E87=0,"YES",IF(D87/E87&gt;=1.15, IF(D87+E87&gt;=one_percentage,"YES","NO"),"NO"))</f>
        <v>YES</v>
      </c>
      <c r="H87" s="25">
        <v>11000.0</v>
      </c>
      <c r="I87" s="16" t="str">
        <f t="shared" si="3"/>
        <v>NOT FUNDED</v>
      </c>
      <c r="J87" s="17">
        <f t="shared" si="4"/>
        <v>2000</v>
      </c>
      <c r="K87" s="18" t="str">
        <f t="shared" si="2"/>
        <v>Over Budget</v>
      </c>
    </row>
    <row r="88">
      <c r="A88" s="21" t="s">
        <v>297</v>
      </c>
      <c r="B88" s="22">
        <v>3.75</v>
      </c>
      <c r="C88" s="23">
        <v>136.0</v>
      </c>
      <c r="D88" s="24">
        <v>3.192823E7</v>
      </c>
      <c r="E88" s="24">
        <v>2.1697739E7</v>
      </c>
      <c r="F88" s="13">
        <f t="shared" si="1"/>
        <v>10230491</v>
      </c>
      <c r="G88" s="14" t="str">
        <f>IF(E88=0,"YES",IF(D88/E88&gt;=1.15, IF(D88+E88&gt;=one_percentage,"YES","NO"),"NO"))</f>
        <v>YES</v>
      </c>
      <c r="H88" s="25">
        <v>188515.0</v>
      </c>
      <c r="I88" s="16" t="str">
        <f t="shared" si="3"/>
        <v>NOT FUNDED</v>
      </c>
      <c r="J88" s="17">
        <f t="shared" si="4"/>
        <v>2000</v>
      </c>
      <c r="K88" s="18" t="str">
        <f t="shared" si="2"/>
        <v>Over Budget</v>
      </c>
    </row>
    <row r="89">
      <c r="A89" s="21" t="s">
        <v>298</v>
      </c>
      <c r="B89" s="22">
        <v>4.06</v>
      </c>
      <c r="C89" s="23">
        <v>114.0</v>
      </c>
      <c r="D89" s="24">
        <v>3.1576576E7</v>
      </c>
      <c r="E89" s="24">
        <v>2.1374083E7</v>
      </c>
      <c r="F89" s="13">
        <f t="shared" si="1"/>
        <v>10202493</v>
      </c>
      <c r="G89" s="14" t="str">
        <f>IF(E89=0,"YES",IF(D89/E89&gt;=1.15, IF(D89+E89&gt;=one_percentage,"YES","NO"),"NO"))</f>
        <v>YES</v>
      </c>
      <c r="H89" s="25">
        <v>70000.0</v>
      </c>
      <c r="I89" s="16" t="str">
        <f t="shared" si="3"/>
        <v>NOT FUNDED</v>
      </c>
      <c r="J89" s="17">
        <f t="shared" si="4"/>
        <v>2000</v>
      </c>
      <c r="K89" s="18" t="str">
        <f t="shared" si="2"/>
        <v>Over Budget</v>
      </c>
    </row>
    <row r="90">
      <c r="A90" s="21" t="s">
        <v>299</v>
      </c>
      <c r="B90" s="22">
        <v>2.44</v>
      </c>
      <c r="C90" s="23">
        <v>128.0</v>
      </c>
      <c r="D90" s="24">
        <v>2.8459583E7</v>
      </c>
      <c r="E90" s="24">
        <v>1.848576E7</v>
      </c>
      <c r="F90" s="13">
        <f t="shared" si="1"/>
        <v>9973823</v>
      </c>
      <c r="G90" s="14" t="str">
        <f>IF(E90=0,"YES",IF(D90/E90&gt;=1.15, IF(D90+E90&gt;=one_percentage,"YES","NO"),"NO"))</f>
        <v>YES</v>
      </c>
      <c r="H90" s="25">
        <v>888000.0</v>
      </c>
      <c r="I90" s="16" t="str">
        <f t="shared" si="3"/>
        <v>NOT FUNDED</v>
      </c>
      <c r="J90" s="17">
        <f t="shared" si="4"/>
        <v>2000</v>
      </c>
      <c r="K90" s="18" t="str">
        <f t="shared" si="2"/>
        <v>Over Budget</v>
      </c>
    </row>
    <row r="91">
      <c r="A91" s="21" t="s">
        <v>300</v>
      </c>
      <c r="B91" s="22">
        <v>3.39</v>
      </c>
      <c r="C91" s="23">
        <v>92.0</v>
      </c>
      <c r="D91" s="24">
        <v>2.3278957E7</v>
      </c>
      <c r="E91" s="24">
        <v>1.3415401E7</v>
      </c>
      <c r="F91" s="13">
        <f t="shared" si="1"/>
        <v>9863556</v>
      </c>
      <c r="G91" s="14" t="str">
        <f>IF(E91=0,"YES",IF(D91/E91&gt;=1.15, IF(D91+E91&gt;=one_percentage,"YES","NO"),"NO"))</f>
        <v>NO</v>
      </c>
      <c r="H91" s="25">
        <v>50000.0</v>
      </c>
      <c r="I91" s="16" t="str">
        <f t="shared" si="3"/>
        <v>NOT FUNDED</v>
      </c>
      <c r="J91" s="17">
        <f t="shared" si="4"/>
        <v>2000</v>
      </c>
      <c r="K91" s="18" t="str">
        <f t="shared" si="2"/>
        <v>Approval Threshold</v>
      </c>
    </row>
    <row r="92">
      <c r="A92" s="21" t="s">
        <v>301</v>
      </c>
      <c r="B92" s="22">
        <v>2.33</v>
      </c>
      <c r="C92" s="23">
        <v>110.0</v>
      </c>
      <c r="D92" s="24">
        <v>3.0511286E7</v>
      </c>
      <c r="E92" s="24">
        <v>2.0718727E7</v>
      </c>
      <c r="F92" s="13">
        <f t="shared" si="1"/>
        <v>9792559</v>
      </c>
      <c r="G92" s="14" t="str">
        <f>IF(E92=0,"YES",IF(D92/E92&gt;=1.15, IF(D92+E92&gt;=one_percentage,"YES","NO"),"NO"))</f>
        <v>YES</v>
      </c>
      <c r="H92" s="25">
        <v>100000.0</v>
      </c>
      <c r="I92" s="16" t="str">
        <f t="shared" si="3"/>
        <v>NOT FUNDED</v>
      </c>
      <c r="J92" s="17">
        <f t="shared" si="4"/>
        <v>2000</v>
      </c>
      <c r="K92" s="18" t="str">
        <f t="shared" si="2"/>
        <v>Over Budget</v>
      </c>
    </row>
    <row r="93">
      <c r="A93" s="21" t="s">
        <v>302</v>
      </c>
      <c r="B93" s="22">
        <v>3.92</v>
      </c>
      <c r="C93" s="23">
        <v>131.0</v>
      </c>
      <c r="D93" s="24">
        <v>3.2984122E7</v>
      </c>
      <c r="E93" s="24">
        <v>2.3253933E7</v>
      </c>
      <c r="F93" s="13">
        <f t="shared" si="1"/>
        <v>9730189</v>
      </c>
      <c r="G93" s="14" t="str">
        <f>IF(E93=0,"YES",IF(D93/E93&gt;=1.15, IF(D93+E93&gt;=one_percentage,"YES","NO"),"NO"))</f>
        <v>YES</v>
      </c>
      <c r="H93" s="25">
        <v>100000.0</v>
      </c>
      <c r="I93" s="16" t="str">
        <f t="shared" si="3"/>
        <v>NOT FUNDED</v>
      </c>
      <c r="J93" s="17">
        <f t="shared" si="4"/>
        <v>2000</v>
      </c>
      <c r="K93" s="18" t="str">
        <f t="shared" si="2"/>
        <v>Over Budget</v>
      </c>
    </row>
    <row r="94">
      <c r="A94" s="21" t="s">
        <v>303</v>
      </c>
      <c r="B94" s="22">
        <v>3.41</v>
      </c>
      <c r="C94" s="23">
        <v>107.0</v>
      </c>
      <c r="D94" s="24">
        <v>2.7659626E7</v>
      </c>
      <c r="E94" s="24">
        <v>1.8853486E7</v>
      </c>
      <c r="F94" s="13">
        <f t="shared" si="1"/>
        <v>8806140</v>
      </c>
      <c r="G94" s="14" t="str">
        <f>IF(E94=0,"YES",IF(D94/E94&gt;=1.15, IF(D94+E94&gt;=one_percentage,"YES","NO"),"NO"))</f>
        <v>YES</v>
      </c>
      <c r="H94" s="25">
        <v>33600.0</v>
      </c>
      <c r="I94" s="16" t="str">
        <f t="shared" si="3"/>
        <v>NOT FUNDED</v>
      </c>
      <c r="J94" s="17">
        <f t="shared" si="4"/>
        <v>2000</v>
      </c>
      <c r="K94" s="18" t="str">
        <f t="shared" si="2"/>
        <v>Over Budget</v>
      </c>
    </row>
    <row r="95">
      <c r="A95" s="21" t="s">
        <v>304</v>
      </c>
      <c r="B95" s="22">
        <v>3.33</v>
      </c>
      <c r="C95" s="23">
        <v>92.0</v>
      </c>
      <c r="D95" s="24">
        <v>2.3766768E7</v>
      </c>
      <c r="E95" s="24">
        <v>1.5170765E7</v>
      </c>
      <c r="F95" s="13">
        <f t="shared" si="1"/>
        <v>8596003</v>
      </c>
      <c r="G95" s="14" t="str">
        <f>IF(E95=0,"YES",IF(D95/E95&gt;=1.15, IF(D95+E95&gt;=one_percentage,"YES","NO"),"NO"))</f>
        <v>YES</v>
      </c>
      <c r="H95" s="25">
        <v>18000.0</v>
      </c>
      <c r="I95" s="16" t="str">
        <f t="shared" si="3"/>
        <v>NOT FUNDED</v>
      </c>
      <c r="J95" s="17">
        <f t="shared" si="4"/>
        <v>2000</v>
      </c>
      <c r="K95" s="18" t="str">
        <f t="shared" si="2"/>
        <v>Over Budget</v>
      </c>
    </row>
    <row r="96">
      <c r="A96" s="21" t="s">
        <v>305</v>
      </c>
      <c r="B96" s="22">
        <v>1.2</v>
      </c>
      <c r="C96" s="23">
        <v>105.0</v>
      </c>
      <c r="D96" s="24">
        <v>2.7967906E7</v>
      </c>
      <c r="E96" s="24">
        <v>1.9620802E7</v>
      </c>
      <c r="F96" s="13">
        <f t="shared" si="1"/>
        <v>8347104</v>
      </c>
      <c r="G96" s="14" t="str">
        <f>IF(E96=0,"YES",IF(D96/E96&gt;=1.15, IF(D96+E96&gt;=one_percentage,"YES","NO"),"NO"))</f>
        <v>YES</v>
      </c>
      <c r="H96" s="25">
        <v>1000.0</v>
      </c>
      <c r="I96" s="16" t="str">
        <f t="shared" si="3"/>
        <v>FUNDED</v>
      </c>
      <c r="J96" s="17">
        <f t="shared" si="4"/>
        <v>1000</v>
      </c>
      <c r="K96" s="18" t="str">
        <f t="shared" si="2"/>
        <v/>
      </c>
    </row>
    <row r="97">
      <c r="A97" s="21" t="s">
        <v>306</v>
      </c>
      <c r="B97" s="22">
        <v>3.75</v>
      </c>
      <c r="C97" s="23">
        <v>100.0</v>
      </c>
      <c r="D97" s="24">
        <v>2.9669498E7</v>
      </c>
      <c r="E97" s="24">
        <v>2.1663804E7</v>
      </c>
      <c r="F97" s="13">
        <f t="shared" si="1"/>
        <v>8005694</v>
      </c>
      <c r="G97" s="14" t="str">
        <f>IF(E97=0,"YES",IF(D97/E97&gt;=1.15, IF(D97+E97&gt;=one_percentage,"YES","NO"),"NO"))</f>
        <v>YES</v>
      </c>
      <c r="H97" s="25">
        <v>47800.0</v>
      </c>
      <c r="I97" s="16" t="str">
        <f t="shared" si="3"/>
        <v>NOT FUNDED</v>
      </c>
      <c r="J97" s="17">
        <f t="shared" si="4"/>
        <v>1000</v>
      </c>
      <c r="K97" s="18" t="str">
        <f t="shared" si="2"/>
        <v>Over Budget</v>
      </c>
    </row>
    <row r="98">
      <c r="A98" s="21" t="s">
        <v>307</v>
      </c>
      <c r="B98" s="22">
        <v>4.33</v>
      </c>
      <c r="C98" s="23">
        <v>146.0</v>
      </c>
      <c r="D98" s="24">
        <v>2.7393936E7</v>
      </c>
      <c r="E98" s="24">
        <v>1.975253E7</v>
      </c>
      <c r="F98" s="13">
        <f t="shared" si="1"/>
        <v>7641406</v>
      </c>
      <c r="G98" s="14" t="str">
        <f>IF(E98=0,"YES",IF(D98/E98&gt;=1.15, IF(D98+E98&gt;=one_percentage,"YES","NO"),"NO"))</f>
        <v>YES</v>
      </c>
      <c r="H98" s="25">
        <v>80000.0</v>
      </c>
      <c r="I98" s="16" t="str">
        <f t="shared" si="3"/>
        <v>NOT FUNDED</v>
      </c>
      <c r="J98" s="17">
        <f t="shared" si="4"/>
        <v>1000</v>
      </c>
      <c r="K98" s="18" t="str">
        <f t="shared" si="2"/>
        <v>Over Budget</v>
      </c>
    </row>
    <row r="99">
      <c r="A99" s="21" t="s">
        <v>308</v>
      </c>
      <c r="B99" s="22">
        <v>3.58</v>
      </c>
      <c r="C99" s="23">
        <v>85.0</v>
      </c>
      <c r="D99" s="24">
        <v>2.3770172E7</v>
      </c>
      <c r="E99" s="24">
        <v>1.6849369E7</v>
      </c>
      <c r="F99" s="13">
        <f t="shared" si="1"/>
        <v>6920803</v>
      </c>
      <c r="G99" s="14" t="str">
        <f>IF(E99=0,"YES",IF(D99/E99&gt;=1.15, IF(D99+E99&gt;=one_percentage,"YES","NO"),"NO"))</f>
        <v>YES</v>
      </c>
      <c r="H99" s="25">
        <v>22500.0</v>
      </c>
      <c r="I99" s="16" t="str">
        <f t="shared" si="3"/>
        <v>NOT FUNDED</v>
      </c>
      <c r="J99" s="17">
        <f t="shared" si="4"/>
        <v>1000</v>
      </c>
      <c r="K99" s="18" t="str">
        <f t="shared" si="2"/>
        <v>Over Budget</v>
      </c>
    </row>
    <row r="100">
      <c r="A100" s="21" t="s">
        <v>309</v>
      </c>
      <c r="B100" s="22">
        <v>3.58</v>
      </c>
      <c r="C100" s="23">
        <v>141.0</v>
      </c>
      <c r="D100" s="24">
        <v>2.5753781E7</v>
      </c>
      <c r="E100" s="24">
        <v>1.887785E7</v>
      </c>
      <c r="F100" s="13">
        <f t="shared" si="1"/>
        <v>6875931</v>
      </c>
      <c r="G100" s="14" t="str">
        <f>IF(E100=0,"YES",IF(D100/E100&gt;=1.15, IF(D100+E100&gt;=one_percentage,"YES","NO"),"NO"))</f>
        <v>YES</v>
      </c>
      <c r="H100" s="25">
        <v>49500.0</v>
      </c>
      <c r="I100" s="16" t="str">
        <f t="shared" si="3"/>
        <v>NOT FUNDED</v>
      </c>
      <c r="J100" s="17">
        <f t="shared" si="4"/>
        <v>1000</v>
      </c>
      <c r="K100" s="18" t="str">
        <f t="shared" si="2"/>
        <v>Over Budget</v>
      </c>
    </row>
    <row r="101">
      <c r="A101" s="21" t="s">
        <v>310</v>
      </c>
      <c r="B101" s="22">
        <v>1.33</v>
      </c>
      <c r="C101" s="23">
        <v>125.0</v>
      </c>
      <c r="D101" s="24">
        <v>2.8070853E7</v>
      </c>
      <c r="E101" s="24">
        <v>2.1758267E7</v>
      </c>
      <c r="F101" s="13">
        <f t="shared" si="1"/>
        <v>6312586</v>
      </c>
      <c r="G101" s="14" t="str">
        <f>IF(E101=0,"YES",IF(D101/E101&gt;=1.15, IF(D101+E101&gt;=one_percentage,"YES","NO"),"NO"))</f>
        <v>YES</v>
      </c>
      <c r="H101" s="25">
        <v>115000.0</v>
      </c>
      <c r="I101" s="16" t="str">
        <f t="shared" si="3"/>
        <v>NOT FUNDED</v>
      </c>
      <c r="J101" s="17">
        <f t="shared" si="4"/>
        <v>1000</v>
      </c>
      <c r="K101" s="18" t="str">
        <f t="shared" si="2"/>
        <v>Over Budget</v>
      </c>
    </row>
    <row r="102">
      <c r="A102" s="21" t="s">
        <v>311</v>
      </c>
      <c r="B102" s="22">
        <v>4.0</v>
      </c>
      <c r="C102" s="23">
        <v>111.0</v>
      </c>
      <c r="D102" s="24">
        <v>3.0141106E7</v>
      </c>
      <c r="E102" s="24">
        <v>2.4001613E7</v>
      </c>
      <c r="F102" s="13">
        <f t="shared" si="1"/>
        <v>6139493</v>
      </c>
      <c r="G102" s="14" t="str">
        <f>IF(E102=0,"YES",IF(D102/E102&gt;=1.15, IF(D102+E102&gt;=one_percentage,"YES","NO"),"NO"))</f>
        <v>YES</v>
      </c>
      <c r="H102" s="25">
        <v>170400.0</v>
      </c>
      <c r="I102" s="16" t="str">
        <f t="shared" si="3"/>
        <v>NOT FUNDED</v>
      </c>
      <c r="J102" s="17">
        <f t="shared" si="4"/>
        <v>1000</v>
      </c>
      <c r="K102" s="18" t="str">
        <f t="shared" si="2"/>
        <v>Over Budget</v>
      </c>
    </row>
    <row r="103">
      <c r="A103" s="21" t="s">
        <v>312</v>
      </c>
      <c r="B103" s="22">
        <v>1.17</v>
      </c>
      <c r="C103" s="23">
        <v>141.0</v>
      </c>
      <c r="D103" s="24">
        <v>2.8176785E7</v>
      </c>
      <c r="E103" s="24">
        <v>2.3237565E7</v>
      </c>
      <c r="F103" s="13">
        <f t="shared" si="1"/>
        <v>4939220</v>
      </c>
      <c r="G103" s="14" t="str">
        <f>IF(E103=0,"YES",IF(D103/E103&gt;=1.15, IF(D103+E103&gt;=one_percentage,"YES","NO"),"NO"))</f>
        <v>YES</v>
      </c>
      <c r="H103" s="25">
        <v>100000.0</v>
      </c>
      <c r="I103" s="16" t="str">
        <f t="shared" si="3"/>
        <v>NOT FUNDED</v>
      </c>
      <c r="J103" s="17">
        <f t="shared" si="4"/>
        <v>1000</v>
      </c>
      <c r="K103" s="18" t="str">
        <f t="shared" si="2"/>
        <v>Over Budget</v>
      </c>
    </row>
    <row r="104">
      <c r="A104" s="21" t="s">
        <v>313</v>
      </c>
      <c r="B104" s="22">
        <v>3.5</v>
      </c>
      <c r="C104" s="23">
        <v>104.0</v>
      </c>
      <c r="D104" s="24">
        <v>2.4436747E7</v>
      </c>
      <c r="E104" s="24">
        <v>1.9734249E7</v>
      </c>
      <c r="F104" s="13">
        <f t="shared" si="1"/>
        <v>4702498</v>
      </c>
      <c r="G104" s="14" t="str">
        <f>IF(E104=0,"YES",IF(D104/E104&gt;=1.15, IF(D104+E104&gt;=one_percentage,"YES","NO"),"NO"))</f>
        <v>YES</v>
      </c>
      <c r="H104" s="25">
        <v>95000.0</v>
      </c>
      <c r="I104" s="16" t="str">
        <f t="shared" si="3"/>
        <v>NOT FUNDED</v>
      </c>
      <c r="J104" s="17">
        <f t="shared" si="4"/>
        <v>1000</v>
      </c>
      <c r="K104" s="18" t="str">
        <f t="shared" si="2"/>
        <v>Over Budget</v>
      </c>
    </row>
    <row r="105">
      <c r="A105" s="21" t="s">
        <v>314</v>
      </c>
      <c r="B105" s="22">
        <v>3.83</v>
      </c>
      <c r="C105" s="23">
        <v>96.0</v>
      </c>
      <c r="D105" s="24">
        <v>1.6057321E7</v>
      </c>
      <c r="E105" s="24">
        <v>1.1706086E7</v>
      </c>
      <c r="F105" s="13">
        <f t="shared" si="1"/>
        <v>4351235</v>
      </c>
      <c r="G105" s="14" t="str">
        <f>IF(E105=0,"YES",IF(D105/E105&gt;=1.15, IF(D105+E105&gt;=one_percentage,"YES","NO"),"NO"))</f>
        <v>NO</v>
      </c>
      <c r="H105" s="25">
        <v>20000.0</v>
      </c>
      <c r="I105" s="16" t="str">
        <f t="shared" si="3"/>
        <v>NOT FUNDED</v>
      </c>
      <c r="J105" s="17">
        <f t="shared" si="4"/>
        <v>1000</v>
      </c>
      <c r="K105" s="18" t="str">
        <f t="shared" si="2"/>
        <v>Approval Threshold</v>
      </c>
    </row>
    <row r="106">
      <c r="A106" s="21" t="s">
        <v>315</v>
      </c>
      <c r="B106" s="22">
        <v>2.33</v>
      </c>
      <c r="C106" s="23">
        <v>96.0</v>
      </c>
      <c r="D106" s="24">
        <v>2.4834251E7</v>
      </c>
      <c r="E106" s="24">
        <v>2.0634841E7</v>
      </c>
      <c r="F106" s="13">
        <f t="shared" si="1"/>
        <v>4199410</v>
      </c>
      <c r="G106" s="14" t="str">
        <f>IF(E106=0,"YES",IF(D106/E106&gt;=1.15, IF(D106+E106&gt;=one_percentage,"YES","NO"),"NO"))</f>
        <v>YES</v>
      </c>
      <c r="H106" s="25">
        <v>89000.0</v>
      </c>
      <c r="I106" s="16" t="str">
        <f t="shared" si="3"/>
        <v>NOT FUNDED</v>
      </c>
      <c r="J106" s="17">
        <f t="shared" si="4"/>
        <v>1000</v>
      </c>
      <c r="K106" s="18" t="str">
        <f t="shared" si="2"/>
        <v>Over Budget</v>
      </c>
    </row>
    <row r="107">
      <c r="A107" s="21" t="s">
        <v>316</v>
      </c>
      <c r="B107" s="22">
        <v>3.33</v>
      </c>
      <c r="C107" s="23">
        <v>85.0</v>
      </c>
      <c r="D107" s="24">
        <v>1.9821021E7</v>
      </c>
      <c r="E107" s="24">
        <v>1.5669477E7</v>
      </c>
      <c r="F107" s="13">
        <f t="shared" si="1"/>
        <v>4151544</v>
      </c>
      <c r="G107" s="14" t="str">
        <f>IF(E107=0,"YES",IF(D107/E107&gt;=1.15, IF(D107+E107&gt;=one_percentage,"YES","NO"),"NO"))</f>
        <v>NO</v>
      </c>
      <c r="H107" s="25">
        <v>20000.0</v>
      </c>
      <c r="I107" s="16" t="str">
        <f t="shared" si="3"/>
        <v>NOT FUNDED</v>
      </c>
      <c r="J107" s="17">
        <f t="shared" si="4"/>
        <v>1000</v>
      </c>
      <c r="K107" s="18" t="str">
        <f t="shared" si="2"/>
        <v>Approval Threshold</v>
      </c>
    </row>
    <row r="108">
      <c r="A108" s="21" t="s">
        <v>317</v>
      </c>
      <c r="B108" s="22">
        <v>3.28</v>
      </c>
      <c r="C108" s="23">
        <v>86.0</v>
      </c>
      <c r="D108" s="24">
        <v>1.9805143E7</v>
      </c>
      <c r="E108" s="24">
        <v>1.5732544E7</v>
      </c>
      <c r="F108" s="13">
        <f t="shared" si="1"/>
        <v>4072599</v>
      </c>
      <c r="G108" s="14" t="str">
        <f>IF(E108=0,"YES",IF(D108/E108&gt;=1.15, IF(D108+E108&gt;=one_percentage,"YES","NO"),"NO"))</f>
        <v>NO</v>
      </c>
      <c r="H108" s="25">
        <v>17000.0</v>
      </c>
      <c r="I108" s="16" t="str">
        <f t="shared" si="3"/>
        <v>NOT FUNDED</v>
      </c>
      <c r="J108" s="17">
        <f t="shared" si="4"/>
        <v>1000</v>
      </c>
      <c r="K108" s="18" t="str">
        <f t="shared" si="2"/>
        <v>Approval Threshold</v>
      </c>
    </row>
    <row r="109">
      <c r="A109" s="21" t="s">
        <v>318</v>
      </c>
      <c r="B109" s="22">
        <v>3.93</v>
      </c>
      <c r="C109" s="23">
        <v>99.0</v>
      </c>
      <c r="D109" s="24">
        <v>2.2189479E7</v>
      </c>
      <c r="E109" s="24">
        <v>1.8318206E7</v>
      </c>
      <c r="F109" s="13">
        <f t="shared" si="1"/>
        <v>3871273</v>
      </c>
      <c r="G109" s="14" t="str">
        <f>IF(E109=0,"YES",IF(D109/E109&gt;=1.15, IF(D109+E109&gt;=one_percentage,"YES","NO"),"NO"))</f>
        <v>YES</v>
      </c>
      <c r="H109" s="25">
        <v>67200.0</v>
      </c>
      <c r="I109" s="16" t="str">
        <f t="shared" si="3"/>
        <v>NOT FUNDED</v>
      </c>
      <c r="J109" s="17">
        <f t="shared" si="4"/>
        <v>1000</v>
      </c>
      <c r="K109" s="18" t="str">
        <f t="shared" si="2"/>
        <v>Over Budget</v>
      </c>
    </row>
    <row r="110">
      <c r="A110" s="21" t="s">
        <v>319</v>
      </c>
      <c r="B110" s="22">
        <v>3.07</v>
      </c>
      <c r="C110" s="23">
        <v>89.0</v>
      </c>
      <c r="D110" s="24">
        <v>2.4865772E7</v>
      </c>
      <c r="E110" s="24">
        <v>2.1745015E7</v>
      </c>
      <c r="F110" s="13">
        <f t="shared" si="1"/>
        <v>3120757</v>
      </c>
      <c r="G110" s="14" t="str">
        <f>IF(E110=0,"YES",IF(D110/E110&gt;=1.15, IF(D110+E110&gt;=one_percentage,"YES","NO"),"NO"))</f>
        <v>NO</v>
      </c>
      <c r="H110" s="25">
        <v>25000.0</v>
      </c>
      <c r="I110" s="16" t="str">
        <f t="shared" si="3"/>
        <v>NOT FUNDED</v>
      </c>
      <c r="J110" s="17">
        <f t="shared" si="4"/>
        <v>1000</v>
      </c>
      <c r="K110" s="18" t="str">
        <f t="shared" si="2"/>
        <v>Approval Threshold</v>
      </c>
    </row>
    <row r="111">
      <c r="A111" s="21" t="s">
        <v>320</v>
      </c>
      <c r="B111" s="22">
        <v>4.33</v>
      </c>
      <c r="C111" s="23">
        <v>148.0</v>
      </c>
      <c r="D111" s="24">
        <v>2.5436605E7</v>
      </c>
      <c r="E111" s="24">
        <v>2.2594702E7</v>
      </c>
      <c r="F111" s="13">
        <f t="shared" si="1"/>
        <v>2841903</v>
      </c>
      <c r="G111" s="14" t="str">
        <f>IF(E111=0,"YES",IF(D111/E111&gt;=1.15, IF(D111+E111&gt;=one_percentage,"YES","NO"),"NO"))</f>
        <v>NO</v>
      </c>
      <c r="H111" s="25">
        <v>254510.0</v>
      </c>
      <c r="I111" s="16" t="str">
        <f t="shared" si="3"/>
        <v>NOT FUNDED</v>
      </c>
      <c r="J111" s="17">
        <f t="shared" si="4"/>
        <v>1000</v>
      </c>
      <c r="K111" s="18" t="str">
        <f t="shared" si="2"/>
        <v>Approval Threshold</v>
      </c>
    </row>
    <row r="112">
      <c r="A112" s="21" t="s">
        <v>321</v>
      </c>
      <c r="B112" s="22">
        <v>3.17</v>
      </c>
      <c r="C112" s="23">
        <v>90.0</v>
      </c>
      <c r="D112" s="24">
        <v>2.5227053E7</v>
      </c>
      <c r="E112" s="24">
        <v>2.2523939E7</v>
      </c>
      <c r="F112" s="13">
        <f t="shared" si="1"/>
        <v>2703114</v>
      </c>
      <c r="G112" s="14" t="str">
        <f>IF(E112=0,"YES",IF(D112/E112&gt;=1.15, IF(D112+E112&gt;=one_percentage,"YES","NO"),"NO"))</f>
        <v>NO</v>
      </c>
      <c r="H112" s="25">
        <v>60000.0</v>
      </c>
      <c r="I112" s="16" t="str">
        <f t="shared" si="3"/>
        <v>NOT FUNDED</v>
      </c>
      <c r="J112" s="17">
        <f t="shared" si="4"/>
        <v>1000</v>
      </c>
      <c r="K112" s="18" t="str">
        <f t="shared" si="2"/>
        <v>Approval Threshold</v>
      </c>
    </row>
    <row r="113">
      <c r="A113" s="21" t="s">
        <v>322</v>
      </c>
      <c r="B113" s="22">
        <v>3.11</v>
      </c>
      <c r="C113" s="23">
        <v>93.0</v>
      </c>
      <c r="D113" s="24">
        <v>2.4158396E7</v>
      </c>
      <c r="E113" s="24">
        <v>2.1836447E7</v>
      </c>
      <c r="F113" s="13">
        <f t="shared" si="1"/>
        <v>2321949</v>
      </c>
      <c r="G113" s="14" t="str">
        <f>IF(E113=0,"YES",IF(D113/E113&gt;=1.15, IF(D113+E113&gt;=one_percentage,"YES","NO"),"NO"))</f>
        <v>NO</v>
      </c>
      <c r="H113" s="25">
        <v>9500.0</v>
      </c>
      <c r="I113" s="16" t="str">
        <f t="shared" si="3"/>
        <v>NOT FUNDED</v>
      </c>
      <c r="J113" s="17">
        <f t="shared" si="4"/>
        <v>1000</v>
      </c>
      <c r="K113" s="18" t="str">
        <f t="shared" si="2"/>
        <v>Approval Threshold</v>
      </c>
    </row>
    <row r="114">
      <c r="A114" s="21" t="s">
        <v>323</v>
      </c>
      <c r="B114" s="22">
        <v>3.2</v>
      </c>
      <c r="C114" s="23">
        <v>100.0</v>
      </c>
      <c r="D114" s="24">
        <v>2.6039794E7</v>
      </c>
      <c r="E114" s="24">
        <v>2.4115764E7</v>
      </c>
      <c r="F114" s="13">
        <f t="shared" si="1"/>
        <v>1924030</v>
      </c>
      <c r="G114" s="14" t="str">
        <f>IF(E114=0,"YES",IF(D114/E114&gt;=1.15, IF(D114+E114&gt;=one_percentage,"YES","NO"),"NO"))</f>
        <v>NO</v>
      </c>
      <c r="H114" s="25">
        <v>350000.0</v>
      </c>
      <c r="I114" s="16" t="str">
        <f t="shared" si="3"/>
        <v>NOT FUNDED</v>
      </c>
      <c r="J114" s="17">
        <f t="shared" si="4"/>
        <v>1000</v>
      </c>
      <c r="K114" s="18" t="str">
        <f t="shared" si="2"/>
        <v>Approval Threshold</v>
      </c>
    </row>
    <row r="115">
      <c r="A115" s="21" t="s">
        <v>324</v>
      </c>
      <c r="B115" s="22">
        <v>3.25</v>
      </c>
      <c r="C115" s="23">
        <v>95.0</v>
      </c>
      <c r="D115" s="24">
        <v>1.9900133E7</v>
      </c>
      <c r="E115" s="24">
        <v>1.811238E7</v>
      </c>
      <c r="F115" s="13">
        <f t="shared" si="1"/>
        <v>1787753</v>
      </c>
      <c r="G115" s="14" t="str">
        <f>IF(E115=0,"YES",IF(D115/E115&gt;=1.15, IF(D115+E115&gt;=one_percentage,"YES","NO"),"NO"))</f>
        <v>NO</v>
      </c>
      <c r="H115" s="25">
        <v>76100.0</v>
      </c>
      <c r="I115" s="16" t="str">
        <f t="shared" si="3"/>
        <v>NOT FUNDED</v>
      </c>
      <c r="J115" s="17">
        <f t="shared" si="4"/>
        <v>1000</v>
      </c>
      <c r="K115" s="18" t="str">
        <f t="shared" si="2"/>
        <v>Approval Threshold</v>
      </c>
    </row>
    <row r="116">
      <c r="A116" s="21" t="s">
        <v>325</v>
      </c>
      <c r="B116" s="22">
        <v>2.61</v>
      </c>
      <c r="C116" s="23">
        <v>91.0</v>
      </c>
      <c r="D116" s="24">
        <v>2.3491445E7</v>
      </c>
      <c r="E116" s="24">
        <v>2.210298E7</v>
      </c>
      <c r="F116" s="13">
        <f t="shared" si="1"/>
        <v>1388465</v>
      </c>
      <c r="G116" s="14" t="str">
        <f>IF(E116=0,"YES",IF(D116/E116&gt;=1.15, IF(D116+E116&gt;=one_percentage,"YES","NO"),"NO"))</f>
        <v>NO</v>
      </c>
      <c r="H116" s="25">
        <v>26250.0</v>
      </c>
      <c r="I116" s="16" t="str">
        <f t="shared" si="3"/>
        <v>NOT FUNDED</v>
      </c>
      <c r="J116" s="17">
        <f t="shared" si="4"/>
        <v>1000</v>
      </c>
      <c r="K116" s="18" t="str">
        <f t="shared" si="2"/>
        <v>Approval Threshold</v>
      </c>
    </row>
    <row r="117">
      <c r="A117" s="21" t="s">
        <v>326</v>
      </c>
      <c r="B117" s="22">
        <v>4.33</v>
      </c>
      <c r="C117" s="23">
        <v>131.0</v>
      </c>
      <c r="D117" s="24">
        <v>2.4002081E7</v>
      </c>
      <c r="E117" s="24">
        <v>2.2984072E7</v>
      </c>
      <c r="F117" s="13">
        <f t="shared" si="1"/>
        <v>1018009</v>
      </c>
      <c r="G117" s="14" t="str">
        <f>IF(E117=0,"YES",IF(D117/E117&gt;=1.15, IF(D117+E117&gt;=one_percentage,"YES","NO"),"NO"))</f>
        <v>NO</v>
      </c>
      <c r="H117" s="25">
        <v>105250.0</v>
      </c>
      <c r="I117" s="16" t="str">
        <f t="shared" si="3"/>
        <v>NOT FUNDED</v>
      </c>
      <c r="J117" s="17">
        <f t="shared" si="4"/>
        <v>1000</v>
      </c>
      <c r="K117" s="18" t="str">
        <f t="shared" si="2"/>
        <v>Approval Threshold</v>
      </c>
    </row>
    <row r="118">
      <c r="A118" s="21" t="s">
        <v>327</v>
      </c>
      <c r="B118" s="22">
        <v>3.05</v>
      </c>
      <c r="C118" s="23">
        <v>98.0</v>
      </c>
      <c r="D118" s="24">
        <v>2.4213937E7</v>
      </c>
      <c r="E118" s="24">
        <v>2.3593543E7</v>
      </c>
      <c r="F118" s="13">
        <f t="shared" si="1"/>
        <v>620394</v>
      </c>
      <c r="G118" s="14" t="str">
        <f>IF(E118=0,"YES",IF(D118/E118&gt;=1.15, IF(D118+E118&gt;=one_percentage,"YES","NO"),"NO"))</f>
        <v>NO</v>
      </c>
      <c r="H118" s="25">
        <v>70000.0</v>
      </c>
      <c r="I118" s="16" t="str">
        <f t="shared" si="3"/>
        <v>NOT FUNDED</v>
      </c>
      <c r="J118" s="17">
        <f t="shared" si="4"/>
        <v>1000</v>
      </c>
      <c r="K118" s="18" t="str">
        <f t="shared" si="2"/>
        <v>Approval Threshold</v>
      </c>
    </row>
    <row r="119">
      <c r="A119" s="21" t="s">
        <v>328</v>
      </c>
      <c r="B119" s="22">
        <v>1.94</v>
      </c>
      <c r="C119" s="23">
        <v>128.0</v>
      </c>
      <c r="D119" s="24">
        <v>2.5667532E7</v>
      </c>
      <c r="E119" s="24">
        <v>2.5269878E7</v>
      </c>
      <c r="F119" s="13">
        <f t="shared" si="1"/>
        <v>397654</v>
      </c>
      <c r="G119" s="14" t="str">
        <f>IF(E119=0,"YES",IF(D119/E119&gt;=1.15, IF(D119+E119&gt;=one_percentage,"YES","NO"),"NO"))</f>
        <v>NO</v>
      </c>
      <c r="H119" s="25">
        <v>200000.0</v>
      </c>
      <c r="I119" s="16" t="str">
        <f t="shared" si="3"/>
        <v>NOT FUNDED</v>
      </c>
      <c r="J119" s="17">
        <f t="shared" si="4"/>
        <v>1000</v>
      </c>
      <c r="K119" s="18" t="str">
        <f t="shared" si="2"/>
        <v>Approval Threshold</v>
      </c>
    </row>
    <row r="120">
      <c r="A120" s="21" t="s">
        <v>329</v>
      </c>
      <c r="B120" s="22">
        <v>3.2</v>
      </c>
      <c r="C120" s="23">
        <v>98.0</v>
      </c>
      <c r="D120" s="24">
        <v>2.2832229E7</v>
      </c>
      <c r="E120" s="24">
        <v>2.2561105E7</v>
      </c>
      <c r="F120" s="13">
        <f t="shared" si="1"/>
        <v>271124</v>
      </c>
      <c r="G120" s="14" t="str">
        <f>IF(E120=0,"YES",IF(D120/E120&gt;=1.15, IF(D120+E120&gt;=one_percentage,"YES","NO"),"NO"))</f>
        <v>NO</v>
      </c>
      <c r="H120" s="25">
        <v>50000.0</v>
      </c>
      <c r="I120" s="16" t="str">
        <f t="shared" si="3"/>
        <v>NOT FUNDED</v>
      </c>
      <c r="J120" s="17">
        <f t="shared" si="4"/>
        <v>1000</v>
      </c>
      <c r="K120" s="18" t="str">
        <f t="shared" si="2"/>
        <v>Approval Threshold</v>
      </c>
    </row>
    <row r="121">
      <c r="A121" s="21" t="s">
        <v>330</v>
      </c>
      <c r="B121" s="22">
        <v>3.44</v>
      </c>
      <c r="C121" s="23">
        <v>97.0</v>
      </c>
      <c r="D121" s="24">
        <v>2.3350355E7</v>
      </c>
      <c r="E121" s="24">
        <v>2.3320374E7</v>
      </c>
      <c r="F121" s="13">
        <f t="shared" si="1"/>
        <v>29981</v>
      </c>
      <c r="G121" s="14" t="str">
        <f>IF(E121=0,"YES",IF(D121/E121&gt;=1.15, IF(D121+E121&gt;=one_percentage,"YES","NO"),"NO"))</f>
        <v>NO</v>
      </c>
      <c r="H121" s="25">
        <v>146000.0</v>
      </c>
      <c r="I121" s="16" t="str">
        <f t="shared" si="3"/>
        <v>NOT FUNDED</v>
      </c>
      <c r="J121" s="17">
        <f t="shared" si="4"/>
        <v>1000</v>
      </c>
      <c r="K121" s="18" t="str">
        <f t="shared" si="2"/>
        <v>Approval Threshold</v>
      </c>
    </row>
    <row r="122">
      <c r="A122" s="21" t="s">
        <v>284</v>
      </c>
      <c r="B122" s="22">
        <v>2.93</v>
      </c>
      <c r="C122" s="23">
        <v>89.0</v>
      </c>
      <c r="D122" s="24">
        <v>2.264701E7</v>
      </c>
      <c r="E122" s="24">
        <v>2.2693115E7</v>
      </c>
      <c r="F122" s="13">
        <f t="shared" si="1"/>
        <v>-46105</v>
      </c>
      <c r="G122" s="14" t="str">
        <f>IF(E122=0,"YES",IF(D122/E122&gt;=1.15, IF(D122+E122&gt;=one_percentage,"YES","NO"),"NO"))</f>
        <v>NO</v>
      </c>
      <c r="H122" s="25">
        <v>25000.0</v>
      </c>
      <c r="I122" s="16" t="str">
        <f t="shared" si="3"/>
        <v>NOT FUNDED</v>
      </c>
      <c r="J122" s="17">
        <f t="shared" si="4"/>
        <v>1000</v>
      </c>
      <c r="K122" s="18" t="str">
        <f t="shared" si="2"/>
        <v>Approval Threshold</v>
      </c>
    </row>
    <row r="123">
      <c r="A123" s="21" t="s">
        <v>331</v>
      </c>
      <c r="B123" s="22">
        <v>2.22</v>
      </c>
      <c r="C123" s="23">
        <v>99.0</v>
      </c>
      <c r="D123" s="24">
        <v>2.2638032E7</v>
      </c>
      <c r="E123" s="24">
        <v>2.2861425E7</v>
      </c>
      <c r="F123" s="13">
        <f t="shared" si="1"/>
        <v>-223393</v>
      </c>
      <c r="G123" s="14" t="str">
        <f>IF(E123=0,"YES",IF(D123/E123&gt;=1.15, IF(D123+E123&gt;=one_percentage,"YES","NO"),"NO"))</f>
        <v>NO</v>
      </c>
      <c r="H123" s="25">
        <v>78000.0</v>
      </c>
      <c r="I123" s="16" t="str">
        <f t="shared" si="3"/>
        <v>NOT FUNDED</v>
      </c>
      <c r="J123" s="17">
        <f t="shared" si="4"/>
        <v>1000</v>
      </c>
      <c r="K123" s="18" t="str">
        <f t="shared" si="2"/>
        <v>Approval Threshold</v>
      </c>
    </row>
    <row r="124">
      <c r="A124" s="21" t="s">
        <v>332</v>
      </c>
      <c r="B124" s="22">
        <v>1.73</v>
      </c>
      <c r="C124" s="23">
        <v>97.0</v>
      </c>
      <c r="D124" s="24">
        <v>2.23621E7</v>
      </c>
      <c r="E124" s="24">
        <v>2.2925222E7</v>
      </c>
      <c r="F124" s="13">
        <f t="shared" si="1"/>
        <v>-563122</v>
      </c>
      <c r="G124" s="14" t="str">
        <f>IF(E124=0,"YES",IF(D124/E124&gt;=1.15, IF(D124+E124&gt;=one_percentage,"YES","NO"),"NO"))</f>
        <v>NO</v>
      </c>
      <c r="H124" s="25">
        <v>80000.0</v>
      </c>
      <c r="I124" s="16" t="str">
        <f t="shared" si="3"/>
        <v>NOT FUNDED</v>
      </c>
      <c r="J124" s="17">
        <f t="shared" si="4"/>
        <v>1000</v>
      </c>
      <c r="K124" s="18" t="str">
        <f t="shared" si="2"/>
        <v>Approval Threshold</v>
      </c>
    </row>
    <row r="125">
      <c r="A125" s="21" t="s">
        <v>333</v>
      </c>
      <c r="B125" s="22">
        <v>3.28</v>
      </c>
      <c r="C125" s="23">
        <v>88.0</v>
      </c>
      <c r="D125" s="24">
        <v>1.6391315E7</v>
      </c>
      <c r="E125" s="24">
        <v>1.7170861E7</v>
      </c>
      <c r="F125" s="13">
        <f t="shared" si="1"/>
        <v>-779546</v>
      </c>
      <c r="G125" s="14" t="str">
        <f>IF(E125=0,"YES",IF(D125/E125&gt;=1.15, IF(D125+E125&gt;=one_percentage,"YES","NO"),"NO"))</f>
        <v>NO</v>
      </c>
      <c r="H125" s="25">
        <v>25000.0</v>
      </c>
      <c r="I125" s="16" t="str">
        <f t="shared" si="3"/>
        <v>NOT FUNDED</v>
      </c>
      <c r="J125" s="17">
        <f t="shared" si="4"/>
        <v>1000</v>
      </c>
      <c r="K125" s="18" t="str">
        <f t="shared" si="2"/>
        <v>Approval Threshold</v>
      </c>
    </row>
    <row r="126">
      <c r="A126" s="21" t="s">
        <v>334</v>
      </c>
      <c r="B126" s="22">
        <v>1.56</v>
      </c>
      <c r="C126" s="23">
        <v>114.0</v>
      </c>
      <c r="D126" s="24">
        <v>2.4747025E7</v>
      </c>
      <c r="E126" s="24">
        <v>2.6249246E7</v>
      </c>
      <c r="F126" s="13">
        <f t="shared" si="1"/>
        <v>-1502221</v>
      </c>
      <c r="G126" s="14" t="str">
        <f>IF(E126=0,"YES",IF(D126/E126&gt;=1.15, IF(D126+E126&gt;=one_percentage,"YES","NO"),"NO"))</f>
        <v>NO</v>
      </c>
      <c r="H126" s="25">
        <v>112000.0</v>
      </c>
      <c r="I126" s="16" t="str">
        <f t="shared" si="3"/>
        <v>NOT FUNDED</v>
      </c>
      <c r="J126" s="17">
        <f t="shared" si="4"/>
        <v>1000</v>
      </c>
      <c r="K126" s="18" t="str">
        <f t="shared" si="2"/>
        <v>Approval Threshold</v>
      </c>
    </row>
    <row r="127">
      <c r="A127" s="21" t="s">
        <v>335</v>
      </c>
      <c r="B127" s="22">
        <v>2.6</v>
      </c>
      <c r="C127" s="23">
        <v>95.0</v>
      </c>
      <c r="D127" s="24">
        <v>2.3152921E7</v>
      </c>
      <c r="E127" s="24">
        <v>2.4723487E7</v>
      </c>
      <c r="F127" s="13">
        <f t="shared" si="1"/>
        <v>-1570566</v>
      </c>
      <c r="G127" s="14" t="str">
        <f>IF(E127=0,"YES",IF(D127/E127&gt;=1.15, IF(D127+E127&gt;=one_percentage,"YES","NO"),"NO"))</f>
        <v>NO</v>
      </c>
      <c r="H127" s="25">
        <v>95000.0</v>
      </c>
      <c r="I127" s="16" t="str">
        <f t="shared" si="3"/>
        <v>NOT FUNDED</v>
      </c>
      <c r="J127" s="17">
        <f t="shared" si="4"/>
        <v>1000</v>
      </c>
      <c r="K127" s="18" t="str">
        <f t="shared" si="2"/>
        <v>Approval Threshold</v>
      </c>
    </row>
    <row r="128">
      <c r="A128" s="21" t="s">
        <v>336</v>
      </c>
      <c r="B128" s="22">
        <v>1.4</v>
      </c>
      <c r="C128" s="23">
        <v>106.0</v>
      </c>
      <c r="D128" s="24">
        <v>2.2376674E7</v>
      </c>
      <c r="E128" s="24">
        <v>2.477047E7</v>
      </c>
      <c r="F128" s="13">
        <f t="shared" si="1"/>
        <v>-2393796</v>
      </c>
      <c r="G128" s="14" t="str">
        <f>IF(E128=0,"YES",IF(D128/E128&gt;=1.15, IF(D128+E128&gt;=one_percentage,"YES","NO"),"NO"))</f>
        <v>NO</v>
      </c>
      <c r="H128" s="25">
        <v>25000.0</v>
      </c>
      <c r="I128" s="16" t="str">
        <f t="shared" si="3"/>
        <v>NOT FUNDED</v>
      </c>
      <c r="J128" s="17">
        <f t="shared" si="4"/>
        <v>1000</v>
      </c>
      <c r="K128" s="18" t="str">
        <f t="shared" si="2"/>
        <v>Approval Threshold</v>
      </c>
    </row>
    <row r="129">
      <c r="A129" s="21" t="s">
        <v>337</v>
      </c>
      <c r="B129" s="22">
        <v>4.2</v>
      </c>
      <c r="C129" s="23">
        <v>133.0</v>
      </c>
      <c r="D129" s="24">
        <v>2.5858886E7</v>
      </c>
      <c r="E129" s="24">
        <v>2.8324931E7</v>
      </c>
      <c r="F129" s="13">
        <f t="shared" si="1"/>
        <v>-2466045</v>
      </c>
      <c r="G129" s="14" t="str">
        <f>IF(E129=0,"YES",IF(D129/E129&gt;=1.15, IF(D129+E129&gt;=one_percentage,"YES","NO"),"NO"))</f>
        <v>NO</v>
      </c>
      <c r="H129" s="25">
        <v>120080.0</v>
      </c>
      <c r="I129" s="16" t="str">
        <f t="shared" si="3"/>
        <v>NOT FUNDED</v>
      </c>
      <c r="J129" s="17">
        <f t="shared" si="4"/>
        <v>1000</v>
      </c>
      <c r="K129" s="18" t="str">
        <f t="shared" si="2"/>
        <v>Approval Threshold</v>
      </c>
    </row>
    <row r="130">
      <c r="A130" s="21" t="s">
        <v>338</v>
      </c>
      <c r="B130" s="22">
        <v>3.13</v>
      </c>
      <c r="C130" s="23">
        <v>92.0</v>
      </c>
      <c r="D130" s="24">
        <v>2.2626701E7</v>
      </c>
      <c r="E130" s="24">
        <v>2.5229091E7</v>
      </c>
      <c r="F130" s="13">
        <f t="shared" si="1"/>
        <v>-2602390</v>
      </c>
      <c r="G130" s="14" t="str">
        <f>IF(E130=0,"YES",IF(D130/E130&gt;=1.15, IF(D130+E130&gt;=one_percentage,"YES","NO"),"NO"))</f>
        <v>NO</v>
      </c>
      <c r="H130" s="25">
        <v>150000.0</v>
      </c>
      <c r="I130" s="16" t="str">
        <f t="shared" si="3"/>
        <v>NOT FUNDED</v>
      </c>
      <c r="J130" s="17">
        <f t="shared" si="4"/>
        <v>1000</v>
      </c>
      <c r="K130" s="18" t="str">
        <f t="shared" si="2"/>
        <v>Approval Threshold</v>
      </c>
    </row>
    <row r="131">
      <c r="A131" s="21" t="s">
        <v>339</v>
      </c>
      <c r="B131" s="22">
        <v>3.17</v>
      </c>
      <c r="C131" s="23">
        <v>109.0</v>
      </c>
      <c r="D131" s="24">
        <v>2.2645148E7</v>
      </c>
      <c r="E131" s="24">
        <v>2.558009E7</v>
      </c>
      <c r="F131" s="13">
        <f t="shared" si="1"/>
        <v>-2934942</v>
      </c>
      <c r="G131" s="14" t="str">
        <f>IF(E131=0,"YES",IF(D131/E131&gt;=1.15, IF(D131+E131&gt;=one_percentage,"YES","NO"),"NO"))</f>
        <v>NO</v>
      </c>
      <c r="H131" s="25">
        <v>180000.0</v>
      </c>
      <c r="I131" s="16" t="str">
        <f t="shared" si="3"/>
        <v>NOT FUNDED</v>
      </c>
      <c r="J131" s="17">
        <f t="shared" si="4"/>
        <v>1000</v>
      </c>
      <c r="K131" s="18" t="str">
        <f t="shared" si="2"/>
        <v>Approval Threshold</v>
      </c>
    </row>
    <row r="132">
      <c r="A132" s="21" t="s">
        <v>340</v>
      </c>
      <c r="B132" s="22">
        <v>1.75</v>
      </c>
      <c r="C132" s="23">
        <v>118.0</v>
      </c>
      <c r="D132" s="24">
        <v>2.2564781E7</v>
      </c>
      <c r="E132" s="24">
        <v>2.6453636E7</v>
      </c>
      <c r="F132" s="13">
        <f t="shared" si="1"/>
        <v>-3888855</v>
      </c>
      <c r="G132" s="14" t="str">
        <f>IF(E132=0,"YES",IF(D132/E132&gt;=1.15, IF(D132+E132&gt;=one_percentage,"YES","NO"),"NO"))</f>
        <v>NO</v>
      </c>
      <c r="H132" s="25">
        <v>650000.0</v>
      </c>
      <c r="I132" s="16" t="str">
        <f t="shared" si="3"/>
        <v>NOT FUNDED</v>
      </c>
      <c r="J132" s="17">
        <f t="shared" si="4"/>
        <v>1000</v>
      </c>
      <c r="K132" s="18" t="str">
        <f t="shared" si="2"/>
        <v>Approval Threshold</v>
      </c>
    </row>
    <row r="133">
      <c r="A133" s="21" t="s">
        <v>341</v>
      </c>
      <c r="B133" s="22">
        <v>4.22</v>
      </c>
      <c r="C133" s="23">
        <v>115.0</v>
      </c>
      <c r="D133" s="24">
        <v>1.9568147E7</v>
      </c>
      <c r="E133" s="24">
        <v>2.4220233E7</v>
      </c>
      <c r="F133" s="13">
        <f t="shared" si="1"/>
        <v>-4652086</v>
      </c>
      <c r="G133" s="14" t="str">
        <f>IF(E133=0,"YES",IF(D133/E133&gt;=1.15, IF(D133+E133&gt;=one_percentage,"YES","NO"),"NO"))</f>
        <v>NO</v>
      </c>
      <c r="H133" s="25">
        <v>27800.0</v>
      </c>
      <c r="I133" s="16" t="str">
        <f t="shared" si="3"/>
        <v>NOT FUNDED</v>
      </c>
      <c r="J133" s="17">
        <f t="shared" si="4"/>
        <v>1000</v>
      </c>
      <c r="K133" s="18" t="str">
        <f t="shared" si="2"/>
        <v>Approval Threshold</v>
      </c>
    </row>
    <row r="134">
      <c r="A134" s="21" t="s">
        <v>342</v>
      </c>
      <c r="B134" s="22">
        <v>1.58</v>
      </c>
      <c r="C134" s="23">
        <v>110.0</v>
      </c>
      <c r="D134" s="24">
        <v>2.2557334E7</v>
      </c>
      <c r="E134" s="24">
        <v>2.7306166E7</v>
      </c>
      <c r="F134" s="13">
        <f t="shared" si="1"/>
        <v>-4748832</v>
      </c>
      <c r="G134" s="14" t="str">
        <f>IF(E134=0,"YES",IF(D134/E134&gt;=1.15, IF(D134+E134&gt;=one_percentage,"YES","NO"),"NO"))</f>
        <v>NO</v>
      </c>
      <c r="H134" s="25">
        <v>150000.0</v>
      </c>
      <c r="I134" s="16" t="str">
        <f t="shared" si="3"/>
        <v>NOT FUNDED</v>
      </c>
      <c r="J134" s="17">
        <f t="shared" si="4"/>
        <v>1000</v>
      </c>
      <c r="K134" s="18" t="str">
        <f t="shared" si="2"/>
        <v>Approval Threshold</v>
      </c>
    </row>
    <row r="135">
      <c r="A135" s="21" t="s">
        <v>343</v>
      </c>
      <c r="B135" s="22">
        <v>4.42</v>
      </c>
      <c r="C135" s="23">
        <v>135.0</v>
      </c>
      <c r="D135" s="24">
        <v>1.9554993E7</v>
      </c>
      <c r="E135" s="24">
        <v>2.4450784E7</v>
      </c>
      <c r="F135" s="13">
        <f t="shared" si="1"/>
        <v>-4895791</v>
      </c>
      <c r="G135" s="14" t="str">
        <f>IF(E135=0,"YES",IF(D135/E135&gt;=1.15, IF(D135+E135&gt;=one_percentage,"YES","NO"),"NO"))</f>
        <v>NO</v>
      </c>
      <c r="H135" s="25">
        <v>71500.0</v>
      </c>
      <c r="I135" s="16" t="str">
        <f t="shared" si="3"/>
        <v>NOT FUNDED</v>
      </c>
      <c r="J135" s="17">
        <f t="shared" si="4"/>
        <v>1000</v>
      </c>
      <c r="K135" s="18" t="str">
        <f t="shared" si="2"/>
        <v>Approval Threshold</v>
      </c>
    </row>
    <row r="136">
      <c r="A136" s="21" t="s">
        <v>344</v>
      </c>
      <c r="B136" s="22">
        <v>3.27</v>
      </c>
      <c r="C136" s="23">
        <v>90.0</v>
      </c>
      <c r="D136" s="24">
        <v>1.6714154E7</v>
      </c>
      <c r="E136" s="24">
        <v>2.2185702E7</v>
      </c>
      <c r="F136" s="13">
        <f t="shared" si="1"/>
        <v>-5471548</v>
      </c>
      <c r="G136" s="14" t="str">
        <f>IF(E136=0,"YES",IF(D136/E136&gt;=1.15, IF(D136+E136&gt;=one_percentage,"YES","NO"),"NO"))</f>
        <v>NO</v>
      </c>
      <c r="H136" s="25">
        <v>60000.0</v>
      </c>
      <c r="I136" s="16" t="str">
        <f t="shared" si="3"/>
        <v>NOT FUNDED</v>
      </c>
      <c r="J136" s="17">
        <f t="shared" si="4"/>
        <v>1000</v>
      </c>
      <c r="K136" s="18" t="str">
        <f t="shared" si="2"/>
        <v>Approval Threshold</v>
      </c>
    </row>
    <row r="137">
      <c r="A137" s="21" t="s">
        <v>345</v>
      </c>
      <c r="B137" s="22">
        <v>3.27</v>
      </c>
      <c r="C137" s="23">
        <v>102.0</v>
      </c>
      <c r="D137" s="24">
        <v>1.4720135E7</v>
      </c>
      <c r="E137" s="24">
        <v>2.1602629E7</v>
      </c>
      <c r="F137" s="13">
        <f t="shared" si="1"/>
        <v>-6882494</v>
      </c>
      <c r="G137" s="14" t="str">
        <f>IF(E137=0,"YES",IF(D137/E137&gt;=1.15, IF(D137+E137&gt;=one_percentage,"YES","NO"),"NO"))</f>
        <v>NO</v>
      </c>
      <c r="H137" s="25">
        <v>38152.0</v>
      </c>
      <c r="I137" s="16" t="str">
        <f t="shared" si="3"/>
        <v>NOT FUNDED</v>
      </c>
      <c r="J137" s="17">
        <f t="shared" si="4"/>
        <v>1000</v>
      </c>
      <c r="K137" s="18" t="str">
        <f t="shared" si="2"/>
        <v>Approval Threshold</v>
      </c>
    </row>
    <row r="138">
      <c r="A138" s="21" t="s">
        <v>346</v>
      </c>
      <c r="B138" s="22">
        <v>3.38</v>
      </c>
      <c r="C138" s="23">
        <v>99.0</v>
      </c>
      <c r="D138" s="24">
        <v>2.028908E7</v>
      </c>
      <c r="E138" s="24">
        <v>3.832264E7</v>
      </c>
      <c r="F138" s="13">
        <f t="shared" si="1"/>
        <v>-18033560</v>
      </c>
      <c r="G138" s="14" t="str">
        <f>IF(E138=0,"YES",IF(D138/E138&gt;=1.15, IF(D138+E138&gt;=one_percentage,"YES","NO"),"NO"))</f>
        <v>NO</v>
      </c>
      <c r="H138" s="25">
        <v>250000.0</v>
      </c>
      <c r="I138" s="16" t="str">
        <f t="shared" si="3"/>
        <v>NOT FUNDED</v>
      </c>
      <c r="J138" s="17">
        <f t="shared" si="4"/>
        <v>1000</v>
      </c>
      <c r="K138" s="18" t="str">
        <f t="shared" si="2"/>
        <v>Approval Threshold</v>
      </c>
    </row>
  </sheetData>
  <autoFilter ref="$A$1:$H$138">
    <sortState ref="A1:H138">
      <sortCondition descending="1" ref="F1:F138"/>
    </sortState>
  </autoFilter>
  <conditionalFormatting sqref="I2:I138">
    <cfRule type="cellIs" dxfId="0" priority="1" operator="equal">
      <formula>"FUNDED"</formula>
    </cfRule>
  </conditionalFormatting>
  <conditionalFormatting sqref="I2:I138">
    <cfRule type="cellIs" dxfId="1" priority="2" operator="equal">
      <formula>"NOT FUNDED"</formula>
    </cfRule>
  </conditionalFormatting>
  <conditionalFormatting sqref="K2:K138">
    <cfRule type="cellIs" dxfId="0" priority="3" operator="greaterThan">
      <formula>999</formula>
    </cfRule>
  </conditionalFormatting>
  <conditionalFormatting sqref="K2:K138">
    <cfRule type="cellIs" dxfId="0" priority="4" operator="greaterThan">
      <formula>999</formula>
    </cfRule>
  </conditionalFormatting>
  <conditionalFormatting sqref="K2:K138">
    <cfRule type="containsText" dxfId="1" priority="5" operator="containsText" text="NOT FUNDED">
      <formula>NOT(ISERROR(SEARCH(("NOT FUNDED"),(K2))))</formula>
    </cfRule>
  </conditionalFormatting>
  <conditionalFormatting sqref="K2:K138">
    <cfRule type="cellIs" dxfId="2" priority="6" operator="equal">
      <formula>"Over Budget"</formula>
    </cfRule>
  </conditionalFormatting>
  <conditionalFormatting sqref="K2:K138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</hyperlinks>
  <drawing r:id="rId13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6" t="s">
        <v>347</v>
      </c>
      <c r="B2" s="22">
        <v>4.94</v>
      </c>
      <c r="C2" s="23">
        <v>2339.0</v>
      </c>
      <c r="D2" s="24">
        <v>3.63906224E8</v>
      </c>
      <c r="E2" s="24">
        <v>1.0218808E7</v>
      </c>
      <c r="F2" s="13">
        <f t="shared" ref="F2:F50" si="1">D2-E2</f>
        <v>353687416</v>
      </c>
      <c r="G2" s="14" t="str">
        <f>IF(E2=0,"YES",IF(D2/E2&gt;=1.15, IF(D2+E2&gt;=one_percentage,"YES","NO"),"NO"))</f>
        <v>YES</v>
      </c>
      <c r="H2" s="25">
        <v>83000.0</v>
      </c>
      <c r="I2" s="16" t="str">
        <f>If(dev_eco&gt;=H2,IF(G2="Yes","FUNDED","NOT FUNDED"),"NOT FUNDED")</f>
        <v>FUNDED</v>
      </c>
      <c r="J2" s="17">
        <f>If(dev_eco&gt;=H2,dev_eco-H2,dev_eco)</f>
        <v>917000</v>
      </c>
      <c r="K2" s="18" t="str">
        <f t="shared" ref="K2:K50" si="2">If(G2="YES",IF(I2="FUNDED","","Over Budget"),"Approval Threshold")</f>
        <v/>
      </c>
    </row>
    <row r="3">
      <c r="A3" s="21" t="s">
        <v>348</v>
      </c>
      <c r="B3" s="22">
        <v>4.19</v>
      </c>
      <c r="C3" s="23">
        <v>545.0</v>
      </c>
      <c r="D3" s="24">
        <v>2.18200805E8</v>
      </c>
      <c r="E3" s="24">
        <v>8038546.0</v>
      </c>
      <c r="F3" s="13">
        <f t="shared" si="1"/>
        <v>210162259</v>
      </c>
      <c r="G3" s="14" t="str">
        <f>IF(E3=0,"YES",IF(D3/E3&gt;=1.15, IF(D3+E3&gt;=one_percentage,"YES","NO"),"NO"))</f>
        <v>YES</v>
      </c>
      <c r="H3" s="25">
        <v>20000.0</v>
      </c>
      <c r="I3" s="16" t="str">
        <f t="shared" ref="I3:I50" si="3">If(J2&gt;=H3,IF(G3="Yes","FUNDED","NOT FUNDED"),"NOT FUNDED")</f>
        <v>FUNDED</v>
      </c>
      <c r="J3" s="17">
        <f t="shared" ref="J3:J50" si="4">If(I3="FUNDED",IF(J2&gt;=H3,(J2-H3),J2),J2)</f>
        <v>897000</v>
      </c>
      <c r="K3" s="18" t="str">
        <f t="shared" si="2"/>
        <v/>
      </c>
    </row>
    <row r="4">
      <c r="A4" s="21" t="s">
        <v>349</v>
      </c>
      <c r="B4" s="22">
        <v>4.81</v>
      </c>
      <c r="C4" s="23">
        <v>1574.0</v>
      </c>
      <c r="D4" s="24">
        <v>2.27821075E8</v>
      </c>
      <c r="E4" s="24">
        <v>2.3778876E7</v>
      </c>
      <c r="F4" s="13">
        <f t="shared" si="1"/>
        <v>204042199</v>
      </c>
      <c r="G4" s="14" t="str">
        <f>IF(E4=0,"YES",IF(D4/E4&gt;=1.15, IF(D4+E4&gt;=one_percentage,"YES","NO"),"NO"))</f>
        <v>YES</v>
      </c>
      <c r="H4" s="25">
        <v>90000.0</v>
      </c>
      <c r="I4" s="16" t="str">
        <f t="shared" si="3"/>
        <v>FUNDED</v>
      </c>
      <c r="J4" s="17">
        <f t="shared" si="4"/>
        <v>807000</v>
      </c>
      <c r="K4" s="18" t="str">
        <f t="shared" si="2"/>
        <v/>
      </c>
    </row>
    <row r="5">
      <c r="A5" s="21" t="s">
        <v>350</v>
      </c>
      <c r="B5" s="22">
        <v>4.77</v>
      </c>
      <c r="C5" s="23">
        <v>1340.0</v>
      </c>
      <c r="D5" s="24">
        <v>2.14272423E8</v>
      </c>
      <c r="E5" s="24">
        <v>1.3501279E7</v>
      </c>
      <c r="F5" s="13">
        <f t="shared" si="1"/>
        <v>200771144</v>
      </c>
      <c r="G5" s="14" t="str">
        <f>IF(E5=0,"YES",IF(D5/E5&gt;=1.15, IF(D5+E5&gt;=one_percentage,"YES","NO"),"NO"))</f>
        <v>YES</v>
      </c>
      <c r="H5" s="25">
        <v>76886.0</v>
      </c>
      <c r="I5" s="16" t="str">
        <f t="shared" si="3"/>
        <v>FUNDED</v>
      </c>
      <c r="J5" s="17">
        <f t="shared" si="4"/>
        <v>730114</v>
      </c>
      <c r="K5" s="18" t="str">
        <f t="shared" si="2"/>
        <v/>
      </c>
    </row>
    <row r="6">
      <c r="A6" s="21" t="s">
        <v>351</v>
      </c>
      <c r="B6" s="22">
        <v>4.87</v>
      </c>
      <c r="C6" s="23">
        <v>1103.0</v>
      </c>
      <c r="D6" s="24">
        <v>1.91379924E8</v>
      </c>
      <c r="E6" s="24">
        <v>1.5618966E7</v>
      </c>
      <c r="F6" s="13">
        <f t="shared" si="1"/>
        <v>175760958</v>
      </c>
      <c r="G6" s="14" t="str">
        <f>IF(E6=0,"YES",IF(D6/E6&gt;=1.15, IF(D6+E6&gt;=one_percentage,"YES","NO"),"NO"))</f>
        <v>YES</v>
      </c>
      <c r="H6" s="25">
        <v>54780.0</v>
      </c>
      <c r="I6" s="16" t="str">
        <f t="shared" si="3"/>
        <v>FUNDED</v>
      </c>
      <c r="J6" s="17">
        <f t="shared" si="4"/>
        <v>675334</v>
      </c>
      <c r="K6" s="18" t="str">
        <f t="shared" si="2"/>
        <v/>
      </c>
    </row>
    <row r="7">
      <c r="A7" s="21" t="s">
        <v>352</v>
      </c>
      <c r="B7" s="22">
        <v>3.0</v>
      </c>
      <c r="C7" s="23">
        <v>532.0</v>
      </c>
      <c r="D7" s="24">
        <v>1.92496502E8</v>
      </c>
      <c r="E7" s="24">
        <v>1.8694574E7</v>
      </c>
      <c r="F7" s="13">
        <f t="shared" si="1"/>
        <v>173801928</v>
      </c>
      <c r="G7" s="14" t="str">
        <f>IF(E7=0,"YES",IF(D7/E7&gt;=1.15, IF(D7+E7&gt;=one_percentage,"YES","NO"),"NO"))</f>
        <v>YES</v>
      </c>
      <c r="H7" s="25">
        <v>50000.0</v>
      </c>
      <c r="I7" s="16" t="str">
        <f t="shared" si="3"/>
        <v>FUNDED</v>
      </c>
      <c r="J7" s="17">
        <f t="shared" si="4"/>
        <v>625334</v>
      </c>
      <c r="K7" s="18" t="str">
        <f t="shared" si="2"/>
        <v/>
      </c>
    </row>
    <row r="8">
      <c r="A8" s="21" t="s">
        <v>353</v>
      </c>
      <c r="B8" s="22">
        <v>4.48</v>
      </c>
      <c r="C8" s="23">
        <v>850.0</v>
      </c>
      <c r="D8" s="24">
        <v>1.83237259E8</v>
      </c>
      <c r="E8" s="24">
        <v>1.0376712E7</v>
      </c>
      <c r="F8" s="13">
        <f t="shared" si="1"/>
        <v>172860547</v>
      </c>
      <c r="G8" s="14" t="str">
        <f>IF(E8=0,"YES",IF(D8/E8&gt;=1.15, IF(D8+E8&gt;=one_percentage,"YES","NO"),"NO"))</f>
        <v>YES</v>
      </c>
      <c r="H8" s="25">
        <v>128000.0</v>
      </c>
      <c r="I8" s="16" t="str">
        <f t="shared" si="3"/>
        <v>FUNDED</v>
      </c>
      <c r="J8" s="17">
        <f t="shared" si="4"/>
        <v>497334</v>
      </c>
      <c r="K8" s="18" t="str">
        <f t="shared" si="2"/>
        <v/>
      </c>
    </row>
    <row r="9">
      <c r="A9" s="21" t="s">
        <v>354</v>
      </c>
      <c r="B9" s="22">
        <v>4.78</v>
      </c>
      <c r="C9" s="23">
        <v>1675.0</v>
      </c>
      <c r="D9" s="24">
        <v>1.85143724E8</v>
      </c>
      <c r="E9" s="24">
        <v>2.9838472E7</v>
      </c>
      <c r="F9" s="13">
        <f t="shared" si="1"/>
        <v>155305252</v>
      </c>
      <c r="G9" s="14" t="str">
        <f>IF(E9=0,"YES",IF(D9/E9&gt;=1.15, IF(D9+E9&gt;=one_percentage,"YES","NO"),"NO"))</f>
        <v>YES</v>
      </c>
      <c r="H9" s="25">
        <v>11580.0</v>
      </c>
      <c r="I9" s="16" t="str">
        <f t="shared" si="3"/>
        <v>FUNDED</v>
      </c>
      <c r="J9" s="17">
        <f t="shared" si="4"/>
        <v>485754</v>
      </c>
      <c r="K9" s="18" t="str">
        <f t="shared" si="2"/>
        <v/>
      </c>
    </row>
    <row r="10">
      <c r="A10" s="21" t="s">
        <v>355</v>
      </c>
      <c r="B10" s="22">
        <v>4.41</v>
      </c>
      <c r="C10" s="23">
        <v>395.0</v>
      </c>
      <c r="D10" s="24">
        <v>1.42975848E8</v>
      </c>
      <c r="E10" s="24">
        <v>1.1100229E7</v>
      </c>
      <c r="F10" s="13">
        <f t="shared" si="1"/>
        <v>131875619</v>
      </c>
      <c r="G10" s="14" t="str">
        <f>IF(E10=0,"YES",IF(D10/E10&gt;=1.15, IF(D10+E10&gt;=one_percentage,"YES","NO"),"NO"))</f>
        <v>YES</v>
      </c>
      <c r="H10" s="25">
        <v>24000.0</v>
      </c>
      <c r="I10" s="16" t="str">
        <f t="shared" si="3"/>
        <v>FUNDED</v>
      </c>
      <c r="J10" s="17">
        <f t="shared" si="4"/>
        <v>461754</v>
      </c>
      <c r="K10" s="18" t="str">
        <f t="shared" si="2"/>
        <v/>
      </c>
    </row>
    <row r="11">
      <c r="A11" s="21" t="s">
        <v>356</v>
      </c>
      <c r="B11" s="22">
        <v>4.78</v>
      </c>
      <c r="C11" s="23">
        <v>1051.0</v>
      </c>
      <c r="D11" s="24">
        <v>1.3876315E8</v>
      </c>
      <c r="E11" s="24">
        <v>7171047.0</v>
      </c>
      <c r="F11" s="13">
        <f t="shared" si="1"/>
        <v>131592103</v>
      </c>
      <c r="G11" s="14" t="str">
        <f>IF(E11=0,"YES",IF(D11/E11&gt;=1.15, IF(D11+E11&gt;=one_percentage,"YES","NO"),"NO"))</f>
        <v>YES</v>
      </c>
      <c r="H11" s="25">
        <v>26000.0</v>
      </c>
      <c r="I11" s="16" t="str">
        <f t="shared" si="3"/>
        <v>FUNDED</v>
      </c>
      <c r="J11" s="17">
        <f t="shared" si="4"/>
        <v>435754</v>
      </c>
      <c r="K11" s="18" t="str">
        <f t="shared" si="2"/>
        <v/>
      </c>
    </row>
    <row r="12">
      <c r="A12" s="21" t="s">
        <v>357</v>
      </c>
      <c r="B12" s="22">
        <v>4.3</v>
      </c>
      <c r="C12" s="23">
        <v>533.0</v>
      </c>
      <c r="D12" s="24">
        <v>1.25773037E8</v>
      </c>
      <c r="E12" s="24">
        <v>5940951.0</v>
      </c>
      <c r="F12" s="13">
        <f t="shared" si="1"/>
        <v>119832086</v>
      </c>
      <c r="G12" s="14" t="str">
        <f>IF(E12=0,"YES",IF(D12/E12&gt;=1.15, IF(D12+E12&gt;=one_percentage,"YES","NO"),"NO"))</f>
        <v>YES</v>
      </c>
      <c r="H12" s="25">
        <v>71000.0</v>
      </c>
      <c r="I12" s="16" t="str">
        <f t="shared" si="3"/>
        <v>FUNDED</v>
      </c>
      <c r="J12" s="17">
        <f t="shared" si="4"/>
        <v>364754</v>
      </c>
      <c r="K12" s="18" t="str">
        <f t="shared" si="2"/>
        <v/>
      </c>
    </row>
    <row r="13">
      <c r="A13" s="21" t="s">
        <v>358</v>
      </c>
      <c r="B13" s="22">
        <v>4.76</v>
      </c>
      <c r="C13" s="23">
        <v>833.0</v>
      </c>
      <c r="D13" s="24">
        <v>1.25790825E8</v>
      </c>
      <c r="E13" s="24">
        <v>1.6729805E7</v>
      </c>
      <c r="F13" s="13">
        <f t="shared" si="1"/>
        <v>109061020</v>
      </c>
      <c r="G13" s="14" t="str">
        <f>IF(E13=0,"YES",IF(D13/E13&gt;=1.15, IF(D13+E13&gt;=one_percentage,"YES","NO"),"NO"))</f>
        <v>YES</v>
      </c>
      <c r="H13" s="25">
        <v>50000.0</v>
      </c>
      <c r="I13" s="16" t="str">
        <f t="shared" si="3"/>
        <v>FUNDED</v>
      </c>
      <c r="J13" s="17">
        <f t="shared" si="4"/>
        <v>314754</v>
      </c>
      <c r="K13" s="18" t="str">
        <f t="shared" si="2"/>
        <v/>
      </c>
    </row>
    <row r="14">
      <c r="A14" s="21" t="s">
        <v>359</v>
      </c>
      <c r="B14" s="22">
        <v>4.67</v>
      </c>
      <c r="C14" s="23">
        <v>652.0</v>
      </c>
      <c r="D14" s="24">
        <v>1.01442051E8</v>
      </c>
      <c r="E14" s="24">
        <v>1.2305096E7</v>
      </c>
      <c r="F14" s="13">
        <f t="shared" si="1"/>
        <v>89136955</v>
      </c>
      <c r="G14" s="14" t="str">
        <f>IF(E14=0,"YES",IF(D14/E14&gt;=1.15, IF(D14+E14&gt;=one_percentage,"YES","NO"),"NO"))</f>
        <v>YES</v>
      </c>
      <c r="H14" s="25">
        <v>49000.0</v>
      </c>
      <c r="I14" s="16" t="str">
        <f t="shared" si="3"/>
        <v>FUNDED</v>
      </c>
      <c r="J14" s="17">
        <f t="shared" si="4"/>
        <v>265754</v>
      </c>
      <c r="K14" s="18" t="str">
        <f t="shared" si="2"/>
        <v/>
      </c>
    </row>
    <row r="15">
      <c r="A15" s="21" t="s">
        <v>360</v>
      </c>
      <c r="B15" s="22">
        <v>4.47</v>
      </c>
      <c r="C15" s="23">
        <v>707.0</v>
      </c>
      <c r="D15" s="24">
        <v>1.02644163E8</v>
      </c>
      <c r="E15" s="24">
        <v>1.3660866E7</v>
      </c>
      <c r="F15" s="13">
        <f t="shared" si="1"/>
        <v>88983297</v>
      </c>
      <c r="G15" s="14" t="str">
        <f>IF(E15=0,"YES",IF(D15/E15&gt;=1.15, IF(D15+E15&gt;=one_percentage,"YES","NO"),"NO"))</f>
        <v>YES</v>
      </c>
      <c r="H15" s="25">
        <v>104781.0</v>
      </c>
      <c r="I15" s="16" t="str">
        <f t="shared" si="3"/>
        <v>FUNDED</v>
      </c>
      <c r="J15" s="17">
        <f t="shared" si="4"/>
        <v>160973</v>
      </c>
      <c r="K15" s="18" t="str">
        <f t="shared" si="2"/>
        <v/>
      </c>
    </row>
    <row r="16">
      <c r="A16" s="21" t="s">
        <v>361</v>
      </c>
      <c r="B16" s="22">
        <v>4.56</v>
      </c>
      <c r="C16" s="23">
        <v>558.0</v>
      </c>
      <c r="D16" s="24">
        <v>9.901885E7</v>
      </c>
      <c r="E16" s="24">
        <v>1.6236562E7</v>
      </c>
      <c r="F16" s="13">
        <f t="shared" si="1"/>
        <v>82782288</v>
      </c>
      <c r="G16" s="14" t="str">
        <f>IF(E16=0,"YES",IF(D16/E16&gt;=1.15, IF(D16+E16&gt;=one_percentage,"YES","NO"),"NO"))</f>
        <v>YES</v>
      </c>
      <c r="H16" s="25">
        <v>2200.0</v>
      </c>
      <c r="I16" s="16" t="str">
        <f t="shared" si="3"/>
        <v>FUNDED</v>
      </c>
      <c r="J16" s="17">
        <f t="shared" si="4"/>
        <v>158773</v>
      </c>
      <c r="K16" s="18" t="str">
        <f t="shared" si="2"/>
        <v/>
      </c>
    </row>
    <row r="17">
      <c r="A17" s="21" t="s">
        <v>362</v>
      </c>
      <c r="B17" s="22">
        <v>4.5</v>
      </c>
      <c r="C17" s="23">
        <v>554.0</v>
      </c>
      <c r="D17" s="24">
        <v>9.2675759E7</v>
      </c>
      <c r="E17" s="24">
        <v>1.4355117E7</v>
      </c>
      <c r="F17" s="13">
        <f t="shared" si="1"/>
        <v>78320642</v>
      </c>
      <c r="G17" s="14" t="str">
        <f>IF(E17=0,"YES",IF(D17/E17&gt;=1.15, IF(D17+E17&gt;=one_percentage,"YES","NO"),"NO"))</f>
        <v>YES</v>
      </c>
      <c r="H17" s="25">
        <v>50000.0</v>
      </c>
      <c r="I17" s="16" t="str">
        <f t="shared" si="3"/>
        <v>FUNDED</v>
      </c>
      <c r="J17" s="17">
        <f t="shared" si="4"/>
        <v>108773</v>
      </c>
      <c r="K17" s="18" t="str">
        <f t="shared" si="2"/>
        <v/>
      </c>
    </row>
    <row r="18">
      <c r="A18" s="21" t="s">
        <v>363</v>
      </c>
      <c r="B18" s="22">
        <v>4.59</v>
      </c>
      <c r="C18" s="23">
        <v>549.0</v>
      </c>
      <c r="D18" s="24">
        <v>8.8438437E7</v>
      </c>
      <c r="E18" s="24">
        <v>1.0856269E7</v>
      </c>
      <c r="F18" s="13">
        <f t="shared" si="1"/>
        <v>77582168</v>
      </c>
      <c r="G18" s="14" t="str">
        <f>IF(E18=0,"YES",IF(D18/E18&gt;=1.15, IF(D18+E18&gt;=one_percentage,"YES","NO"),"NO"))</f>
        <v>YES</v>
      </c>
      <c r="H18" s="25">
        <v>6500.0</v>
      </c>
      <c r="I18" s="16" t="str">
        <f t="shared" si="3"/>
        <v>FUNDED</v>
      </c>
      <c r="J18" s="17">
        <f t="shared" si="4"/>
        <v>102273</v>
      </c>
      <c r="K18" s="18" t="str">
        <f t="shared" si="2"/>
        <v/>
      </c>
    </row>
    <row r="19">
      <c r="A19" s="21" t="s">
        <v>364</v>
      </c>
      <c r="B19" s="22">
        <v>3.75</v>
      </c>
      <c r="C19" s="23">
        <v>353.0</v>
      </c>
      <c r="D19" s="24">
        <v>8.2810336E7</v>
      </c>
      <c r="E19" s="24">
        <v>1.2501385E7</v>
      </c>
      <c r="F19" s="13">
        <f t="shared" si="1"/>
        <v>70308951</v>
      </c>
      <c r="G19" s="14" t="str">
        <f>IF(E19=0,"YES",IF(D19/E19&gt;=1.15, IF(D19+E19&gt;=one_percentage,"YES","NO"),"NO"))</f>
        <v>YES</v>
      </c>
      <c r="H19" s="25">
        <v>50000.0</v>
      </c>
      <c r="I19" s="16" t="str">
        <f t="shared" si="3"/>
        <v>FUNDED</v>
      </c>
      <c r="J19" s="17">
        <f t="shared" si="4"/>
        <v>52273</v>
      </c>
      <c r="K19" s="18" t="str">
        <f t="shared" si="2"/>
        <v/>
      </c>
    </row>
    <row r="20">
      <c r="A20" s="21" t="s">
        <v>365</v>
      </c>
      <c r="B20" s="22">
        <v>4.11</v>
      </c>
      <c r="C20" s="23">
        <v>319.0</v>
      </c>
      <c r="D20" s="24">
        <v>7.6342039E7</v>
      </c>
      <c r="E20" s="24">
        <v>1.0340613E7</v>
      </c>
      <c r="F20" s="13">
        <f t="shared" si="1"/>
        <v>66001426</v>
      </c>
      <c r="G20" s="14" t="str">
        <f>IF(E20=0,"YES",IF(D20/E20&gt;=1.15, IF(D20+E20&gt;=one_percentage,"YES","NO"),"NO"))</f>
        <v>YES</v>
      </c>
      <c r="H20" s="25">
        <v>26400.0</v>
      </c>
      <c r="I20" s="16" t="str">
        <f t="shared" si="3"/>
        <v>FUNDED</v>
      </c>
      <c r="J20" s="17">
        <f t="shared" si="4"/>
        <v>25873</v>
      </c>
      <c r="K20" s="18" t="str">
        <f t="shared" si="2"/>
        <v/>
      </c>
    </row>
    <row r="21">
      <c r="A21" s="21" t="s">
        <v>366</v>
      </c>
      <c r="B21" s="22">
        <v>4.33</v>
      </c>
      <c r="C21" s="23">
        <v>353.0</v>
      </c>
      <c r="D21" s="24">
        <v>7.4879463E7</v>
      </c>
      <c r="E21" s="24">
        <v>1.2671164E7</v>
      </c>
      <c r="F21" s="13">
        <f t="shared" si="1"/>
        <v>62208299</v>
      </c>
      <c r="G21" s="14" t="str">
        <f>IF(E21=0,"YES",IF(D21/E21&gt;=1.15, IF(D21+E21&gt;=one_percentage,"YES","NO"),"NO"))</f>
        <v>YES</v>
      </c>
      <c r="H21" s="25">
        <v>64140.0</v>
      </c>
      <c r="I21" s="16" t="str">
        <f t="shared" si="3"/>
        <v>NOT FUNDED</v>
      </c>
      <c r="J21" s="17">
        <f t="shared" si="4"/>
        <v>25873</v>
      </c>
      <c r="K21" s="18" t="str">
        <f t="shared" si="2"/>
        <v>Over Budget</v>
      </c>
    </row>
    <row r="22">
      <c r="A22" s="21" t="s">
        <v>367</v>
      </c>
      <c r="B22" s="22">
        <v>4.71</v>
      </c>
      <c r="C22" s="23">
        <v>518.0</v>
      </c>
      <c r="D22" s="24">
        <v>8.1889386E7</v>
      </c>
      <c r="E22" s="24">
        <v>2.0255711E7</v>
      </c>
      <c r="F22" s="13">
        <f t="shared" si="1"/>
        <v>61633675</v>
      </c>
      <c r="G22" s="14" t="str">
        <f>IF(E22=0,"YES",IF(D22/E22&gt;=1.15, IF(D22+E22&gt;=one_percentage,"YES","NO"),"NO"))</f>
        <v>YES</v>
      </c>
      <c r="H22" s="25">
        <v>64000.0</v>
      </c>
      <c r="I22" s="16" t="str">
        <f t="shared" si="3"/>
        <v>NOT FUNDED</v>
      </c>
      <c r="J22" s="17">
        <f t="shared" si="4"/>
        <v>25873</v>
      </c>
      <c r="K22" s="18" t="str">
        <f t="shared" si="2"/>
        <v>Over Budget</v>
      </c>
    </row>
    <row r="23">
      <c r="A23" s="21" t="s">
        <v>368</v>
      </c>
      <c r="B23" s="22">
        <v>4.57</v>
      </c>
      <c r="C23" s="23">
        <v>515.0</v>
      </c>
      <c r="D23" s="24">
        <v>7.4588436E7</v>
      </c>
      <c r="E23" s="24">
        <v>1.6494393E7</v>
      </c>
      <c r="F23" s="13">
        <f t="shared" si="1"/>
        <v>58094043</v>
      </c>
      <c r="G23" s="14" t="str">
        <f>IF(E23=0,"YES",IF(D23/E23&gt;=1.15, IF(D23+E23&gt;=one_percentage,"YES","NO"),"NO"))</f>
        <v>YES</v>
      </c>
      <c r="H23" s="25">
        <v>33100.0</v>
      </c>
      <c r="I23" s="16" t="str">
        <f t="shared" si="3"/>
        <v>NOT FUNDED</v>
      </c>
      <c r="J23" s="17">
        <f t="shared" si="4"/>
        <v>25873</v>
      </c>
      <c r="K23" s="18" t="str">
        <f t="shared" si="2"/>
        <v>Over Budget</v>
      </c>
    </row>
    <row r="24">
      <c r="A24" s="21" t="s">
        <v>369</v>
      </c>
      <c r="B24" s="22">
        <v>4.62</v>
      </c>
      <c r="C24" s="23">
        <v>563.0</v>
      </c>
      <c r="D24" s="24">
        <v>7.8982718E7</v>
      </c>
      <c r="E24" s="24">
        <v>2.2858471E7</v>
      </c>
      <c r="F24" s="13">
        <f t="shared" si="1"/>
        <v>56124247</v>
      </c>
      <c r="G24" s="14" t="str">
        <f>IF(E24=0,"YES",IF(D24/E24&gt;=1.15, IF(D24+E24&gt;=one_percentage,"YES","NO"),"NO"))</f>
        <v>YES</v>
      </c>
      <c r="H24" s="25">
        <v>21100.0</v>
      </c>
      <c r="I24" s="16" t="str">
        <f t="shared" si="3"/>
        <v>FUNDED</v>
      </c>
      <c r="J24" s="17">
        <f t="shared" si="4"/>
        <v>4773</v>
      </c>
      <c r="K24" s="18" t="str">
        <f t="shared" si="2"/>
        <v/>
      </c>
    </row>
    <row r="25">
      <c r="A25" s="21" t="s">
        <v>370</v>
      </c>
      <c r="B25" s="22">
        <v>3.75</v>
      </c>
      <c r="C25" s="23">
        <v>307.0</v>
      </c>
      <c r="D25" s="24">
        <v>6.1820297E7</v>
      </c>
      <c r="E25" s="24">
        <v>9154863.0</v>
      </c>
      <c r="F25" s="13">
        <f t="shared" si="1"/>
        <v>52665434</v>
      </c>
      <c r="G25" s="14" t="str">
        <f>IF(E25=0,"YES",IF(D25/E25&gt;=1.15, IF(D25+E25&gt;=one_percentage,"YES","NO"),"NO"))</f>
        <v>YES</v>
      </c>
      <c r="H25" s="25">
        <v>62300.0</v>
      </c>
      <c r="I25" s="16" t="str">
        <f t="shared" si="3"/>
        <v>NOT FUNDED</v>
      </c>
      <c r="J25" s="17">
        <f t="shared" si="4"/>
        <v>4773</v>
      </c>
      <c r="K25" s="18" t="str">
        <f t="shared" si="2"/>
        <v>Over Budget</v>
      </c>
    </row>
    <row r="26">
      <c r="A26" s="21" t="s">
        <v>371</v>
      </c>
      <c r="B26" s="22">
        <v>4.5</v>
      </c>
      <c r="C26" s="23">
        <v>482.0</v>
      </c>
      <c r="D26" s="24">
        <v>7.1675594E7</v>
      </c>
      <c r="E26" s="24">
        <v>1.9517974E7</v>
      </c>
      <c r="F26" s="13">
        <f t="shared" si="1"/>
        <v>52157620</v>
      </c>
      <c r="G26" s="14" t="str">
        <f>IF(E26=0,"YES",IF(D26/E26&gt;=1.15, IF(D26+E26&gt;=one_percentage,"YES","NO"),"NO"))</f>
        <v>YES</v>
      </c>
      <c r="H26" s="25">
        <v>114000.0</v>
      </c>
      <c r="I26" s="16" t="str">
        <f t="shared" si="3"/>
        <v>NOT FUNDED</v>
      </c>
      <c r="J26" s="17">
        <f t="shared" si="4"/>
        <v>4773</v>
      </c>
      <c r="K26" s="18" t="str">
        <f t="shared" si="2"/>
        <v>Over Budget</v>
      </c>
    </row>
    <row r="27">
      <c r="A27" s="27" t="s">
        <v>372</v>
      </c>
      <c r="B27" s="22">
        <v>4.11</v>
      </c>
      <c r="C27" s="23">
        <v>270.0</v>
      </c>
      <c r="D27" s="24">
        <v>5.8756665E7</v>
      </c>
      <c r="E27" s="24">
        <v>1.0208252E7</v>
      </c>
      <c r="F27" s="13">
        <f t="shared" si="1"/>
        <v>48548413</v>
      </c>
      <c r="G27" s="14" t="str">
        <f>IF(E27=0,"YES",IF(D27/E27&gt;=1.15, IF(D27+E27&gt;=one_percentage,"YES","NO"),"NO"))</f>
        <v>YES</v>
      </c>
      <c r="H27" s="25">
        <v>12000.0</v>
      </c>
      <c r="I27" s="16" t="str">
        <f t="shared" si="3"/>
        <v>NOT FUNDED</v>
      </c>
      <c r="J27" s="17">
        <f t="shared" si="4"/>
        <v>4773</v>
      </c>
      <c r="K27" s="18" t="str">
        <f t="shared" si="2"/>
        <v>Over Budget</v>
      </c>
    </row>
    <row r="28">
      <c r="A28" s="21" t="s">
        <v>373</v>
      </c>
      <c r="B28" s="22">
        <v>4.27</v>
      </c>
      <c r="C28" s="23">
        <v>361.0</v>
      </c>
      <c r="D28" s="24">
        <v>5.9865204E7</v>
      </c>
      <c r="E28" s="24">
        <v>1.162751E7</v>
      </c>
      <c r="F28" s="13">
        <f t="shared" si="1"/>
        <v>48237694</v>
      </c>
      <c r="G28" s="14" t="str">
        <f>IF(E28=0,"YES",IF(D28/E28&gt;=1.15, IF(D28+E28&gt;=one_percentage,"YES","NO"),"NO"))</f>
        <v>YES</v>
      </c>
      <c r="H28" s="25">
        <v>27000.0</v>
      </c>
      <c r="I28" s="16" t="str">
        <f t="shared" si="3"/>
        <v>NOT FUNDED</v>
      </c>
      <c r="J28" s="17">
        <f t="shared" si="4"/>
        <v>4773</v>
      </c>
      <c r="K28" s="18" t="str">
        <f t="shared" si="2"/>
        <v>Over Budget</v>
      </c>
    </row>
    <row r="29">
      <c r="A29" s="21" t="s">
        <v>374</v>
      </c>
      <c r="B29" s="22">
        <v>4.13</v>
      </c>
      <c r="C29" s="23">
        <v>308.0</v>
      </c>
      <c r="D29" s="24">
        <v>5.7784417E7</v>
      </c>
      <c r="E29" s="24">
        <v>1.4407088E7</v>
      </c>
      <c r="F29" s="13">
        <f t="shared" si="1"/>
        <v>43377329</v>
      </c>
      <c r="G29" s="14" t="str">
        <f>IF(E29=0,"YES",IF(D29/E29&gt;=1.15, IF(D29+E29&gt;=one_percentage,"YES","NO"),"NO"))</f>
        <v>YES</v>
      </c>
      <c r="H29" s="25">
        <v>24000.0</v>
      </c>
      <c r="I29" s="16" t="str">
        <f t="shared" si="3"/>
        <v>NOT FUNDED</v>
      </c>
      <c r="J29" s="17">
        <f t="shared" si="4"/>
        <v>4773</v>
      </c>
      <c r="K29" s="18" t="str">
        <f t="shared" si="2"/>
        <v>Over Budget</v>
      </c>
    </row>
    <row r="30">
      <c r="A30" s="21" t="s">
        <v>375</v>
      </c>
      <c r="B30" s="22">
        <v>4.56</v>
      </c>
      <c r="C30" s="23">
        <v>390.0</v>
      </c>
      <c r="D30" s="24">
        <v>5.8437032E7</v>
      </c>
      <c r="E30" s="24">
        <v>1.5719073E7</v>
      </c>
      <c r="F30" s="13">
        <f t="shared" si="1"/>
        <v>42717959</v>
      </c>
      <c r="G30" s="14" t="str">
        <f>IF(E30=0,"YES",IF(D30/E30&gt;=1.15, IF(D30+E30&gt;=one_percentage,"YES","NO"),"NO"))</f>
        <v>YES</v>
      </c>
      <c r="H30" s="25">
        <v>24400.0</v>
      </c>
      <c r="I30" s="16" t="str">
        <f t="shared" si="3"/>
        <v>NOT FUNDED</v>
      </c>
      <c r="J30" s="17">
        <f t="shared" si="4"/>
        <v>4773</v>
      </c>
      <c r="K30" s="18" t="str">
        <f t="shared" si="2"/>
        <v>Over Budget</v>
      </c>
    </row>
    <row r="31">
      <c r="A31" s="21" t="s">
        <v>376</v>
      </c>
      <c r="B31" s="22">
        <v>4.1</v>
      </c>
      <c r="C31" s="23">
        <v>262.0</v>
      </c>
      <c r="D31" s="24">
        <v>4.8262411E7</v>
      </c>
      <c r="E31" s="24">
        <v>7056680.0</v>
      </c>
      <c r="F31" s="13">
        <f t="shared" si="1"/>
        <v>41205731</v>
      </c>
      <c r="G31" s="14" t="str">
        <f>IF(E31=0,"YES",IF(D31/E31&gt;=1.15, IF(D31+E31&gt;=one_percentage,"YES","NO"),"NO"))</f>
        <v>YES</v>
      </c>
      <c r="H31" s="25">
        <v>29900.0</v>
      </c>
      <c r="I31" s="16" t="str">
        <f t="shared" si="3"/>
        <v>NOT FUNDED</v>
      </c>
      <c r="J31" s="17">
        <f t="shared" si="4"/>
        <v>4773</v>
      </c>
      <c r="K31" s="18" t="str">
        <f t="shared" si="2"/>
        <v>Over Budget</v>
      </c>
    </row>
    <row r="32">
      <c r="A32" s="21" t="s">
        <v>377</v>
      </c>
      <c r="B32" s="22">
        <v>4.06</v>
      </c>
      <c r="C32" s="23">
        <v>347.0</v>
      </c>
      <c r="D32" s="24">
        <v>5.3423028E7</v>
      </c>
      <c r="E32" s="24">
        <v>1.405496E7</v>
      </c>
      <c r="F32" s="13">
        <f t="shared" si="1"/>
        <v>39368068</v>
      </c>
      <c r="G32" s="14" t="str">
        <f>IF(E32=0,"YES",IF(D32/E32&gt;=1.15, IF(D32+E32&gt;=one_percentage,"YES","NO"),"NO"))</f>
        <v>YES</v>
      </c>
      <c r="H32" s="25">
        <v>54000.0</v>
      </c>
      <c r="I32" s="16" t="str">
        <f t="shared" si="3"/>
        <v>NOT FUNDED</v>
      </c>
      <c r="J32" s="17">
        <f t="shared" si="4"/>
        <v>4773</v>
      </c>
      <c r="K32" s="18" t="str">
        <f t="shared" si="2"/>
        <v>Over Budget</v>
      </c>
    </row>
    <row r="33">
      <c r="A33" s="21" t="s">
        <v>378</v>
      </c>
      <c r="B33" s="22">
        <v>4.11</v>
      </c>
      <c r="C33" s="23">
        <v>253.0</v>
      </c>
      <c r="D33" s="24">
        <v>4.8306053E7</v>
      </c>
      <c r="E33" s="24">
        <v>1.326887E7</v>
      </c>
      <c r="F33" s="13">
        <f t="shared" si="1"/>
        <v>35037183</v>
      </c>
      <c r="G33" s="14" t="str">
        <f>IF(E33=0,"YES",IF(D33/E33&gt;=1.15, IF(D33+E33&gt;=one_percentage,"YES","NO"),"NO"))</f>
        <v>YES</v>
      </c>
      <c r="H33" s="25">
        <v>43680.0</v>
      </c>
      <c r="I33" s="16" t="str">
        <f t="shared" si="3"/>
        <v>NOT FUNDED</v>
      </c>
      <c r="J33" s="17">
        <f t="shared" si="4"/>
        <v>4773</v>
      </c>
      <c r="K33" s="18" t="str">
        <f t="shared" si="2"/>
        <v>Over Budget</v>
      </c>
    </row>
    <row r="34">
      <c r="A34" s="21" t="s">
        <v>379</v>
      </c>
      <c r="B34" s="22">
        <v>4.26</v>
      </c>
      <c r="C34" s="23">
        <v>323.0</v>
      </c>
      <c r="D34" s="24">
        <v>4.9561493E7</v>
      </c>
      <c r="E34" s="24">
        <v>1.4731806E7</v>
      </c>
      <c r="F34" s="13">
        <f t="shared" si="1"/>
        <v>34829687</v>
      </c>
      <c r="G34" s="14" t="str">
        <f>IF(E34=0,"YES",IF(D34/E34&gt;=1.15, IF(D34+E34&gt;=one_percentage,"YES","NO"),"NO"))</f>
        <v>YES</v>
      </c>
      <c r="H34" s="25">
        <v>9250.0</v>
      </c>
      <c r="I34" s="16" t="str">
        <f t="shared" si="3"/>
        <v>NOT FUNDED</v>
      </c>
      <c r="J34" s="17">
        <f t="shared" si="4"/>
        <v>4773</v>
      </c>
      <c r="K34" s="18" t="str">
        <f t="shared" si="2"/>
        <v>Over Budget</v>
      </c>
    </row>
    <row r="35">
      <c r="A35" s="21" t="s">
        <v>380</v>
      </c>
      <c r="B35" s="22">
        <v>3.73</v>
      </c>
      <c r="C35" s="23">
        <v>206.0</v>
      </c>
      <c r="D35" s="24">
        <v>4.1009038E7</v>
      </c>
      <c r="E35" s="24">
        <v>1.2490075E7</v>
      </c>
      <c r="F35" s="13">
        <f t="shared" si="1"/>
        <v>28518963</v>
      </c>
      <c r="G35" s="14" t="str">
        <f>IF(E35=0,"YES",IF(D35/E35&gt;=1.15, IF(D35+E35&gt;=one_percentage,"YES","NO"),"NO"))</f>
        <v>YES</v>
      </c>
      <c r="H35" s="25">
        <v>18000.0</v>
      </c>
      <c r="I35" s="16" t="str">
        <f t="shared" si="3"/>
        <v>NOT FUNDED</v>
      </c>
      <c r="J35" s="17">
        <f t="shared" si="4"/>
        <v>4773</v>
      </c>
      <c r="K35" s="18" t="str">
        <f t="shared" si="2"/>
        <v>Over Budget</v>
      </c>
    </row>
    <row r="36">
      <c r="A36" s="21" t="s">
        <v>381</v>
      </c>
      <c r="B36" s="22">
        <v>3.58</v>
      </c>
      <c r="C36" s="23">
        <v>257.0</v>
      </c>
      <c r="D36" s="24">
        <v>4.3951639E7</v>
      </c>
      <c r="E36" s="24">
        <v>1.5532574E7</v>
      </c>
      <c r="F36" s="13">
        <f t="shared" si="1"/>
        <v>28419065</v>
      </c>
      <c r="G36" s="14" t="str">
        <f>IF(E36=0,"YES",IF(D36/E36&gt;=1.15, IF(D36+E36&gt;=one_percentage,"YES","NO"),"NO"))</f>
        <v>YES</v>
      </c>
      <c r="H36" s="25">
        <v>65000.0</v>
      </c>
      <c r="I36" s="16" t="str">
        <f t="shared" si="3"/>
        <v>NOT FUNDED</v>
      </c>
      <c r="J36" s="17">
        <f t="shared" si="4"/>
        <v>4773</v>
      </c>
      <c r="K36" s="18" t="str">
        <f t="shared" si="2"/>
        <v>Over Budget</v>
      </c>
    </row>
    <row r="37">
      <c r="A37" s="21" t="s">
        <v>382</v>
      </c>
      <c r="B37" s="22">
        <v>4.29</v>
      </c>
      <c r="C37" s="23">
        <v>275.0</v>
      </c>
      <c r="D37" s="24">
        <v>4.9720833E7</v>
      </c>
      <c r="E37" s="24">
        <v>2.8109043E7</v>
      </c>
      <c r="F37" s="13">
        <f t="shared" si="1"/>
        <v>21611790</v>
      </c>
      <c r="G37" s="14" t="str">
        <f>IF(E37=0,"YES",IF(D37/E37&gt;=1.15, IF(D37+E37&gt;=one_percentage,"YES","NO"),"NO"))</f>
        <v>YES</v>
      </c>
      <c r="H37" s="25">
        <v>7115.0</v>
      </c>
      <c r="I37" s="16" t="str">
        <f t="shared" si="3"/>
        <v>NOT FUNDED</v>
      </c>
      <c r="J37" s="17">
        <f t="shared" si="4"/>
        <v>4773</v>
      </c>
      <c r="K37" s="18" t="str">
        <f t="shared" si="2"/>
        <v>Over Budget</v>
      </c>
    </row>
    <row r="38">
      <c r="A38" s="21" t="s">
        <v>383</v>
      </c>
      <c r="B38" s="22">
        <v>4.44</v>
      </c>
      <c r="C38" s="23">
        <v>327.0</v>
      </c>
      <c r="D38" s="24">
        <v>4.6781025E7</v>
      </c>
      <c r="E38" s="24">
        <v>2.5955272E7</v>
      </c>
      <c r="F38" s="13">
        <f t="shared" si="1"/>
        <v>20825753</v>
      </c>
      <c r="G38" s="14" t="str">
        <f>IF(E38=0,"YES",IF(D38/E38&gt;=1.15, IF(D38+E38&gt;=one_percentage,"YES","NO"),"NO"))</f>
        <v>YES</v>
      </c>
      <c r="H38" s="25">
        <v>60000.0</v>
      </c>
      <c r="I38" s="16" t="str">
        <f t="shared" si="3"/>
        <v>NOT FUNDED</v>
      </c>
      <c r="J38" s="17">
        <f t="shared" si="4"/>
        <v>4773</v>
      </c>
      <c r="K38" s="18" t="str">
        <f t="shared" si="2"/>
        <v>Over Budget</v>
      </c>
    </row>
    <row r="39">
      <c r="A39" s="21" t="s">
        <v>384</v>
      </c>
      <c r="B39" s="22">
        <v>3.67</v>
      </c>
      <c r="C39" s="23">
        <v>219.0</v>
      </c>
      <c r="D39" s="24">
        <v>4.4467648E7</v>
      </c>
      <c r="E39" s="24">
        <v>2.3741334E7</v>
      </c>
      <c r="F39" s="13">
        <f t="shared" si="1"/>
        <v>20726314</v>
      </c>
      <c r="G39" s="14" t="str">
        <f>IF(E39=0,"YES",IF(D39/E39&gt;=1.15, IF(D39+E39&gt;=one_percentage,"YES","NO"),"NO"))</f>
        <v>YES</v>
      </c>
      <c r="H39" s="25">
        <v>9900.0</v>
      </c>
      <c r="I39" s="16" t="str">
        <f t="shared" si="3"/>
        <v>NOT FUNDED</v>
      </c>
      <c r="J39" s="17">
        <f t="shared" si="4"/>
        <v>4773</v>
      </c>
      <c r="K39" s="18" t="str">
        <f t="shared" si="2"/>
        <v>Over Budget</v>
      </c>
    </row>
    <row r="40">
      <c r="A40" s="27" t="s">
        <v>385</v>
      </c>
      <c r="B40" s="22">
        <v>3.73</v>
      </c>
      <c r="C40" s="23">
        <v>234.0</v>
      </c>
      <c r="D40" s="24">
        <v>3.6138989E7</v>
      </c>
      <c r="E40" s="24">
        <v>2.0367782E7</v>
      </c>
      <c r="F40" s="13">
        <f t="shared" si="1"/>
        <v>15771207</v>
      </c>
      <c r="G40" s="14" t="str">
        <f>IF(E40=0,"YES",IF(D40/E40&gt;=1.15, IF(D40+E40&gt;=one_percentage,"YES","NO"),"NO"))</f>
        <v>YES</v>
      </c>
      <c r="H40" s="25">
        <v>66000.0</v>
      </c>
      <c r="I40" s="16" t="str">
        <f t="shared" si="3"/>
        <v>NOT FUNDED</v>
      </c>
      <c r="J40" s="17">
        <f t="shared" si="4"/>
        <v>4773</v>
      </c>
      <c r="K40" s="18" t="str">
        <f t="shared" si="2"/>
        <v>Over Budget</v>
      </c>
    </row>
    <row r="41">
      <c r="A41" s="21" t="s">
        <v>386</v>
      </c>
      <c r="B41" s="22">
        <v>3.22</v>
      </c>
      <c r="C41" s="23">
        <v>231.0</v>
      </c>
      <c r="D41" s="24">
        <v>3.3167419E7</v>
      </c>
      <c r="E41" s="24">
        <v>1.7554215E7</v>
      </c>
      <c r="F41" s="13">
        <f t="shared" si="1"/>
        <v>15613204</v>
      </c>
      <c r="G41" s="14" t="str">
        <f>IF(E41=0,"YES",IF(D41/E41&gt;=1.15, IF(D41+E41&gt;=one_percentage,"YES","NO"),"NO"))</f>
        <v>YES</v>
      </c>
      <c r="H41" s="25">
        <v>18000.0</v>
      </c>
      <c r="I41" s="16" t="str">
        <f t="shared" si="3"/>
        <v>NOT FUNDED</v>
      </c>
      <c r="J41" s="17">
        <f t="shared" si="4"/>
        <v>4773</v>
      </c>
      <c r="K41" s="18" t="str">
        <f t="shared" si="2"/>
        <v>Over Budget</v>
      </c>
    </row>
    <row r="42">
      <c r="A42" s="21" t="s">
        <v>387</v>
      </c>
      <c r="B42" s="22">
        <v>4.17</v>
      </c>
      <c r="C42" s="23">
        <v>313.0</v>
      </c>
      <c r="D42" s="24">
        <v>4.3374843E7</v>
      </c>
      <c r="E42" s="24">
        <v>2.8586489E7</v>
      </c>
      <c r="F42" s="13">
        <f t="shared" si="1"/>
        <v>14788354</v>
      </c>
      <c r="G42" s="14" t="str">
        <f>IF(E42=0,"YES",IF(D42/E42&gt;=1.15, IF(D42+E42&gt;=one_percentage,"YES","NO"),"NO"))</f>
        <v>YES</v>
      </c>
      <c r="H42" s="25">
        <v>85600.0</v>
      </c>
      <c r="I42" s="16" t="str">
        <f t="shared" si="3"/>
        <v>NOT FUNDED</v>
      </c>
      <c r="J42" s="17">
        <f t="shared" si="4"/>
        <v>4773</v>
      </c>
      <c r="K42" s="18" t="str">
        <f t="shared" si="2"/>
        <v>Over Budget</v>
      </c>
    </row>
    <row r="43">
      <c r="A43" s="21" t="s">
        <v>388</v>
      </c>
      <c r="B43" s="22">
        <v>2.8</v>
      </c>
      <c r="C43" s="23">
        <v>230.0</v>
      </c>
      <c r="D43" s="24">
        <v>3.2527684E7</v>
      </c>
      <c r="E43" s="24">
        <v>2.5456973E7</v>
      </c>
      <c r="F43" s="13">
        <f t="shared" si="1"/>
        <v>7070711</v>
      </c>
      <c r="G43" s="14" t="str">
        <f>IF(E43=0,"YES",IF(D43/E43&gt;=1.15, IF(D43+E43&gt;=one_percentage,"YES","NO"),"NO"))</f>
        <v>YES</v>
      </c>
      <c r="H43" s="25">
        <v>80000.0</v>
      </c>
      <c r="I43" s="16" t="str">
        <f t="shared" si="3"/>
        <v>NOT FUNDED</v>
      </c>
      <c r="J43" s="17">
        <f t="shared" si="4"/>
        <v>4773</v>
      </c>
      <c r="K43" s="18" t="str">
        <f t="shared" si="2"/>
        <v>Over Budget</v>
      </c>
    </row>
    <row r="44">
      <c r="A44" s="21" t="s">
        <v>389</v>
      </c>
      <c r="B44" s="22">
        <v>3.56</v>
      </c>
      <c r="C44" s="23">
        <v>296.0</v>
      </c>
      <c r="D44" s="24">
        <v>3.6374639E7</v>
      </c>
      <c r="E44" s="24">
        <v>2.9621861E7</v>
      </c>
      <c r="F44" s="13">
        <f t="shared" si="1"/>
        <v>6752778</v>
      </c>
      <c r="G44" s="14" t="str">
        <f>IF(E44=0,"YES",IF(D44/E44&gt;=1.15, IF(D44+E44&gt;=one_percentage,"YES","NO"),"NO"))</f>
        <v>YES</v>
      </c>
      <c r="H44" s="25">
        <v>150000.0</v>
      </c>
      <c r="I44" s="16" t="str">
        <f t="shared" si="3"/>
        <v>NOT FUNDED</v>
      </c>
      <c r="J44" s="17">
        <f t="shared" si="4"/>
        <v>4773</v>
      </c>
      <c r="K44" s="18" t="str">
        <f t="shared" si="2"/>
        <v>Over Budget</v>
      </c>
    </row>
    <row r="45">
      <c r="A45" s="21" t="s">
        <v>390</v>
      </c>
      <c r="B45" s="22">
        <v>3.75</v>
      </c>
      <c r="C45" s="23">
        <v>220.0</v>
      </c>
      <c r="D45" s="24">
        <v>3.2305045E7</v>
      </c>
      <c r="E45" s="24">
        <v>2.7604498E7</v>
      </c>
      <c r="F45" s="13">
        <f t="shared" si="1"/>
        <v>4700547</v>
      </c>
      <c r="G45" s="14" t="str">
        <f>IF(E45=0,"YES",IF(D45/E45&gt;=1.15, IF(D45+E45&gt;=one_percentage,"YES","NO"),"NO"))</f>
        <v>YES</v>
      </c>
      <c r="H45" s="25">
        <v>80000.0</v>
      </c>
      <c r="I45" s="16" t="str">
        <f t="shared" si="3"/>
        <v>NOT FUNDED</v>
      </c>
      <c r="J45" s="17">
        <f t="shared" si="4"/>
        <v>4773</v>
      </c>
      <c r="K45" s="18" t="str">
        <f t="shared" si="2"/>
        <v>Over Budget</v>
      </c>
    </row>
    <row r="46">
      <c r="A46" s="21" t="s">
        <v>391</v>
      </c>
      <c r="B46" s="22">
        <v>3.71</v>
      </c>
      <c r="C46" s="23">
        <v>256.0</v>
      </c>
      <c r="D46" s="24">
        <v>3.3356028E7</v>
      </c>
      <c r="E46" s="24">
        <v>3.232902E7</v>
      </c>
      <c r="F46" s="13">
        <f t="shared" si="1"/>
        <v>1027008</v>
      </c>
      <c r="G46" s="14" t="str">
        <f>IF(E46=0,"YES",IF(D46/E46&gt;=1.15, IF(D46+E46&gt;=one_percentage,"YES","NO"),"NO"))</f>
        <v>NO</v>
      </c>
      <c r="H46" s="25">
        <v>49200.0</v>
      </c>
      <c r="I46" s="16" t="str">
        <f t="shared" si="3"/>
        <v>NOT FUNDED</v>
      </c>
      <c r="J46" s="17">
        <f t="shared" si="4"/>
        <v>4773</v>
      </c>
      <c r="K46" s="18" t="str">
        <f t="shared" si="2"/>
        <v>Approval Threshold</v>
      </c>
    </row>
    <row r="47">
      <c r="A47" s="21" t="s">
        <v>392</v>
      </c>
      <c r="B47" s="22">
        <v>2.11</v>
      </c>
      <c r="C47" s="23">
        <v>288.0</v>
      </c>
      <c r="D47" s="24">
        <v>3.1168982E7</v>
      </c>
      <c r="E47" s="24">
        <v>3.1993729E7</v>
      </c>
      <c r="F47" s="13">
        <f t="shared" si="1"/>
        <v>-824747</v>
      </c>
      <c r="G47" s="14" t="str">
        <f>IF(E47=0,"YES",IF(D47/E47&gt;=1.15, IF(D47+E47&gt;=one_percentage,"YES","NO"),"NO"))</f>
        <v>NO</v>
      </c>
      <c r="H47" s="25">
        <v>159000.0</v>
      </c>
      <c r="I47" s="16" t="str">
        <f t="shared" si="3"/>
        <v>NOT FUNDED</v>
      </c>
      <c r="J47" s="17">
        <f t="shared" si="4"/>
        <v>4773</v>
      </c>
      <c r="K47" s="18" t="str">
        <f t="shared" si="2"/>
        <v>Approval Threshold</v>
      </c>
    </row>
    <row r="48">
      <c r="A48" s="21" t="s">
        <v>393</v>
      </c>
      <c r="B48" s="22">
        <v>1.83</v>
      </c>
      <c r="C48" s="23">
        <v>315.0</v>
      </c>
      <c r="D48" s="24">
        <v>2.9527584E7</v>
      </c>
      <c r="E48" s="24">
        <v>3.7847956E7</v>
      </c>
      <c r="F48" s="13">
        <f t="shared" si="1"/>
        <v>-8320372</v>
      </c>
      <c r="G48" s="14" t="str">
        <f>IF(E48=0,"YES",IF(D48/E48&gt;=1.15, IF(D48+E48&gt;=one_percentage,"YES","NO"),"NO"))</f>
        <v>NO</v>
      </c>
      <c r="H48" s="25">
        <v>40000.0</v>
      </c>
      <c r="I48" s="16" t="str">
        <f t="shared" si="3"/>
        <v>NOT FUNDED</v>
      </c>
      <c r="J48" s="17">
        <f t="shared" si="4"/>
        <v>4773</v>
      </c>
      <c r="K48" s="18" t="str">
        <f t="shared" si="2"/>
        <v>Approval Threshold</v>
      </c>
    </row>
    <row r="49">
      <c r="A49" s="21" t="s">
        <v>394</v>
      </c>
      <c r="B49" s="22">
        <v>2.21</v>
      </c>
      <c r="C49" s="23">
        <v>297.0</v>
      </c>
      <c r="D49" s="24">
        <v>3.0266393E7</v>
      </c>
      <c r="E49" s="24">
        <v>3.8899821E7</v>
      </c>
      <c r="F49" s="13">
        <f t="shared" si="1"/>
        <v>-8633428</v>
      </c>
      <c r="G49" s="14" t="str">
        <f>IF(E49=0,"YES",IF(D49/E49&gt;=1.15, IF(D49+E49&gt;=one_percentage,"YES","NO"),"NO"))</f>
        <v>NO</v>
      </c>
      <c r="H49" s="25">
        <v>100000.0</v>
      </c>
      <c r="I49" s="16" t="str">
        <f t="shared" si="3"/>
        <v>NOT FUNDED</v>
      </c>
      <c r="J49" s="17">
        <f t="shared" si="4"/>
        <v>4773</v>
      </c>
      <c r="K49" s="18" t="str">
        <f t="shared" si="2"/>
        <v>Approval Threshold</v>
      </c>
    </row>
    <row r="50">
      <c r="A50" s="21" t="s">
        <v>395</v>
      </c>
      <c r="B50" s="22">
        <v>1.6</v>
      </c>
      <c r="C50" s="23">
        <v>352.0</v>
      </c>
      <c r="D50" s="24">
        <v>2.4585468E7</v>
      </c>
      <c r="E50" s="24">
        <v>4.0541429E7</v>
      </c>
      <c r="F50" s="13">
        <f t="shared" si="1"/>
        <v>-15955961</v>
      </c>
      <c r="G50" s="14" t="str">
        <f>IF(E50=0,"YES",IF(D50/E50&gt;=1.15, IF(D50+E50&gt;=one_percentage,"YES","NO"),"NO"))</f>
        <v>NO</v>
      </c>
      <c r="H50" s="25">
        <v>39840.0</v>
      </c>
      <c r="I50" s="16" t="str">
        <f t="shared" si="3"/>
        <v>NOT FUNDED</v>
      </c>
      <c r="J50" s="17">
        <f t="shared" si="4"/>
        <v>4773</v>
      </c>
      <c r="K50" s="18" t="str">
        <f t="shared" si="2"/>
        <v>Approval Threshold</v>
      </c>
    </row>
  </sheetData>
  <autoFilter ref="$A$1:$H$50">
    <sortState ref="A1:H50">
      <sortCondition descending="1" ref="F1:F50"/>
      <sortCondition ref="A1:A50"/>
    </sortState>
  </autoFilter>
  <conditionalFormatting sqref="I2:I50">
    <cfRule type="cellIs" dxfId="0" priority="1" operator="equal">
      <formula>"FUNDED"</formula>
    </cfRule>
  </conditionalFormatting>
  <conditionalFormatting sqref="I2:I50">
    <cfRule type="cellIs" dxfId="1" priority="2" operator="equal">
      <formula>"NOT FUNDED"</formula>
    </cfRule>
  </conditionalFormatting>
  <conditionalFormatting sqref="K2:K50">
    <cfRule type="cellIs" dxfId="0" priority="3" operator="greaterThan">
      <formula>999</formula>
    </cfRule>
  </conditionalFormatting>
  <conditionalFormatting sqref="K2:K50">
    <cfRule type="cellIs" dxfId="0" priority="4" operator="greaterThan">
      <formula>999</formula>
    </cfRule>
  </conditionalFormatting>
  <conditionalFormatting sqref="K2:K50">
    <cfRule type="containsText" dxfId="1" priority="5" operator="containsText" text="NOT FUNDED">
      <formula>NOT(ISERROR(SEARCH(("NOT FUNDED"),(K2))))</formula>
    </cfRule>
  </conditionalFormatting>
  <conditionalFormatting sqref="K2:K50">
    <cfRule type="cellIs" dxfId="2" priority="6" operator="equal">
      <formula>"Over Budget"</formula>
    </cfRule>
  </conditionalFormatting>
  <conditionalFormatting sqref="K2:K50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</hyperlinks>
  <drawing r:id="rId5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</row>
    <row r="2">
      <c r="A2" s="21" t="s">
        <v>396</v>
      </c>
      <c r="B2" s="22">
        <v>4.92</v>
      </c>
      <c r="C2" s="23">
        <v>449.0</v>
      </c>
      <c r="D2" s="24">
        <v>1.01631939E8</v>
      </c>
      <c r="E2" s="24">
        <v>2368417.0</v>
      </c>
      <c r="F2" s="13">
        <f t="shared" ref="F2:F35" si="1">D2-E2</f>
        <v>99263522</v>
      </c>
      <c r="G2" s="14" t="str">
        <f>IF(E2=0,"YES",IF(D2/E2&gt;=1.15, IF(D2+E2&gt;=one_percentage,"YES","NO"),"NO"))</f>
        <v>YES</v>
      </c>
      <c r="H2" s="25">
        <v>10000.0</v>
      </c>
      <c r="I2" s="16" t="str">
        <f>If(film&gt;=H2,IF(G2="Yes","FUNDED","NOT FUNDED"),"NOT FUNDED")</f>
        <v>FUNDED</v>
      </c>
      <c r="J2" s="17">
        <f>If(film&gt;=H2,film-H2,film)</f>
        <v>140000</v>
      </c>
      <c r="K2" s="18" t="str">
        <f t="shared" ref="K2:K35" si="2">If(G2="YES",IF(I2="FUNDED","","Over Budget"),"Approval Threshold")</f>
        <v/>
      </c>
    </row>
    <row r="3">
      <c r="A3" s="21" t="s">
        <v>397</v>
      </c>
      <c r="B3" s="22">
        <v>4.61</v>
      </c>
      <c r="C3" s="23">
        <v>268.0</v>
      </c>
      <c r="D3" s="24">
        <v>7.1433064E7</v>
      </c>
      <c r="E3" s="24">
        <v>5468323.0</v>
      </c>
      <c r="F3" s="13">
        <f t="shared" si="1"/>
        <v>65964741</v>
      </c>
      <c r="G3" s="14" t="str">
        <f>IF(E3=0,"YES",IF(D3/E3&gt;=1.15, IF(D3+E3&gt;=one_percentage,"YES","NO"),"NO"))</f>
        <v>YES</v>
      </c>
      <c r="H3" s="25">
        <v>15000.0</v>
      </c>
      <c r="I3" s="16" t="str">
        <f t="shared" ref="I3:I35" si="3">If(J2&gt;=H3,IF(G3="Yes","FUNDED","NOT FUNDED"),"NOT FUNDED")</f>
        <v>FUNDED</v>
      </c>
      <c r="J3" s="17">
        <f t="shared" ref="J3:J35" si="4">If(I3="FUNDED",IF(J2&gt;=H3,(J2-H3),J2),J2)</f>
        <v>125000</v>
      </c>
      <c r="K3" s="18" t="str">
        <f t="shared" si="2"/>
        <v/>
      </c>
    </row>
    <row r="4">
      <c r="A4" s="21" t="s">
        <v>398</v>
      </c>
      <c r="B4" s="22">
        <v>4.33</v>
      </c>
      <c r="C4" s="23">
        <v>176.0</v>
      </c>
      <c r="D4" s="24">
        <v>6.0634525E7</v>
      </c>
      <c r="E4" s="24">
        <v>5363019.0</v>
      </c>
      <c r="F4" s="13">
        <f t="shared" si="1"/>
        <v>55271506</v>
      </c>
      <c r="G4" s="14" t="str">
        <f>IF(E4=0,"YES",IF(D4/E4&gt;=1.15, IF(D4+E4&gt;=one_percentage,"YES","NO"),"NO"))</f>
        <v>YES</v>
      </c>
      <c r="H4" s="25">
        <v>15000.0</v>
      </c>
      <c r="I4" s="16" t="str">
        <f t="shared" si="3"/>
        <v>FUNDED</v>
      </c>
      <c r="J4" s="17">
        <f t="shared" si="4"/>
        <v>110000</v>
      </c>
      <c r="K4" s="18" t="str">
        <f t="shared" si="2"/>
        <v/>
      </c>
    </row>
    <row r="5">
      <c r="A5" s="21" t="s">
        <v>399</v>
      </c>
      <c r="B5" s="22">
        <v>4.73</v>
      </c>
      <c r="C5" s="23">
        <v>302.0</v>
      </c>
      <c r="D5" s="24">
        <v>6.3196046E7</v>
      </c>
      <c r="E5" s="24">
        <v>8595250.0</v>
      </c>
      <c r="F5" s="13">
        <f t="shared" si="1"/>
        <v>54600796</v>
      </c>
      <c r="G5" s="14" t="str">
        <f>IF(E5=0,"YES",IF(D5/E5&gt;=1.15, IF(D5+E5&gt;=one_percentage,"YES","NO"),"NO"))</f>
        <v>YES</v>
      </c>
      <c r="H5" s="25">
        <v>9300.0</v>
      </c>
      <c r="I5" s="16" t="str">
        <f t="shared" si="3"/>
        <v>FUNDED</v>
      </c>
      <c r="J5" s="17">
        <f t="shared" si="4"/>
        <v>100700</v>
      </c>
      <c r="K5" s="18" t="str">
        <f t="shared" si="2"/>
        <v/>
      </c>
    </row>
    <row r="6">
      <c r="A6" s="21" t="s">
        <v>400</v>
      </c>
      <c r="B6" s="22">
        <v>4.41</v>
      </c>
      <c r="C6" s="23">
        <v>183.0</v>
      </c>
      <c r="D6" s="24">
        <v>4.8202241E7</v>
      </c>
      <c r="E6" s="24">
        <v>6166509.0</v>
      </c>
      <c r="F6" s="13">
        <f t="shared" si="1"/>
        <v>42035732</v>
      </c>
      <c r="G6" s="14" t="str">
        <f>IF(E6=0,"YES",IF(D6/E6&gt;=1.15, IF(D6+E6&gt;=one_percentage,"YES","NO"),"NO"))</f>
        <v>YES</v>
      </c>
      <c r="H6" s="25">
        <v>10000.0</v>
      </c>
      <c r="I6" s="16" t="str">
        <f t="shared" si="3"/>
        <v>FUNDED</v>
      </c>
      <c r="J6" s="17">
        <f t="shared" si="4"/>
        <v>90700</v>
      </c>
      <c r="K6" s="18" t="str">
        <f t="shared" si="2"/>
        <v/>
      </c>
    </row>
    <row r="7">
      <c r="A7" s="21" t="s">
        <v>401</v>
      </c>
      <c r="B7" s="22">
        <v>4.56</v>
      </c>
      <c r="C7" s="23">
        <v>233.0</v>
      </c>
      <c r="D7" s="24">
        <v>5.1740558E7</v>
      </c>
      <c r="E7" s="24">
        <v>1.4845811E7</v>
      </c>
      <c r="F7" s="13">
        <f t="shared" si="1"/>
        <v>36894747</v>
      </c>
      <c r="G7" s="14" t="str">
        <f>IF(E7=0,"YES",IF(D7/E7&gt;=1.15, IF(D7+E7&gt;=one_percentage,"YES","NO"),"NO"))</f>
        <v>YES</v>
      </c>
      <c r="H7" s="25">
        <v>60000.0</v>
      </c>
      <c r="I7" s="16" t="str">
        <f t="shared" si="3"/>
        <v>FUNDED</v>
      </c>
      <c r="J7" s="17">
        <f t="shared" si="4"/>
        <v>30700</v>
      </c>
      <c r="K7" s="18" t="str">
        <f t="shared" si="2"/>
        <v/>
      </c>
    </row>
    <row r="8">
      <c r="A8" s="21" t="s">
        <v>402</v>
      </c>
      <c r="B8" s="22">
        <v>2.62</v>
      </c>
      <c r="C8" s="23">
        <v>91.0</v>
      </c>
      <c r="D8" s="24">
        <v>4.7936826E7</v>
      </c>
      <c r="E8" s="24">
        <v>1.3870765E7</v>
      </c>
      <c r="F8" s="13">
        <f t="shared" si="1"/>
        <v>34066061</v>
      </c>
      <c r="G8" s="14" t="str">
        <f>IF(E8=0,"YES",IF(D8/E8&gt;=1.15, IF(D8+E8&gt;=one_percentage,"YES","NO"),"NO"))</f>
        <v>YES</v>
      </c>
      <c r="H8" s="25">
        <v>10000.0</v>
      </c>
      <c r="I8" s="16" t="str">
        <f t="shared" si="3"/>
        <v>FUNDED</v>
      </c>
      <c r="J8" s="17">
        <f t="shared" si="4"/>
        <v>20700</v>
      </c>
      <c r="K8" s="18" t="str">
        <f t="shared" si="2"/>
        <v/>
      </c>
    </row>
    <row r="9">
      <c r="A9" s="21" t="s">
        <v>403</v>
      </c>
      <c r="B9" s="22">
        <v>4.67</v>
      </c>
      <c r="C9" s="23">
        <v>266.0</v>
      </c>
      <c r="D9" s="24">
        <v>4.378234E7</v>
      </c>
      <c r="E9" s="24">
        <v>1.441443E7</v>
      </c>
      <c r="F9" s="13">
        <f t="shared" si="1"/>
        <v>29367910</v>
      </c>
      <c r="G9" s="14" t="str">
        <f>IF(E9=0,"YES",IF(D9/E9&gt;=1.15, IF(D9+E9&gt;=one_percentage,"YES","NO"),"NO"))</f>
        <v>YES</v>
      </c>
      <c r="H9" s="25">
        <v>6000.0</v>
      </c>
      <c r="I9" s="16" t="str">
        <f t="shared" si="3"/>
        <v>FUNDED</v>
      </c>
      <c r="J9" s="17">
        <f t="shared" si="4"/>
        <v>14700</v>
      </c>
      <c r="K9" s="18" t="str">
        <f t="shared" si="2"/>
        <v/>
      </c>
    </row>
    <row r="10">
      <c r="A10" s="26" t="s">
        <v>404</v>
      </c>
      <c r="B10" s="22">
        <v>4.63</v>
      </c>
      <c r="C10" s="23">
        <v>233.0</v>
      </c>
      <c r="D10" s="24">
        <v>4.132097E7</v>
      </c>
      <c r="E10" s="24">
        <v>1.4912969E7</v>
      </c>
      <c r="F10" s="13">
        <f t="shared" si="1"/>
        <v>26408001</v>
      </c>
      <c r="G10" s="14" t="str">
        <f>IF(E10=0,"YES",IF(D10/E10&gt;=1.15, IF(D10+E10&gt;=one_percentage,"YES","NO"),"NO"))</f>
        <v>YES</v>
      </c>
      <c r="H10" s="25">
        <v>22500.0</v>
      </c>
      <c r="I10" s="16" t="str">
        <f t="shared" si="3"/>
        <v>NOT FUNDED</v>
      </c>
      <c r="J10" s="17">
        <f t="shared" si="4"/>
        <v>14700</v>
      </c>
      <c r="K10" s="18" t="str">
        <f t="shared" si="2"/>
        <v>Over Budget</v>
      </c>
    </row>
    <row r="11">
      <c r="A11" s="21" t="s">
        <v>405</v>
      </c>
      <c r="B11" s="22">
        <v>4.07</v>
      </c>
      <c r="C11" s="23">
        <v>175.0</v>
      </c>
      <c r="D11" s="24">
        <v>4.5407066E7</v>
      </c>
      <c r="E11" s="24">
        <v>2.2591788E7</v>
      </c>
      <c r="F11" s="13">
        <f t="shared" si="1"/>
        <v>22815278</v>
      </c>
      <c r="G11" s="14" t="str">
        <f>IF(E11=0,"YES",IF(D11/E11&gt;=1.15, IF(D11+E11&gt;=one_percentage,"YES","NO"),"NO"))</f>
        <v>YES</v>
      </c>
      <c r="H11" s="25">
        <v>25000.0</v>
      </c>
      <c r="I11" s="16" t="str">
        <f t="shared" si="3"/>
        <v>NOT FUNDED</v>
      </c>
      <c r="J11" s="17">
        <f t="shared" si="4"/>
        <v>14700</v>
      </c>
      <c r="K11" s="18" t="str">
        <f t="shared" si="2"/>
        <v>Over Budget</v>
      </c>
    </row>
    <row r="12">
      <c r="A12" s="21" t="s">
        <v>406</v>
      </c>
      <c r="B12" s="22">
        <v>4.19</v>
      </c>
      <c r="C12" s="23">
        <v>170.0</v>
      </c>
      <c r="D12" s="24">
        <v>3.9715697E7</v>
      </c>
      <c r="E12" s="24">
        <v>1.8914883E7</v>
      </c>
      <c r="F12" s="13">
        <f t="shared" si="1"/>
        <v>20800814</v>
      </c>
      <c r="G12" s="14" t="str">
        <f>IF(E12=0,"YES",IF(D12/E12&gt;=1.15, IF(D12+E12&gt;=one_percentage,"YES","NO"),"NO"))</f>
        <v>YES</v>
      </c>
      <c r="H12" s="25">
        <v>39300.0</v>
      </c>
      <c r="I12" s="16" t="str">
        <f t="shared" si="3"/>
        <v>NOT FUNDED</v>
      </c>
      <c r="J12" s="17">
        <f t="shared" si="4"/>
        <v>14700</v>
      </c>
      <c r="K12" s="18" t="str">
        <f t="shared" si="2"/>
        <v>Over Budget</v>
      </c>
    </row>
    <row r="13">
      <c r="A13" s="21" t="s">
        <v>407</v>
      </c>
      <c r="B13" s="22">
        <v>3.78</v>
      </c>
      <c r="C13" s="23">
        <v>93.0</v>
      </c>
      <c r="D13" s="24">
        <v>2.5306133E7</v>
      </c>
      <c r="E13" s="24">
        <v>6645702.0</v>
      </c>
      <c r="F13" s="13">
        <f t="shared" si="1"/>
        <v>18660431</v>
      </c>
      <c r="G13" s="14" t="str">
        <f>IF(E13=0,"YES",IF(D13/E13&gt;=1.15, IF(D13+E13&gt;=one_percentage,"YES","NO"),"NO"))</f>
        <v>NO</v>
      </c>
      <c r="H13" s="25">
        <v>8000.0</v>
      </c>
      <c r="I13" s="16" t="str">
        <f t="shared" si="3"/>
        <v>NOT FUNDED</v>
      </c>
      <c r="J13" s="17">
        <f t="shared" si="4"/>
        <v>14700</v>
      </c>
      <c r="K13" s="18" t="str">
        <f t="shared" si="2"/>
        <v>Approval Threshold</v>
      </c>
    </row>
    <row r="14">
      <c r="A14" s="21" t="s">
        <v>408</v>
      </c>
      <c r="B14" s="22">
        <v>3.71</v>
      </c>
      <c r="C14" s="23">
        <v>92.0</v>
      </c>
      <c r="D14" s="24">
        <v>2.4077183E7</v>
      </c>
      <c r="E14" s="24">
        <v>6586356.0</v>
      </c>
      <c r="F14" s="13">
        <f t="shared" si="1"/>
        <v>17490827</v>
      </c>
      <c r="G14" s="14" t="str">
        <f>IF(E14=0,"YES",IF(D14/E14&gt;=1.15, IF(D14+E14&gt;=one_percentage,"YES","NO"),"NO"))</f>
        <v>NO</v>
      </c>
      <c r="H14" s="25">
        <v>19000.0</v>
      </c>
      <c r="I14" s="16" t="str">
        <f t="shared" si="3"/>
        <v>NOT FUNDED</v>
      </c>
      <c r="J14" s="17">
        <f t="shared" si="4"/>
        <v>14700</v>
      </c>
      <c r="K14" s="18" t="str">
        <f t="shared" si="2"/>
        <v>Approval Threshold</v>
      </c>
    </row>
    <row r="15">
      <c r="A15" s="21" t="s">
        <v>409</v>
      </c>
      <c r="B15" s="22">
        <v>3.67</v>
      </c>
      <c r="C15" s="23">
        <v>123.0</v>
      </c>
      <c r="D15" s="24">
        <v>2.923053E7</v>
      </c>
      <c r="E15" s="24">
        <v>1.5862101E7</v>
      </c>
      <c r="F15" s="13">
        <f t="shared" si="1"/>
        <v>13368429</v>
      </c>
      <c r="G15" s="14" t="str">
        <f>IF(E15=0,"YES",IF(D15/E15&gt;=1.15, IF(D15+E15&gt;=one_percentage,"YES","NO"),"NO"))</f>
        <v>YES</v>
      </c>
      <c r="H15" s="25">
        <v>75000.0</v>
      </c>
      <c r="I15" s="16" t="str">
        <f t="shared" si="3"/>
        <v>NOT FUNDED</v>
      </c>
      <c r="J15" s="17">
        <f t="shared" si="4"/>
        <v>14700</v>
      </c>
      <c r="K15" s="18" t="str">
        <f t="shared" si="2"/>
        <v>Over Budget</v>
      </c>
    </row>
    <row r="16">
      <c r="A16" s="21" t="s">
        <v>410</v>
      </c>
      <c r="B16" s="22">
        <v>4.1</v>
      </c>
      <c r="C16" s="23">
        <v>119.0</v>
      </c>
      <c r="D16" s="24">
        <v>2.9724981E7</v>
      </c>
      <c r="E16" s="24">
        <v>1.6898868E7</v>
      </c>
      <c r="F16" s="13">
        <f t="shared" si="1"/>
        <v>12826113</v>
      </c>
      <c r="G16" s="14" t="str">
        <f>IF(E16=0,"YES",IF(D16/E16&gt;=1.15, IF(D16+E16&gt;=one_percentage,"YES","NO"),"NO"))</f>
        <v>YES</v>
      </c>
      <c r="H16" s="25">
        <v>12000.0</v>
      </c>
      <c r="I16" s="16" t="str">
        <f t="shared" si="3"/>
        <v>FUNDED</v>
      </c>
      <c r="J16" s="17">
        <f t="shared" si="4"/>
        <v>2700</v>
      </c>
      <c r="K16" s="18" t="str">
        <f t="shared" si="2"/>
        <v/>
      </c>
    </row>
    <row r="17">
      <c r="A17" s="21" t="s">
        <v>411</v>
      </c>
      <c r="B17" s="22">
        <v>3.24</v>
      </c>
      <c r="C17" s="23">
        <v>100.0</v>
      </c>
      <c r="D17" s="24">
        <v>2.7436301E7</v>
      </c>
      <c r="E17" s="24">
        <v>1.4796351E7</v>
      </c>
      <c r="F17" s="13">
        <f t="shared" si="1"/>
        <v>12639950</v>
      </c>
      <c r="G17" s="14" t="str">
        <f>IF(E17=0,"YES",IF(D17/E17&gt;=1.15, IF(D17+E17&gt;=one_percentage,"YES","NO"),"NO"))</f>
        <v>YES</v>
      </c>
      <c r="H17" s="25">
        <v>9750.0</v>
      </c>
      <c r="I17" s="16" t="str">
        <f t="shared" si="3"/>
        <v>NOT FUNDED</v>
      </c>
      <c r="J17" s="17">
        <f t="shared" si="4"/>
        <v>2700</v>
      </c>
      <c r="K17" s="18" t="str">
        <f t="shared" si="2"/>
        <v>Over Budget</v>
      </c>
    </row>
    <row r="18">
      <c r="A18" s="21" t="s">
        <v>412</v>
      </c>
      <c r="B18" s="22">
        <v>4.41</v>
      </c>
      <c r="C18" s="23">
        <v>163.0</v>
      </c>
      <c r="D18" s="24">
        <v>2.7062172E7</v>
      </c>
      <c r="E18" s="24">
        <v>1.7522756E7</v>
      </c>
      <c r="F18" s="13">
        <f t="shared" si="1"/>
        <v>9539416</v>
      </c>
      <c r="G18" s="14" t="str">
        <f>IF(E18=0,"YES",IF(D18/E18&gt;=1.15, IF(D18+E18&gt;=one_percentage,"YES","NO"),"NO"))</f>
        <v>YES</v>
      </c>
      <c r="H18" s="25">
        <v>5200.0</v>
      </c>
      <c r="I18" s="16" t="str">
        <f t="shared" si="3"/>
        <v>NOT FUNDED</v>
      </c>
      <c r="J18" s="17">
        <f t="shared" si="4"/>
        <v>2700</v>
      </c>
      <c r="K18" s="18" t="str">
        <f t="shared" si="2"/>
        <v>Over Budget</v>
      </c>
    </row>
    <row r="19">
      <c r="A19" s="21" t="s">
        <v>413</v>
      </c>
      <c r="B19" s="22">
        <v>3.47</v>
      </c>
      <c r="C19" s="23">
        <v>79.0</v>
      </c>
      <c r="D19" s="24">
        <v>2.4063341E7</v>
      </c>
      <c r="E19" s="24">
        <v>1.5742807E7</v>
      </c>
      <c r="F19" s="13">
        <f t="shared" si="1"/>
        <v>8320534</v>
      </c>
      <c r="G19" s="14" t="str">
        <f>IF(E19=0,"YES",IF(D19/E19&gt;=1.15, IF(D19+E19&gt;=one_percentage,"YES","NO"),"NO"))</f>
        <v>YES</v>
      </c>
      <c r="H19" s="25">
        <v>6000.0</v>
      </c>
      <c r="I19" s="16" t="str">
        <f t="shared" si="3"/>
        <v>NOT FUNDED</v>
      </c>
      <c r="J19" s="17">
        <f t="shared" si="4"/>
        <v>2700</v>
      </c>
      <c r="K19" s="18" t="str">
        <f t="shared" si="2"/>
        <v>Over Budget</v>
      </c>
    </row>
    <row r="20">
      <c r="A20" s="21" t="s">
        <v>414</v>
      </c>
      <c r="B20" s="22">
        <v>4.33</v>
      </c>
      <c r="C20" s="23">
        <v>115.0</v>
      </c>
      <c r="D20" s="24">
        <v>2.2299992E7</v>
      </c>
      <c r="E20" s="24">
        <v>1.463836E7</v>
      </c>
      <c r="F20" s="13">
        <f t="shared" si="1"/>
        <v>7661632</v>
      </c>
      <c r="G20" s="14" t="str">
        <f>IF(E20=0,"YES",IF(D20/E20&gt;=1.15, IF(D20+E20&gt;=one_percentage,"YES","NO"),"NO"))</f>
        <v>YES</v>
      </c>
      <c r="H20" s="25">
        <v>12000.0</v>
      </c>
      <c r="I20" s="16" t="str">
        <f t="shared" si="3"/>
        <v>NOT FUNDED</v>
      </c>
      <c r="J20" s="17">
        <f t="shared" si="4"/>
        <v>2700</v>
      </c>
      <c r="K20" s="18" t="str">
        <f t="shared" si="2"/>
        <v>Over Budget</v>
      </c>
    </row>
    <row r="21">
      <c r="A21" s="21" t="s">
        <v>415</v>
      </c>
      <c r="B21" s="22">
        <v>2.56</v>
      </c>
      <c r="C21" s="23">
        <v>90.0</v>
      </c>
      <c r="D21" s="24">
        <v>2.0523087E7</v>
      </c>
      <c r="E21" s="24">
        <v>1.3387089E7</v>
      </c>
      <c r="F21" s="13">
        <f t="shared" si="1"/>
        <v>7135998</v>
      </c>
      <c r="G21" s="14" t="str">
        <f>IF(E21=0,"YES",IF(D21/E21&gt;=1.15, IF(D21+E21&gt;=one_percentage,"YES","NO"),"NO"))</f>
        <v>NO</v>
      </c>
      <c r="H21" s="25">
        <v>9700.0</v>
      </c>
      <c r="I21" s="16" t="str">
        <f t="shared" si="3"/>
        <v>NOT FUNDED</v>
      </c>
      <c r="J21" s="17">
        <f t="shared" si="4"/>
        <v>2700</v>
      </c>
      <c r="K21" s="18" t="str">
        <f t="shared" si="2"/>
        <v>Approval Threshold</v>
      </c>
    </row>
    <row r="22">
      <c r="A22" s="21" t="s">
        <v>416</v>
      </c>
      <c r="B22" s="22">
        <v>3.78</v>
      </c>
      <c r="C22" s="23">
        <v>125.0</v>
      </c>
      <c r="D22" s="24">
        <v>2.5227729E7</v>
      </c>
      <c r="E22" s="24">
        <v>1.8415708E7</v>
      </c>
      <c r="F22" s="13">
        <f t="shared" si="1"/>
        <v>6812021</v>
      </c>
      <c r="G22" s="14" t="str">
        <f>IF(E22=0,"YES",IF(D22/E22&gt;=1.15, IF(D22+E22&gt;=one_percentage,"YES","NO"),"NO"))</f>
        <v>YES</v>
      </c>
      <c r="H22" s="25">
        <v>35000.0</v>
      </c>
      <c r="I22" s="16" t="str">
        <f t="shared" si="3"/>
        <v>NOT FUNDED</v>
      </c>
      <c r="J22" s="17">
        <f t="shared" si="4"/>
        <v>2700</v>
      </c>
      <c r="K22" s="18" t="str">
        <f t="shared" si="2"/>
        <v>Over Budget</v>
      </c>
    </row>
    <row r="23">
      <c r="A23" s="21" t="s">
        <v>417</v>
      </c>
      <c r="B23" s="22">
        <v>3.47</v>
      </c>
      <c r="C23" s="23">
        <v>76.0</v>
      </c>
      <c r="D23" s="24">
        <v>2.2878431E7</v>
      </c>
      <c r="E23" s="24">
        <v>1.6397895E7</v>
      </c>
      <c r="F23" s="13">
        <f t="shared" si="1"/>
        <v>6480536</v>
      </c>
      <c r="G23" s="14" t="str">
        <f>IF(E23=0,"YES",IF(D23/E23&gt;=1.15, IF(D23+E23&gt;=one_percentage,"YES","NO"),"NO"))</f>
        <v>YES</v>
      </c>
      <c r="H23" s="25">
        <v>7000.0</v>
      </c>
      <c r="I23" s="16" t="str">
        <f t="shared" si="3"/>
        <v>NOT FUNDED</v>
      </c>
      <c r="J23" s="17">
        <f t="shared" si="4"/>
        <v>2700</v>
      </c>
      <c r="K23" s="18" t="str">
        <f t="shared" si="2"/>
        <v>Over Budget</v>
      </c>
    </row>
    <row r="24">
      <c r="A24" s="21" t="s">
        <v>418</v>
      </c>
      <c r="B24" s="22">
        <v>3.4</v>
      </c>
      <c r="C24" s="23">
        <v>80.0</v>
      </c>
      <c r="D24" s="24">
        <v>2.3071144E7</v>
      </c>
      <c r="E24" s="24">
        <v>1.6931768E7</v>
      </c>
      <c r="F24" s="13">
        <f t="shared" si="1"/>
        <v>6139376</v>
      </c>
      <c r="G24" s="14" t="str">
        <f>IF(E24=0,"YES",IF(D24/E24&gt;=1.15, IF(D24+E24&gt;=one_percentage,"YES","NO"),"NO"))</f>
        <v>YES</v>
      </c>
      <c r="H24" s="25">
        <v>12000.0</v>
      </c>
      <c r="I24" s="16" t="str">
        <f t="shared" si="3"/>
        <v>NOT FUNDED</v>
      </c>
      <c r="J24" s="17">
        <f t="shared" si="4"/>
        <v>2700</v>
      </c>
      <c r="K24" s="18" t="str">
        <f t="shared" si="2"/>
        <v>Over Budget</v>
      </c>
    </row>
    <row r="25">
      <c r="A25" s="21" t="s">
        <v>419</v>
      </c>
      <c r="B25" s="22">
        <v>2.75</v>
      </c>
      <c r="C25" s="23">
        <v>81.0</v>
      </c>
      <c r="D25" s="24">
        <v>1.883309E7</v>
      </c>
      <c r="E25" s="24">
        <v>1.4329451E7</v>
      </c>
      <c r="F25" s="13">
        <f t="shared" si="1"/>
        <v>4503639</v>
      </c>
      <c r="G25" s="14" t="str">
        <f>IF(E25=0,"YES",IF(D25/E25&gt;=1.15, IF(D25+E25&gt;=one_percentage,"YES","NO"),"NO"))</f>
        <v>NO</v>
      </c>
      <c r="H25" s="25">
        <v>50000.0</v>
      </c>
      <c r="I25" s="16" t="str">
        <f t="shared" si="3"/>
        <v>NOT FUNDED</v>
      </c>
      <c r="J25" s="17">
        <f t="shared" si="4"/>
        <v>2700</v>
      </c>
      <c r="K25" s="18" t="str">
        <f t="shared" si="2"/>
        <v>Approval Threshold</v>
      </c>
    </row>
    <row r="26">
      <c r="A26" s="21" t="s">
        <v>420</v>
      </c>
      <c r="B26" s="22">
        <v>2.96</v>
      </c>
      <c r="C26" s="23">
        <v>78.0</v>
      </c>
      <c r="D26" s="24">
        <v>1.6705192E7</v>
      </c>
      <c r="E26" s="24">
        <v>1.392377E7</v>
      </c>
      <c r="F26" s="13">
        <f t="shared" si="1"/>
        <v>2781422</v>
      </c>
      <c r="G26" s="14" t="str">
        <f>IF(E26=0,"YES",IF(D26/E26&gt;=1.15, IF(D26+E26&gt;=one_percentage,"YES","NO"),"NO"))</f>
        <v>NO</v>
      </c>
      <c r="H26" s="25">
        <v>35000.0</v>
      </c>
      <c r="I26" s="16" t="str">
        <f t="shared" si="3"/>
        <v>NOT FUNDED</v>
      </c>
      <c r="J26" s="17">
        <f t="shared" si="4"/>
        <v>2700</v>
      </c>
      <c r="K26" s="18" t="str">
        <f t="shared" si="2"/>
        <v>Approval Threshold</v>
      </c>
    </row>
    <row r="27">
      <c r="A27" s="21" t="s">
        <v>421</v>
      </c>
      <c r="B27" s="22">
        <v>3.72</v>
      </c>
      <c r="C27" s="23">
        <v>97.0</v>
      </c>
      <c r="D27" s="24">
        <v>1.7321361E7</v>
      </c>
      <c r="E27" s="24">
        <v>1.4774725E7</v>
      </c>
      <c r="F27" s="13">
        <f t="shared" si="1"/>
        <v>2546636</v>
      </c>
      <c r="G27" s="14" t="str">
        <f>IF(E27=0,"YES",IF(D27/E27&gt;=1.15, IF(D27+E27&gt;=one_percentage,"YES","NO"),"NO"))</f>
        <v>NO</v>
      </c>
      <c r="H27" s="25">
        <v>35000.0</v>
      </c>
      <c r="I27" s="16" t="str">
        <f t="shared" si="3"/>
        <v>NOT FUNDED</v>
      </c>
      <c r="J27" s="17">
        <f t="shared" si="4"/>
        <v>2700</v>
      </c>
      <c r="K27" s="18" t="str">
        <f t="shared" si="2"/>
        <v>Approval Threshold</v>
      </c>
    </row>
    <row r="28">
      <c r="A28" s="21" t="s">
        <v>422</v>
      </c>
      <c r="B28" s="22">
        <v>2.67</v>
      </c>
      <c r="C28" s="23">
        <v>75.0</v>
      </c>
      <c r="D28" s="24">
        <v>1.6751077E7</v>
      </c>
      <c r="E28" s="24">
        <v>1.4453906E7</v>
      </c>
      <c r="F28" s="13">
        <f t="shared" si="1"/>
        <v>2297171</v>
      </c>
      <c r="G28" s="14" t="str">
        <f>IF(E28=0,"YES",IF(D28/E28&gt;=1.15, IF(D28+E28&gt;=one_percentage,"YES","NO"),"NO"))</f>
        <v>NO</v>
      </c>
      <c r="H28" s="25">
        <v>1500.0</v>
      </c>
      <c r="I28" s="16" t="str">
        <f t="shared" si="3"/>
        <v>NOT FUNDED</v>
      </c>
      <c r="J28" s="17">
        <f t="shared" si="4"/>
        <v>2700</v>
      </c>
      <c r="K28" s="18" t="str">
        <f t="shared" si="2"/>
        <v>Approval Threshold</v>
      </c>
    </row>
    <row r="29">
      <c r="A29" s="21" t="s">
        <v>423</v>
      </c>
      <c r="B29" s="22">
        <v>2.81</v>
      </c>
      <c r="C29" s="23">
        <v>75.0</v>
      </c>
      <c r="D29" s="24">
        <v>1.6196054E7</v>
      </c>
      <c r="E29" s="24">
        <v>1.5211987E7</v>
      </c>
      <c r="F29" s="13">
        <f t="shared" si="1"/>
        <v>984067</v>
      </c>
      <c r="G29" s="14" t="str">
        <f>IF(E29=0,"YES",IF(D29/E29&gt;=1.15, IF(D29+E29&gt;=one_percentage,"YES","NO"),"NO"))</f>
        <v>NO</v>
      </c>
      <c r="H29" s="25">
        <v>10000.0</v>
      </c>
      <c r="I29" s="16" t="str">
        <f t="shared" si="3"/>
        <v>NOT FUNDED</v>
      </c>
      <c r="J29" s="17">
        <f t="shared" si="4"/>
        <v>2700</v>
      </c>
      <c r="K29" s="18" t="str">
        <f t="shared" si="2"/>
        <v>Approval Threshold</v>
      </c>
    </row>
    <row r="30">
      <c r="A30" s="21" t="s">
        <v>424</v>
      </c>
      <c r="B30" s="22">
        <v>3.06</v>
      </c>
      <c r="C30" s="23">
        <v>75.0</v>
      </c>
      <c r="D30" s="24">
        <v>1.5208588E7</v>
      </c>
      <c r="E30" s="24">
        <v>1.5355511E7</v>
      </c>
      <c r="F30" s="13">
        <f t="shared" si="1"/>
        <v>-146923</v>
      </c>
      <c r="G30" s="14" t="str">
        <f>IF(E30=0,"YES",IF(D30/E30&gt;=1.15, IF(D30+E30&gt;=one_percentage,"YES","NO"),"NO"))</f>
        <v>NO</v>
      </c>
      <c r="H30" s="25">
        <v>5000.0</v>
      </c>
      <c r="I30" s="16" t="str">
        <f t="shared" si="3"/>
        <v>NOT FUNDED</v>
      </c>
      <c r="J30" s="17">
        <f t="shared" si="4"/>
        <v>2700</v>
      </c>
      <c r="K30" s="18" t="str">
        <f t="shared" si="2"/>
        <v>Approval Threshold</v>
      </c>
    </row>
    <row r="31">
      <c r="A31" s="21" t="s">
        <v>425</v>
      </c>
      <c r="B31" s="22">
        <v>3.22</v>
      </c>
      <c r="C31" s="23">
        <v>82.0</v>
      </c>
      <c r="D31" s="24">
        <v>1.5054444E7</v>
      </c>
      <c r="E31" s="24">
        <v>1.6897935E7</v>
      </c>
      <c r="F31" s="13">
        <f t="shared" si="1"/>
        <v>-1843491</v>
      </c>
      <c r="G31" s="14" t="str">
        <f>IF(E31=0,"YES",IF(D31/E31&gt;=1.15, IF(D31+E31&gt;=one_percentage,"YES","NO"),"NO"))</f>
        <v>NO</v>
      </c>
      <c r="H31" s="25">
        <v>48000.0</v>
      </c>
      <c r="I31" s="16" t="str">
        <f t="shared" si="3"/>
        <v>NOT FUNDED</v>
      </c>
      <c r="J31" s="17">
        <f t="shared" si="4"/>
        <v>2700</v>
      </c>
      <c r="K31" s="18" t="str">
        <f t="shared" si="2"/>
        <v>Approval Threshold</v>
      </c>
    </row>
    <row r="32">
      <c r="A32" s="21" t="s">
        <v>426</v>
      </c>
      <c r="B32" s="22">
        <v>3.2</v>
      </c>
      <c r="C32" s="23">
        <v>72.0</v>
      </c>
      <c r="D32" s="24">
        <v>1.4503851E7</v>
      </c>
      <c r="E32" s="24">
        <v>1.6388001E7</v>
      </c>
      <c r="F32" s="13">
        <f t="shared" si="1"/>
        <v>-1884150</v>
      </c>
      <c r="G32" s="14" t="str">
        <f>IF(E32=0,"YES",IF(D32/E32&gt;=1.15, IF(D32+E32&gt;=one_percentage,"YES","NO"),"NO"))</f>
        <v>NO</v>
      </c>
      <c r="H32" s="25">
        <v>30000.0</v>
      </c>
      <c r="I32" s="16" t="str">
        <f t="shared" si="3"/>
        <v>NOT FUNDED</v>
      </c>
      <c r="J32" s="17">
        <f t="shared" si="4"/>
        <v>2700</v>
      </c>
      <c r="K32" s="18" t="str">
        <f t="shared" si="2"/>
        <v>Approval Threshold</v>
      </c>
    </row>
    <row r="33">
      <c r="A33" s="21" t="s">
        <v>427</v>
      </c>
      <c r="B33" s="22">
        <v>2.83</v>
      </c>
      <c r="C33" s="23">
        <v>79.0</v>
      </c>
      <c r="D33" s="24">
        <v>1.4450113E7</v>
      </c>
      <c r="E33" s="24">
        <v>1.634904E7</v>
      </c>
      <c r="F33" s="13">
        <f t="shared" si="1"/>
        <v>-1898927</v>
      </c>
      <c r="G33" s="14" t="str">
        <f>IF(E33=0,"YES",IF(D33/E33&gt;=1.15, IF(D33+E33&gt;=one_percentage,"YES","NO"),"NO"))</f>
        <v>NO</v>
      </c>
      <c r="H33" s="25">
        <v>10000.0</v>
      </c>
      <c r="I33" s="16" t="str">
        <f t="shared" si="3"/>
        <v>NOT FUNDED</v>
      </c>
      <c r="J33" s="17">
        <f t="shared" si="4"/>
        <v>2700</v>
      </c>
      <c r="K33" s="18" t="str">
        <f t="shared" si="2"/>
        <v>Approval Threshold</v>
      </c>
    </row>
    <row r="34">
      <c r="A34" s="21" t="s">
        <v>428</v>
      </c>
      <c r="B34" s="22">
        <v>2.33</v>
      </c>
      <c r="C34" s="23">
        <v>79.0</v>
      </c>
      <c r="D34" s="24">
        <v>1.5134202E7</v>
      </c>
      <c r="E34" s="24">
        <v>1.740077E7</v>
      </c>
      <c r="F34" s="13">
        <f t="shared" si="1"/>
        <v>-2266568</v>
      </c>
      <c r="G34" s="14" t="str">
        <f>IF(E34=0,"YES",IF(D34/E34&gt;=1.15, IF(D34+E34&gt;=one_percentage,"YES","NO"),"NO"))</f>
        <v>NO</v>
      </c>
      <c r="H34" s="25">
        <v>10000.0</v>
      </c>
      <c r="I34" s="16" t="str">
        <f t="shared" si="3"/>
        <v>NOT FUNDED</v>
      </c>
      <c r="J34" s="17">
        <f t="shared" si="4"/>
        <v>2700</v>
      </c>
      <c r="K34" s="18" t="str">
        <f t="shared" si="2"/>
        <v>Approval Threshold</v>
      </c>
    </row>
    <row r="35">
      <c r="A35" s="21" t="s">
        <v>429</v>
      </c>
      <c r="B35" s="22">
        <v>1.62</v>
      </c>
      <c r="C35" s="23">
        <v>140.0</v>
      </c>
      <c r="D35" s="24">
        <v>1.4096769E7</v>
      </c>
      <c r="E35" s="24">
        <v>2.7094578E7</v>
      </c>
      <c r="F35" s="13">
        <f t="shared" si="1"/>
        <v>-12997809</v>
      </c>
      <c r="G35" s="14" t="str">
        <f>IF(E35=0,"YES",IF(D35/E35&gt;=1.15, IF(D35+E35&gt;=one_percentage,"YES","NO"),"NO"))</f>
        <v>NO</v>
      </c>
      <c r="H35" s="25">
        <v>30000.0</v>
      </c>
      <c r="I35" s="16" t="str">
        <f t="shared" si="3"/>
        <v>NOT FUNDED</v>
      </c>
      <c r="J35" s="17">
        <f t="shared" si="4"/>
        <v>2700</v>
      </c>
      <c r="K35" s="18" t="str">
        <f t="shared" si="2"/>
        <v>Approval Threshold</v>
      </c>
    </row>
  </sheetData>
  <autoFilter ref="$A$1:$H$35">
    <sortState ref="A1:H35">
      <sortCondition descending="1" ref="F1:F35"/>
      <sortCondition ref="A1:A35"/>
    </sortState>
  </autoFilter>
  <conditionalFormatting sqref="I2:I35">
    <cfRule type="cellIs" dxfId="0" priority="1" operator="equal">
      <formula>"FUNDED"</formula>
    </cfRule>
  </conditionalFormatting>
  <conditionalFormatting sqref="I2:I35">
    <cfRule type="cellIs" dxfId="1" priority="2" operator="equal">
      <formula>"NOT FUNDED"</formula>
    </cfRule>
  </conditionalFormatting>
  <conditionalFormatting sqref="K2:K35">
    <cfRule type="cellIs" dxfId="0" priority="3" operator="greaterThan">
      <formula>999</formula>
    </cfRule>
  </conditionalFormatting>
  <conditionalFormatting sqref="K2:K35">
    <cfRule type="cellIs" dxfId="0" priority="4" operator="greaterThan">
      <formula>999</formula>
    </cfRule>
  </conditionalFormatting>
  <conditionalFormatting sqref="K2:K35">
    <cfRule type="containsText" dxfId="1" priority="5" operator="containsText" text="NOT FUNDED">
      <formula>NOT(ISERROR(SEARCH(("NOT FUNDED"),(K2))))</formula>
    </cfRule>
  </conditionalFormatting>
  <conditionalFormatting sqref="K2:K35">
    <cfRule type="cellIs" dxfId="2" priority="6" operator="equal">
      <formula>"Over Budget"</formula>
    </cfRule>
  </conditionalFormatting>
  <conditionalFormatting sqref="K2:K35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drawing r:id="rId35"/>
</worksheet>
</file>