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xr:revisionPtr revIDLastSave="0" documentId="8_{0B23A001-B910-0041-81AA-13BE1C9F081C}" xr6:coauthVersionLast="47" xr6:coauthVersionMax="47" xr10:uidLastSave="{00000000-0000-0000-0000-000000000000}"/>
  <bookViews>
    <workbookView xWindow="480" yWindow="135" windowWidth="18240" windowHeight="11580" activeTab="1" xr2:uid="{00000000-000D-0000-FFFF-FFFF00000000}"/>
  </bookViews>
  <sheets>
    <sheet name="Sayfa1" sheetId="1" r:id="rId1"/>
    <sheet name="Sayfa2" sheetId="2" r:id="rId2"/>
    <sheet name="Sayfa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8" i="2" l="1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27" i="2"/>
  <c r="L23" i="2"/>
  <c r="L10" i="2"/>
  <c r="M10" i="2"/>
  <c r="N10" i="2"/>
  <c r="O10" i="2"/>
  <c r="P10" i="2"/>
  <c r="Q10" i="2"/>
  <c r="L11" i="2"/>
  <c r="M11" i="2"/>
  <c r="N11" i="2"/>
  <c r="O11" i="2"/>
  <c r="P11" i="2"/>
  <c r="Q11" i="2"/>
  <c r="L12" i="2"/>
  <c r="M12" i="2"/>
  <c r="N12" i="2"/>
  <c r="O12" i="2"/>
  <c r="P12" i="2"/>
  <c r="Q12" i="2"/>
  <c r="L13" i="2"/>
  <c r="M13" i="2"/>
  <c r="N13" i="2"/>
  <c r="O13" i="2"/>
  <c r="P13" i="2"/>
  <c r="Q13" i="2"/>
  <c r="L14" i="2"/>
  <c r="M14" i="2"/>
  <c r="N14" i="2"/>
  <c r="O14" i="2"/>
  <c r="P14" i="2"/>
  <c r="Q14" i="2"/>
  <c r="L15" i="2"/>
  <c r="M15" i="2"/>
  <c r="N15" i="2"/>
  <c r="O15" i="2"/>
  <c r="P15" i="2"/>
  <c r="Q15" i="2"/>
  <c r="L16" i="2"/>
  <c r="M16" i="2"/>
  <c r="N16" i="2"/>
  <c r="O16" i="2"/>
  <c r="P16" i="2"/>
  <c r="Q16" i="2"/>
  <c r="L17" i="2"/>
  <c r="M17" i="2"/>
  <c r="N17" i="2"/>
  <c r="O17" i="2"/>
  <c r="P17" i="2"/>
  <c r="Q17" i="2"/>
  <c r="L18" i="2"/>
  <c r="M18" i="2"/>
  <c r="N18" i="2"/>
  <c r="O18" i="2"/>
  <c r="P18" i="2"/>
  <c r="Q18" i="2"/>
  <c r="L19" i="2"/>
  <c r="M19" i="2"/>
  <c r="N19" i="2"/>
  <c r="O19" i="2"/>
  <c r="P19" i="2"/>
  <c r="Q19" i="2"/>
  <c r="L20" i="2"/>
  <c r="M20" i="2"/>
  <c r="N20" i="2"/>
  <c r="O20" i="2"/>
  <c r="P20" i="2"/>
  <c r="Q20" i="2"/>
  <c r="L21" i="2"/>
  <c r="M21" i="2"/>
  <c r="N21" i="2"/>
  <c r="O21" i="2"/>
  <c r="P21" i="2"/>
  <c r="Q21" i="2"/>
  <c r="L22" i="2"/>
  <c r="M22" i="2"/>
  <c r="N22" i="2"/>
  <c r="O22" i="2"/>
  <c r="P22" i="2"/>
  <c r="Q22" i="2"/>
  <c r="M23" i="2"/>
  <c r="N23" i="2"/>
  <c r="O23" i="2"/>
  <c r="P23" i="2"/>
  <c r="Q23" i="2"/>
  <c r="Q9" i="2"/>
  <c r="P9" i="2"/>
  <c r="O9" i="2"/>
  <c r="N9" i="2"/>
  <c r="M9" i="2"/>
  <c r="L9" i="2"/>
  <c r="K3" i="1"/>
  <c r="L3" i="1"/>
  <c r="P3" i="1"/>
  <c r="K4" i="1"/>
  <c r="L4" i="1"/>
  <c r="P4" i="1"/>
  <c r="K5" i="1"/>
  <c r="L5" i="1"/>
  <c r="P5" i="1"/>
  <c r="K6" i="1"/>
  <c r="L6" i="1"/>
  <c r="P6" i="1"/>
  <c r="K7" i="1"/>
  <c r="L7" i="1"/>
  <c r="P7" i="1"/>
  <c r="K2" i="1"/>
  <c r="L2" i="1"/>
  <c r="P2" i="1"/>
  <c r="O3" i="1"/>
  <c r="O4" i="1"/>
  <c r="O5" i="1"/>
  <c r="O6" i="1"/>
  <c r="O7" i="1"/>
  <c r="O2" i="1"/>
  <c r="I3" i="1"/>
  <c r="J3" i="1"/>
  <c r="N3" i="1"/>
  <c r="I2" i="1"/>
  <c r="J2" i="1"/>
  <c r="N2" i="1"/>
  <c r="I4" i="1"/>
  <c r="J4" i="1"/>
  <c r="N4" i="1"/>
  <c r="I5" i="1"/>
  <c r="J5" i="1"/>
  <c r="N5" i="1"/>
  <c r="I6" i="1"/>
  <c r="J6" i="1"/>
  <c r="N6" i="1"/>
  <c r="I7" i="1"/>
  <c r="J7" i="1"/>
  <c r="N7" i="1"/>
  <c r="M3" i="1"/>
  <c r="M4" i="1"/>
  <c r="M5" i="1"/>
  <c r="M6" i="1"/>
  <c r="M7" i="1"/>
  <c r="M2" i="1"/>
  <c r="E2" i="1"/>
  <c r="H3" i="1"/>
  <c r="H4" i="1"/>
  <c r="H5" i="1"/>
  <c r="H6" i="1"/>
  <c r="H7" i="1"/>
  <c r="H2" i="1"/>
  <c r="G3" i="1"/>
  <c r="G4" i="1"/>
  <c r="G5" i="1"/>
  <c r="G6" i="1"/>
  <c r="G7" i="1"/>
  <c r="G2" i="1"/>
  <c r="F3" i="1"/>
  <c r="F4" i="1"/>
  <c r="F5" i="1"/>
  <c r="F6" i="1"/>
  <c r="F7" i="1"/>
  <c r="F2" i="1"/>
  <c r="E3" i="1"/>
  <c r="E4" i="1"/>
  <c r="E5" i="1"/>
  <c r="E6" i="1"/>
  <c r="E7" i="1"/>
  <c r="H9" i="1"/>
  <c r="G9" i="1"/>
  <c r="F9" i="1"/>
  <c r="E9" i="1"/>
  <c r="E10" i="1"/>
  <c r="F10" i="1"/>
  <c r="G10" i="1"/>
</calcChain>
</file>

<file path=xl/sharedStrings.xml><?xml version="1.0" encoding="utf-8"?>
<sst xmlns="http://schemas.openxmlformats.org/spreadsheetml/2006/main" count="52" uniqueCount="32">
  <si>
    <t>X1</t>
  </si>
  <si>
    <t>X2</t>
  </si>
  <si>
    <t>Y1</t>
  </si>
  <si>
    <t>Y2</t>
  </si>
  <si>
    <t>V1</t>
  </si>
  <si>
    <t>V2</t>
  </si>
  <si>
    <t>W1</t>
  </si>
  <si>
    <t>W2</t>
  </si>
  <si>
    <t>Zx1</t>
  </si>
  <si>
    <t xml:space="preserve">                                                                                     </t>
  </si>
  <si>
    <t>Zx2</t>
  </si>
  <si>
    <t>Zy1</t>
  </si>
  <si>
    <t>Zy2</t>
  </si>
  <si>
    <t>Zv1</t>
  </si>
  <si>
    <t>Zv2</t>
  </si>
  <si>
    <t>Zw1</t>
  </si>
  <si>
    <t>Zw2</t>
  </si>
  <si>
    <t>CD</t>
  </si>
  <si>
    <t>PEI</t>
  </si>
  <si>
    <t>PLI</t>
  </si>
  <si>
    <t>GI</t>
  </si>
  <si>
    <t>a katsayıları</t>
  </si>
  <si>
    <t>CS</t>
  </si>
  <si>
    <t>SAL</t>
  </si>
  <si>
    <t>SR</t>
  </si>
  <si>
    <t>b katsayıları</t>
  </si>
  <si>
    <t>V3</t>
  </si>
  <si>
    <t>W3</t>
  </si>
  <si>
    <t>Zcd</t>
  </si>
  <si>
    <t>Zpeı</t>
  </si>
  <si>
    <t>Zplı</t>
  </si>
  <si>
    <t>Zgı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</si>
</sst>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###0.000"/>
  </numFmts>
  <fonts count="6" x14ac:knownFonts="1">
    <font>
      <sz val="11"/>
      <color theme="1"/>
      <name val="Calibri"/>
      <family val="2"/>
      <charset val="162"/>
      <scheme val="minor"/>
    </font>
    <font>
      <b/>
      <sz val="20"/>
      <color theme="1"/>
      <name val="Calibri"/>
      <family val="2"/>
      <charset val="162"/>
      <scheme val="minor"/>
    </font>
    <font>
      <b/>
      <sz val="22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sz val="12"/>
      <color indexed="8"/>
      <name val="Arial"/>
      <family val="2"/>
      <charset val="162"/>
    </font>
    <font>
      <b/>
      <sz val="14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/>
    <xf numFmtId="0" fontId="3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4" fontId="2" fillId="0" borderId="0" xfId="0" applyNumberFormat="1" applyFont="1"/>
    <xf numFmtId="164" fontId="2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4" fillId="0" borderId="1" xfId="1" applyFont="1" applyBorder="1" applyAlignment="1">
      <alignment horizontal="left" vertical="top" wrapText="1"/>
    </xf>
    <xf numFmtId="165" fontId="4" fillId="0" borderId="1" xfId="1" applyNumberFormat="1" applyFont="1" applyBorder="1" applyAlignment="1">
      <alignment horizontal="right" vertical="top"/>
    </xf>
    <xf numFmtId="0" fontId="3" fillId="0" borderId="0" xfId="1"/>
    <xf numFmtId="0" fontId="4" fillId="0" borderId="0" xfId="1" applyFont="1" applyBorder="1" applyAlignment="1">
      <alignment horizontal="left" vertical="top" wrapText="1"/>
    </xf>
    <xf numFmtId="165" fontId="4" fillId="0" borderId="0" xfId="1" applyNumberFormat="1" applyFont="1" applyBorder="1" applyAlignment="1">
      <alignment horizontal="right" vertical="top"/>
    </xf>
    <xf numFmtId="0" fontId="4" fillId="0" borderId="2" xfId="1" applyFont="1" applyBorder="1" applyAlignment="1">
      <alignment horizontal="left" vertical="top" wrapText="1"/>
    </xf>
    <xf numFmtId="165" fontId="4" fillId="0" borderId="2" xfId="1" applyNumberFormat="1" applyFont="1" applyBorder="1" applyAlignment="1">
      <alignment horizontal="right" vertical="top"/>
    </xf>
    <xf numFmtId="0" fontId="4" fillId="0" borderId="0" xfId="1" applyFont="1" applyFill="1" applyBorder="1" applyAlignment="1">
      <alignment horizontal="left" vertical="top" wrapText="1"/>
    </xf>
    <xf numFmtId="0" fontId="5" fillId="0" borderId="0" xfId="0" applyFont="1"/>
    <xf numFmtId="0" fontId="5" fillId="0" borderId="0" xfId="0" applyFont="1" applyAlignment="1">
      <alignment horizontal="center"/>
    </xf>
  </cellXfs>
  <cellStyles count="2">
    <cellStyle name="Normal" xfId="0" builtinId="0"/>
    <cellStyle name="Normal_Sayfa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7" Type="http://schemas.openxmlformats.org/officeDocument/2006/relationships/calcChain" Target="calcChain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zoomScale="90" zoomScaleNormal="90" workbookViewId="0">
      <selection activeCell="B12" sqref="B12:E21"/>
    </sheetView>
  </sheetViews>
  <sheetFormatPr defaultRowHeight="29.25" x14ac:dyDescent="0.4"/>
  <cols>
    <col min="2" max="2" width="11.8359375" bestFit="1" customWidth="1"/>
    <col min="5" max="6" width="14.66015625" bestFit="1" customWidth="1"/>
    <col min="7" max="7" width="15.6015625" bestFit="1" customWidth="1"/>
    <col min="8" max="8" width="13.31640625" bestFit="1" customWidth="1"/>
    <col min="9" max="9" width="20.84765625" customWidth="1"/>
    <col min="10" max="12" width="14.66015625" bestFit="1" customWidth="1"/>
    <col min="13" max="14" width="16.8125" style="2" bestFit="1" customWidth="1"/>
    <col min="15" max="16" width="16.8125" style="3" bestFit="1" customWidth="1"/>
  </cols>
  <sheetData>
    <row r="1" spans="1:1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12</v>
      </c>
      <c r="M1" s="5" t="s">
        <v>13</v>
      </c>
      <c r="N1" s="5" t="s">
        <v>14</v>
      </c>
      <c r="O1" s="4" t="s">
        <v>15</v>
      </c>
      <c r="P1" s="4" t="s">
        <v>16</v>
      </c>
    </row>
    <row r="2" spans="1:16" x14ac:dyDescent="0.4">
      <c r="A2" s="1">
        <v>3</v>
      </c>
      <c r="B2" s="1">
        <v>6</v>
      </c>
      <c r="C2" s="1">
        <v>8</v>
      </c>
      <c r="D2" s="1">
        <v>6</v>
      </c>
      <c r="E2" s="3">
        <f>0.0769*A2-1.0607*B2</f>
        <v>-6.1335000000000006</v>
      </c>
      <c r="F2" s="3">
        <f>-1.6769*A2+1.301*B2</f>
        <v>2.7752999999999988</v>
      </c>
      <c r="G2" s="3">
        <f>0.9436*C2+0.504*D2</f>
        <v>10.572800000000001</v>
      </c>
      <c r="H2" s="3">
        <f>-0.3649*C2+0.8722*D2</f>
        <v>2.3140000000000001</v>
      </c>
      <c r="I2" s="4">
        <f>(A2-AVERAGE($A$2:$A$7))/(_xlfn.STDEV.S($A$2:$A$2:$A$7))</f>
        <v>-0.71283243564025167</v>
      </c>
      <c r="J2" s="4">
        <f>(B2-AVERAGE($B$2:$B$7))/(_xlfn.STDEV.S($B$2:$B$2:$B$7))</f>
        <v>-0.40824829046386346</v>
      </c>
      <c r="K2" s="4">
        <f>(C2-AVERAGE($C$2:$C$7))/(_xlfn.STDEV.S($C$2:$C$2:$C$7))</f>
        <v>0</v>
      </c>
      <c r="L2" s="4">
        <f>(D2-AVERAGE($D$2:$D$7))/(_xlfn.STDEV.S($D$2:$D$2:$D$7))</f>
        <v>-1.4719601443879753</v>
      </c>
      <c r="M2" s="3">
        <f>0.0769*I2-1.0607*J2</f>
        <v>0.3782121473942846</v>
      </c>
      <c r="N2" s="3">
        <f>1.6769*I2-1.301*J2</f>
        <v>-0.66421768543165161</v>
      </c>
      <c r="O2" s="3">
        <f>0.9436*K2+0.5041*L2</f>
        <v>-0.74201510878597832</v>
      </c>
      <c r="P2" s="3">
        <f>-0.3649*K2+0.8772*L2</f>
        <v>-1.2912034386571318</v>
      </c>
    </row>
    <row r="3" spans="1:16" x14ac:dyDescent="0.4">
      <c r="A3" s="1">
        <v>4</v>
      </c>
      <c r="B3" s="1">
        <v>5</v>
      </c>
      <c r="C3" s="1">
        <v>7</v>
      </c>
      <c r="D3" s="1">
        <v>8</v>
      </c>
      <c r="E3" s="3">
        <f t="shared" ref="E3:E7" si="0">0.0769*A3-1.0607*B3</f>
        <v>-4.9958999999999998</v>
      </c>
      <c r="F3" s="3">
        <f t="shared" ref="F3:F7" si="1">-1.6769*A3+1.301*B3</f>
        <v>-0.20260000000000034</v>
      </c>
      <c r="G3" s="3">
        <f t="shared" ref="G3:G7" si="2">0.9436*C3+0.504*D3</f>
        <v>10.6372</v>
      </c>
      <c r="H3" s="3">
        <f t="shared" ref="H3:H7" si="3">-0.3649*C3+0.8722*D3</f>
        <v>4.4232999999999993</v>
      </c>
      <c r="I3" s="4">
        <f>(A3-AVERAGE($A$2:$A$7))/(_xlfn.STDEV.S($A$2:$A$2:$A$7))</f>
        <v>0.14256648712805017</v>
      </c>
      <c r="J3" s="4">
        <f>(B3-AVERAGE($B$2:$B$7))/(_xlfn.STDEV.S($B$2:$B$2:$B$7))</f>
        <v>-1.0206207261596585</v>
      </c>
      <c r="K3" s="4">
        <f>(C3-AVERAGE($C$2:$C$7))/(_xlfn.STDEV.S($C$2:$C$2:$C$7))</f>
        <v>-1.1180339887498949</v>
      </c>
      <c r="L3" s="4">
        <f>(D3-AVERAGE($D$2:$D$7))/(_xlfn.STDEV.S($D$2:$D$2:$D$7))</f>
        <v>-0.11322770341445926</v>
      </c>
      <c r="M3" s="3">
        <f t="shared" ref="M3:M7" si="4">0.0769*I3-1.0607*J3</f>
        <v>1.0935357670976968</v>
      </c>
      <c r="N3" s="3">
        <f>1.6769*I3-1.301*J3</f>
        <v>1.5668973069987431</v>
      </c>
      <c r="O3" s="3">
        <f t="shared" ref="O3:P7" si="5">0.9436*K3+0.5041*L3</f>
        <v>-1.1120549570756297</v>
      </c>
      <c r="P3" s="3">
        <f t="shared" ref="P3:P7" si="6">-0.3649*K3+0.8772*L3</f>
        <v>0.30864726105967299</v>
      </c>
    </row>
    <row r="4" spans="1:16" x14ac:dyDescent="0.4">
      <c r="A4" s="1">
        <v>5</v>
      </c>
      <c r="B4" s="1">
        <v>8</v>
      </c>
      <c r="C4" s="1">
        <v>9</v>
      </c>
      <c r="D4" s="1">
        <v>7</v>
      </c>
      <c r="E4" s="3">
        <f t="shared" si="0"/>
        <v>-8.1011000000000006</v>
      </c>
      <c r="F4" s="3">
        <f t="shared" si="1"/>
        <v>2.0234999999999985</v>
      </c>
      <c r="G4" s="3">
        <f t="shared" si="2"/>
        <v>12.0204</v>
      </c>
      <c r="H4" s="3">
        <f t="shared" si="3"/>
        <v>2.8212999999999995</v>
      </c>
      <c r="I4" s="4">
        <f>(A4-AVERAGE($A$2:$A$7))/(_xlfn.STDEV.S($A$2:$A$2:$A$7))</f>
        <v>0.99796540989635196</v>
      </c>
      <c r="J4" s="4">
        <f>(B4-AVERAGE($B$2:$B$7))/(_xlfn.STDEV.S($B$2:$B$2:$B$7))</f>
        <v>0.81649658092772637</v>
      </c>
      <c r="K4" s="4">
        <f>(C4-AVERAGE($C$2:$C$7))/(_xlfn.STDEV.S($C$2:$C$2:$C$7))</f>
        <v>1.1180339887498949</v>
      </c>
      <c r="L4" s="4">
        <f>(D4-AVERAGE($D$2:$D$7))/(_xlfn.STDEV.S($D$2:$D$2:$D$7))</f>
        <v>-0.7925939239012173</v>
      </c>
      <c r="M4" s="3">
        <f t="shared" si="4"/>
        <v>-0.78931438336900983</v>
      </c>
      <c r="N4" s="3">
        <f t="shared" ref="N3:N7" si="7">1.6769*I4-1.301*J4</f>
        <v>0.61122614406822073</v>
      </c>
      <c r="O4" s="3">
        <f t="shared" si="5"/>
        <v>0.65543027474579718</v>
      </c>
      <c r="P4" s="3">
        <f t="shared" si="6"/>
        <v>-1.1032339925409844</v>
      </c>
    </row>
    <row r="5" spans="1:16" x14ac:dyDescent="0.4">
      <c r="A5" s="1">
        <v>2</v>
      </c>
      <c r="B5" s="1">
        <v>5</v>
      </c>
      <c r="C5" s="1">
        <v>7</v>
      </c>
      <c r="D5" s="1">
        <v>9</v>
      </c>
      <c r="E5" s="3">
        <f t="shared" si="0"/>
        <v>-5.1496999999999993</v>
      </c>
      <c r="F5" s="3">
        <f t="shared" si="1"/>
        <v>3.1511999999999998</v>
      </c>
      <c r="G5" s="3">
        <f t="shared" si="2"/>
        <v>11.1412</v>
      </c>
      <c r="H5" s="3">
        <f t="shared" si="3"/>
        <v>5.2955000000000005</v>
      </c>
      <c r="I5" s="4">
        <f>(A5-AVERAGE($A$2:$A$7))/(_xlfn.STDEV.S($A$2:$A$2:$A$7))</f>
        <v>-1.5682313584085534</v>
      </c>
      <c r="J5" s="4">
        <f>(B5-AVERAGE($B$2:$B$7))/(_xlfn.STDEV.S($B$2:$B$2:$B$7))</f>
        <v>-1.0206207261596585</v>
      </c>
      <c r="K5" s="4">
        <f>(C5-AVERAGE($C$2:$C$7))/(_xlfn.STDEV.S($C$2:$C$2:$C$7))</f>
        <v>-1.1180339887498949</v>
      </c>
      <c r="L5" s="4">
        <f>(D5-AVERAGE($D$2:$D$7))/(_xlfn.STDEV.S($D$2:$D$2:$D$7))</f>
        <v>0.56613851707229879</v>
      </c>
      <c r="M5" s="3">
        <f t="shared" si="4"/>
        <v>0.96197541277593202</v>
      </c>
      <c r="N5" s="3">
        <f t="shared" si="7"/>
        <v>-1.3019396001815877</v>
      </c>
      <c r="O5" s="3">
        <f t="shared" si="5"/>
        <v>-0.76958644532825504</v>
      </c>
      <c r="P5" s="3">
        <f t="shared" si="6"/>
        <v>0.90458730967065715</v>
      </c>
    </row>
    <row r="6" spans="1:16" x14ac:dyDescent="0.4">
      <c r="A6" s="1">
        <v>5</v>
      </c>
      <c r="B6" s="1">
        <v>9</v>
      </c>
      <c r="C6" s="1">
        <v>8</v>
      </c>
      <c r="D6" s="1">
        <v>10</v>
      </c>
      <c r="E6" s="3">
        <f t="shared" si="0"/>
        <v>-9.1618000000000013</v>
      </c>
      <c r="F6" s="3">
        <f t="shared" si="1"/>
        <v>3.3244999999999987</v>
      </c>
      <c r="G6" s="3">
        <f t="shared" si="2"/>
        <v>12.588799999999999</v>
      </c>
      <c r="H6" s="3">
        <f t="shared" si="3"/>
        <v>5.8027999999999995</v>
      </c>
      <c r="I6" s="4">
        <f>(A6-AVERAGE($A$2:$A$7))/(_xlfn.STDEV.S($A$2:$A$2:$A$7))</f>
        <v>0.99796540989635196</v>
      </c>
      <c r="J6" s="4">
        <f>(B6-AVERAGE($B$2:$B$7))/(_xlfn.STDEV.S($B$2:$B$2:$B$7))</f>
        <v>1.4288690166235214</v>
      </c>
      <c r="K6" s="4">
        <f>(C6-AVERAGE($C$2:$C$7))/(_xlfn.STDEV.S($C$2:$C$2:$C$7))</f>
        <v>0</v>
      </c>
      <c r="L6" s="4">
        <f>(D6-AVERAGE($D$2:$D$7))/(_xlfn.STDEV.S($D$2:$D$2:$D$7))</f>
        <v>1.2455047375590567</v>
      </c>
      <c r="M6" s="3">
        <f t="shared" si="4"/>
        <v>-1.4388578259115397</v>
      </c>
      <c r="N6" s="3">
        <f t="shared" si="7"/>
        <v>-0.18547039477200866</v>
      </c>
      <c r="O6" s="3">
        <f t="shared" si="5"/>
        <v>0.62785893820352046</v>
      </c>
      <c r="P6" s="3">
        <f t="shared" si="6"/>
        <v>1.0925567557868046</v>
      </c>
    </row>
    <row r="7" spans="1:16" x14ac:dyDescent="0.4">
      <c r="A7" s="1">
        <v>4</v>
      </c>
      <c r="B7" s="1">
        <v>7</v>
      </c>
      <c r="C7" s="1">
        <v>9</v>
      </c>
      <c r="D7" s="1">
        <v>9</v>
      </c>
      <c r="E7" s="3">
        <f t="shared" si="0"/>
        <v>-7.1173000000000002</v>
      </c>
      <c r="F7" s="3">
        <f t="shared" si="1"/>
        <v>2.3993999999999991</v>
      </c>
      <c r="G7" s="3">
        <f t="shared" si="2"/>
        <v>13.0284</v>
      </c>
      <c r="H7" s="3">
        <f t="shared" si="3"/>
        <v>4.5656999999999996</v>
      </c>
      <c r="I7" s="4">
        <f>(A7-AVERAGE($A$2:$A$7))/(_xlfn.STDEV.S($A$2:$A$2:$A$7))</f>
        <v>0.14256648712805017</v>
      </c>
      <c r="J7" s="4">
        <f>(B7-AVERAGE($B$2:$B$7))/(_xlfn.STDEV.S($B$2:$B$2:$B$7))</f>
        <v>0.20412414523193145</v>
      </c>
      <c r="K7" s="4">
        <f>(C7-AVERAGE($C$2:$C$7))/(_xlfn.STDEV.S($C$2:$C$2:$C$7))</f>
        <v>1.1180339887498949</v>
      </c>
      <c r="L7" s="4">
        <f>(D7-AVERAGE($D$2:$D$7))/(_xlfn.STDEV.S($D$2:$D$2:$D$7))</f>
        <v>0.56613851707229879</v>
      </c>
      <c r="M7" s="3">
        <f t="shared" si="4"/>
        <v>-0.20555111798736261</v>
      </c>
      <c r="N7" s="3">
        <f t="shared" si="7"/>
        <v>-2.6495770681715464E-2</v>
      </c>
      <c r="O7" s="3">
        <f t="shared" si="5"/>
        <v>1.3403672982405466</v>
      </c>
      <c r="P7" s="3">
        <f t="shared" si="6"/>
        <v>8.8646104680983828E-2</v>
      </c>
    </row>
    <row r="9" spans="1:16" x14ac:dyDescent="0.4">
      <c r="E9" s="3">
        <f>CORREL(A2:A7,E2:E7)</f>
        <v>-0.7835671617083646</v>
      </c>
      <c r="F9" s="3">
        <f>CORREL(B2:B7,F2:F7)</f>
        <v>0.42604974749336105</v>
      </c>
      <c r="G9" s="3">
        <f>CORREL(C2:C7,G2:G7)</f>
        <v>0.70615292966014598</v>
      </c>
      <c r="H9" s="3">
        <f>CORREL(D2:D7,H2:H7)</f>
        <v>0.97196109135064757</v>
      </c>
    </row>
    <row r="10" spans="1:16" x14ac:dyDescent="0.4">
      <c r="E10" s="3">
        <f>CORREL(A2:A7,F2:F7)</f>
        <v>-0.19674352594230818</v>
      </c>
      <c r="F10" s="3">
        <f>CORREL(C2:C7,G2:G7)</f>
        <v>0.70615292966014598</v>
      </c>
      <c r="G10" s="3">
        <f>CORREL(C2:C7,H2:H7)</f>
        <v>-0.38006421688443348</v>
      </c>
      <c r="H10" s="3"/>
      <c r="I10" t="s">
        <v>9</v>
      </c>
    </row>
    <row r="12" spans="1:16" x14ac:dyDescent="0.4">
      <c r="B12" t="s">
        <v>21</v>
      </c>
    </row>
    <row r="13" spans="1:16" x14ac:dyDescent="0.4">
      <c r="B13" s="6" t="s">
        <v>17</v>
      </c>
      <c r="C13" s="7">
        <v>1.2795520040713393</v>
      </c>
      <c r="D13" s="7">
        <v>0.18092426820565788</v>
      </c>
      <c r="E13" s="7">
        <v>-1.3997578358272662</v>
      </c>
      <c r="F13" s="8"/>
    </row>
    <row r="14" spans="1:16" x14ac:dyDescent="0.4">
      <c r="B14" s="9" t="s">
        <v>18</v>
      </c>
      <c r="C14" s="10">
        <v>-0.34898383053147985</v>
      </c>
      <c r="D14" s="10">
        <v>0.16677067584007049</v>
      </c>
      <c r="E14" s="10">
        <v>0.9379833737244746</v>
      </c>
      <c r="F14" s="8"/>
    </row>
    <row r="15" spans="1:16" x14ac:dyDescent="0.4">
      <c r="B15" s="9" t="s">
        <v>19</v>
      </c>
      <c r="C15" s="10">
        <v>-7.8038869163541968E-2</v>
      </c>
      <c r="D15" s="10">
        <v>-1.0093041997729666</v>
      </c>
      <c r="E15" s="10">
        <v>-0.24776638158455749</v>
      </c>
      <c r="F15" s="8"/>
    </row>
    <row r="16" spans="1:16" x14ac:dyDescent="0.4">
      <c r="B16" s="11" t="s">
        <v>20</v>
      </c>
      <c r="C16" s="12">
        <v>1.5612454870737492E-2</v>
      </c>
      <c r="D16" s="12">
        <v>-0.2673488926411608</v>
      </c>
      <c r="E16" s="12">
        <v>1.0922741660428179</v>
      </c>
      <c r="F16" s="8"/>
    </row>
    <row r="18" spans="2:6" ht="32.25" x14ac:dyDescent="0.4">
      <c r="B18" s="13" t="s">
        <v>25</v>
      </c>
    </row>
    <row r="19" spans="2:6" x14ac:dyDescent="0.4">
      <c r="B19" s="6" t="s">
        <v>22</v>
      </c>
      <c r="C19" s="7">
        <v>-5.0308059007520611E-2</v>
      </c>
      <c r="D19" s="7">
        <v>1.0945841271796659</v>
      </c>
      <c r="E19" s="7">
        <v>0.2896612226048455</v>
      </c>
      <c r="F19" s="8"/>
    </row>
    <row r="20" spans="2:6" x14ac:dyDescent="0.4">
      <c r="B20" s="9" t="s">
        <v>23</v>
      </c>
      <c r="C20" s="10">
        <v>0.74790164680101401</v>
      </c>
      <c r="D20" s="10">
        <v>0.72711155988984377</v>
      </c>
      <c r="E20" s="10">
        <v>-0.57819485574398399</v>
      </c>
      <c r="F20" s="8"/>
    </row>
    <row r="21" spans="2:6" x14ac:dyDescent="0.4">
      <c r="B21" s="11" t="s">
        <v>24</v>
      </c>
      <c r="C21" s="12">
        <v>0.43295208337747237</v>
      </c>
      <c r="D21" s="12">
        <v>-0.6298693915844098</v>
      </c>
      <c r="E21" s="12">
        <v>0.85642383939994504</v>
      </c>
      <c r="F21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1"/>
  <sheetViews>
    <sheetView tabSelected="1" topLeftCell="A7" workbookViewId="0">
      <selection activeCell="J29" sqref="J29"/>
    </sheetView>
  </sheetViews>
  <sheetFormatPr defaultRowHeight="15" x14ac:dyDescent="0.2"/>
  <cols>
    <col min="1" max="1" width="11.1640625" bestFit="1" customWidth="1"/>
  </cols>
  <sheetData>
    <row r="1" spans="1:17" x14ac:dyDescent="0.2">
      <c r="A1" t="s">
        <v>21</v>
      </c>
    </row>
    <row r="2" spans="1:17" x14ac:dyDescent="0.2">
      <c r="A2" s="6" t="s">
        <v>17</v>
      </c>
      <c r="B2" s="7">
        <v>1.2795520040713393</v>
      </c>
      <c r="C2" s="7">
        <v>0.18092426820565788</v>
      </c>
      <c r="D2" s="7">
        <v>-1.3997578358272662</v>
      </c>
    </row>
    <row r="3" spans="1:17" x14ac:dyDescent="0.2">
      <c r="A3" s="9" t="s">
        <v>18</v>
      </c>
      <c r="B3" s="10">
        <v>-0.34898383053147985</v>
      </c>
      <c r="C3" s="10">
        <v>0.16677067584007049</v>
      </c>
      <c r="D3" s="10">
        <v>0.9379833737244746</v>
      </c>
    </row>
    <row r="4" spans="1:17" x14ac:dyDescent="0.2">
      <c r="A4" s="9" t="s">
        <v>19</v>
      </c>
      <c r="B4" s="10">
        <v>-7.8038869163541968E-2</v>
      </c>
      <c r="C4" s="10">
        <v>-1.0093041997729666</v>
      </c>
      <c r="D4" s="10">
        <v>-0.24776638158455749</v>
      </c>
    </row>
    <row r="5" spans="1:17" x14ac:dyDescent="0.2">
      <c r="A5" s="11" t="s">
        <v>20</v>
      </c>
      <c r="B5" s="12">
        <v>1.5612454870737492E-2</v>
      </c>
      <c r="C5" s="12">
        <v>-0.2673488926411608</v>
      </c>
      <c r="D5" s="12">
        <v>1.0922741660428179</v>
      </c>
    </row>
    <row r="8" spans="1:17" ht="30" x14ac:dyDescent="0.25">
      <c r="A8" s="13" t="s">
        <v>25</v>
      </c>
      <c r="E8" s="15" t="s">
        <v>17</v>
      </c>
      <c r="F8" s="15" t="s">
        <v>18</v>
      </c>
      <c r="G8" s="15" t="s">
        <v>19</v>
      </c>
      <c r="H8" s="15" t="s">
        <v>20</v>
      </c>
      <c r="I8" s="15" t="s">
        <v>22</v>
      </c>
      <c r="J8" s="15" t="s">
        <v>23</v>
      </c>
      <c r="K8" s="15" t="s">
        <v>24</v>
      </c>
      <c r="L8" s="15" t="s">
        <v>4</v>
      </c>
      <c r="M8" s="15" t="s">
        <v>5</v>
      </c>
      <c r="N8" s="15" t="s">
        <v>26</v>
      </c>
      <c r="O8" s="15" t="s">
        <v>6</v>
      </c>
      <c r="P8" s="15" t="s">
        <v>7</v>
      </c>
      <c r="Q8" s="15" t="s">
        <v>27</v>
      </c>
    </row>
    <row r="9" spans="1:17" ht="18.75" x14ac:dyDescent="0.25">
      <c r="A9" s="6" t="s">
        <v>22</v>
      </c>
      <c r="B9" s="7">
        <v>-5.0308059007520597E-2</v>
      </c>
      <c r="C9" s="7">
        <v>1.0945841271796659</v>
      </c>
      <c r="D9" s="7">
        <v>0.2896612226048455</v>
      </c>
      <c r="E9" s="15">
        <v>3.38</v>
      </c>
      <c r="F9" s="15">
        <v>4.93</v>
      </c>
      <c r="G9" s="15">
        <v>0.43</v>
      </c>
      <c r="H9" s="15">
        <v>1.33</v>
      </c>
      <c r="I9" s="15">
        <v>105.3</v>
      </c>
      <c r="J9" s="15">
        <v>2.98</v>
      </c>
      <c r="K9" s="15">
        <v>4.26</v>
      </c>
      <c r="L9" s="15">
        <f>$B$2*E9+$B$3*F9+$B$4*G9+$B$5*H9</f>
        <v>2.5916033404786885</v>
      </c>
      <c r="M9" s="15">
        <f>$C$2*E9+$C$3*F9+$C$4*G9+$C$5*H9</f>
        <v>0.64412862531155168</v>
      </c>
      <c r="N9" s="15">
        <f>$D$2*E9+$D$3*F9+$D$4*G9+$D$5*H9</f>
        <v>1.2392616441210875</v>
      </c>
      <c r="O9" s="15">
        <f>$B$9*I9+$B$10*J9+$B$11*K9</f>
        <v>-1.2243158308368653</v>
      </c>
      <c r="P9" s="15">
        <f>$C$9*I9+$C$10*J9+$C$11*K9</f>
        <v>114.74325743234097</v>
      </c>
      <c r="Q9" s="15">
        <f>$D$9*I9+$D$10*J9+$D$11*K9</f>
        <v>32.426671626016926</v>
      </c>
    </row>
    <row r="10" spans="1:17" ht="18.75" x14ac:dyDescent="0.25">
      <c r="A10" s="9" t="s">
        <v>23</v>
      </c>
      <c r="B10" s="10">
        <v>0.74790164680101401</v>
      </c>
      <c r="C10" s="10">
        <v>0.72711155988984377</v>
      </c>
      <c r="D10" s="10">
        <v>-0.57819485574398399</v>
      </c>
      <c r="E10" s="15">
        <v>3.39</v>
      </c>
      <c r="F10" s="15">
        <v>5.04</v>
      </c>
      <c r="G10" s="15">
        <v>0.44</v>
      </c>
      <c r="H10" s="15">
        <v>2.14</v>
      </c>
      <c r="I10" s="15">
        <v>28</v>
      </c>
      <c r="J10" s="15">
        <v>3.09</v>
      </c>
      <c r="K10" s="15">
        <v>6.13</v>
      </c>
      <c r="L10" s="15">
        <f>$B$2*E10+$B$3*F10+$B$4*G10+$B$5*H10</f>
        <v>2.577876338914602</v>
      </c>
      <c r="M10" s="15">
        <f t="shared" ref="M10:M23" si="0">$C$2*E10+$C$3*F10+$C$4*G10+$C$5*H10</f>
        <v>0.43763699729894612</v>
      </c>
      <c r="N10" s="15">
        <f t="shared" ref="N10:N23" si="1">$D$2*E10+$D$3*F10+$D$4*G10+$D$5*H10</f>
        <v>2.2107066475513446</v>
      </c>
      <c r="O10" s="15">
        <f t="shared" ref="O10:O23" si="2">$B$9*I10+$B$10*J10+$B$11*K10</f>
        <v>3.5563867075084623</v>
      </c>
      <c r="P10" s="15">
        <f t="shared" ref="P10:P23" si="3">$C$9*I10+$C$10*J10+$C$11*K10</f>
        <v>29.034030910677828</v>
      </c>
      <c r="Q10" s="15">
        <f t="shared" ref="Q10:Q23" si="4">$D$9*I10+$D$10*J10+$D$11*K10</f>
        <v>11.573770264208427</v>
      </c>
    </row>
    <row r="11" spans="1:17" ht="18.75" x14ac:dyDescent="0.25">
      <c r="A11" s="11" t="s">
        <v>24</v>
      </c>
      <c r="B11" s="12">
        <v>0.43295208337747237</v>
      </c>
      <c r="C11" s="12">
        <v>-0.6298693915844098</v>
      </c>
      <c r="D11" s="12">
        <v>0.85642383939994504</v>
      </c>
      <c r="E11" s="15">
        <v>4.51</v>
      </c>
      <c r="F11" s="15">
        <v>5.36</v>
      </c>
      <c r="G11" s="15">
        <v>0.71</v>
      </c>
      <c r="H11" s="15">
        <v>1.71</v>
      </c>
      <c r="I11" s="15">
        <v>32</v>
      </c>
      <c r="J11" s="15">
        <v>13.33</v>
      </c>
      <c r="K11" s="15">
        <v>4.2699999999999996</v>
      </c>
      <c r="L11" s="15">
        <f>$B$2*E11+$B$3*F11+$B$4*G11+$B$5*H11</f>
        <v>3.8715159074358541</v>
      </c>
      <c r="M11" s="15">
        <f t="shared" si="0"/>
        <v>0.53608668385510383</v>
      </c>
      <c r="N11" s="15">
        <f t="shared" si="1"/>
        <v>0.40655773659039696</v>
      </c>
      <c r="O11" s="15">
        <f t="shared" si="2"/>
        <v>10.208376459638664</v>
      </c>
      <c r="P11" s="15">
        <f t="shared" si="3"/>
        <v>42.029546861015497</v>
      </c>
      <c r="Q11" s="15">
        <f t="shared" si="4"/>
        <v>5.2187514905255146</v>
      </c>
    </row>
    <row r="12" spans="1:17" ht="18.75" x14ac:dyDescent="0.25">
      <c r="E12" s="15">
        <v>3.57</v>
      </c>
      <c r="F12" s="15">
        <v>5.67</v>
      </c>
      <c r="G12" s="15">
        <v>2.0699999999999998</v>
      </c>
      <c r="H12" s="15">
        <v>1.73</v>
      </c>
      <c r="I12" s="15">
        <v>37.299999999999997</v>
      </c>
      <c r="J12" s="15">
        <v>0.72</v>
      </c>
      <c r="K12" s="15">
        <v>3.09</v>
      </c>
      <c r="L12" s="15">
        <f>$B$2*E12+$B$3*F12+$B$4*G12+$B$5*H12</f>
        <v>2.4547314231790343</v>
      </c>
      <c r="M12" s="15">
        <f t="shared" si="0"/>
        <v>-0.96028390829185051</v>
      </c>
      <c r="N12" s="15">
        <f t="shared" si="1"/>
        <v>1.6979881524884717</v>
      </c>
      <c r="O12" s="15">
        <f t="shared" si="2"/>
        <v>-1.7947764739845162E-4</v>
      </c>
      <c r="P12" s="15">
        <f t="shared" si="3"/>
        <v>39.405211846926399</v>
      </c>
      <c r="Q12" s="15">
        <f t="shared" si="4"/>
        <v>13.034412970770898</v>
      </c>
    </row>
    <row r="13" spans="1:17" ht="18.75" x14ac:dyDescent="0.25">
      <c r="E13" s="15">
        <v>2.87</v>
      </c>
      <c r="F13" s="15">
        <v>4.6900000000000004</v>
      </c>
      <c r="G13" s="15">
        <v>0.53</v>
      </c>
      <c r="H13" s="15">
        <v>1.75</v>
      </c>
      <c r="I13" s="15">
        <v>149.30000000000001</v>
      </c>
      <c r="J13" s="15">
        <v>0.96</v>
      </c>
      <c r="K13" s="15">
        <v>6.13</v>
      </c>
      <c r="L13" s="15">
        <f>$B$2*E13+$B$3*F13+$B$4*G13+$B$5*H13</f>
        <v>2.0215412818592164</v>
      </c>
      <c r="M13" s="15">
        <f t="shared" si="0"/>
        <v>0.29861533143846486</v>
      </c>
      <c r="N13" s="15">
        <f t="shared" si="1"/>
        <v>2.162000642278648</v>
      </c>
      <c r="O13" s="15">
        <f t="shared" si="2"/>
        <v>-4.1390113577899461</v>
      </c>
      <c r="P13" s="15">
        <f t="shared" si="3"/>
        <v>160.25833791500594</v>
      </c>
      <c r="Q13" s="15">
        <f t="shared" si="4"/>
        <v>47.941231608910876</v>
      </c>
    </row>
    <row r="14" spans="1:17" ht="18.75" x14ac:dyDescent="0.25">
      <c r="E14" s="15">
        <v>3.56</v>
      </c>
      <c r="F14" s="15">
        <v>4.74</v>
      </c>
      <c r="G14" s="15">
        <v>1.85</v>
      </c>
      <c r="H14" s="15">
        <v>1.74</v>
      </c>
      <c r="I14" s="15">
        <v>17</v>
      </c>
      <c r="J14" s="15">
        <v>7.89</v>
      </c>
      <c r="K14" s="15">
        <v>6.4</v>
      </c>
      <c r="L14" s="15">
        <f>$B$2*E14+$B$3*F14+$B$4*G14+$B$5*H14</f>
        <v>2.7838155412972836</v>
      </c>
      <c r="M14" s="15">
        <f t="shared" si="0"/>
        <v>-0.89781644448153175</v>
      </c>
      <c r="N14" s="15">
        <f t="shared" si="1"/>
        <v>0.90509253889201435</v>
      </c>
      <c r="O14" s="15">
        <f t="shared" si="2"/>
        <v>7.8166003237479735</v>
      </c>
      <c r="P14" s="15">
        <f t="shared" si="3"/>
        <v>20.313676263444961</v>
      </c>
      <c r="Q14" s="15">
        <f t="shared" si="4"/>
        <v>5.8433959446219887</v>
      </c>
    </row>
    <row r="15" spans="1:17" ht="18.75" x14ac:dyDescent="0.25">
      <c r="E15" s="15">
        <v>2.83</v>
      </c>
      <c r="F15" s="15">
        <v>3.74</v>
      </c>
      <c r="G15" s="15">
        <v>1.02</v>
      </c>
      <c r="H15" s="15">
        <v>1.39</v>
      </c>
      <c r="I15" s="15">
        <v>28</v>
      </c>
      <c r="J15" s="15">
        <v>1.54</v>
      </c>
      <c r="K15" s="15">
        <v>6.4</v>
      </c>
      <c r="L15" s="15">
        <f>$B$2*E15+$B$3*F15+$B$4*G15+$B$5*H15</f>
        <v>2.2580343110576675</v>
      </c>
      <c r="M15" s="15">
        <f t="shared" si="0"/>
        <v>-0.26536723787576377</v>
      </c>
      <c r="N15" s="15">
        <f t="shared" si="1"/>
        <v>0.8122825239216398</v>
      </c>
      <c r="O15" s="15">
        <f t="shared" si="2"/>
        <v>2.5140362174788082</v>
      </c>
      <c r="P15" s="15">
        <f t="shared" si="3"/>
        <v>27.736943257120778</v>
      </c>
      <c r="Q15" s="15">
        <f t="shared" si="4"/>
        <v>12.701206727249588</v>
      </c>
    </row>
    <row r="16" spans="1:17" ht="18.75" x14ac:dyDescent="0.25">
      <c r="E16" s="15">
        <v>3.08</v>
      </c>
      <c r="F16" s="15">
        <v>4.67</v>
      </c>
      <c r="G16" s="15">
        <v>0.89</v>
      </c>
      <c r="H16" s="15">
        <v>1.4</v>
      </c>
      <c r="I16" s="15">
        <v>50.5</v>
      </c>
      <c r="J16" s="15">
        <v>2.0299999999999998</v>
      </c>
      <c r="K16" s="15">
        <v>20</v>
      </c>
      <c r="L16" s="15">
        <f>$B$2*E16+$B$3*F16+$B$4*G16+$B$5*H16</f>
        <v>2.2636685272211943</v>
      </c>
      <c r="M16" s="15">
        <f t="shared" si="0"/>
        <v>6.349661475099011E-2</v>
      </c>
      <c r="N16" s="15">
        <f t="shared" si="1"/>
        <v>1.3777999737950051</v>
      </c>
      <c r="O16" s="15">
        <f t="shared" si="2"/>
        <v>7.6367250306757146</v>
      </c>
      <c r="P16" s="15">
        <f t="shared" si="3"/>
        <v>44.155147057461313</v>
      </c>
      <c r="Q16" s="15">
        <f t="shared" si="4"/>
        <v>30.582632972383308</v>
      </c>
    </row>
    <row r="17" spans="5:17" ht="18.75" x14ac:dyDescent="0.25">
      <c r="E17" s="15">
        <v>5.38</v>
      </c>
      <c r="F17" s="15">
        <v>6.52</v>
      </c>
      <c r="G17" s="15">
        <v>1.26</v>
      </c>
      <c r="H17" s="15">
        <v>2.52</v>
      </c>
      <c r="I17" s="15">
        <v>48.5</v>
      </c>
      <c r="J17" s="15">
        <v>15.53</v>
      </c>
      <c r="K17" s="15">
        <v>36</v>
      </c>
      <c r="L17" s="15">
        <f>$B$2*E17+$B$3*F17+$B$4*G17+$B$5*H17</f>
        <v>4.5496296179667528</v>
      </c>
      <c r="M17" s="15">
        <f t="shared" si="0"/>
        <v>0.1152748682540361</v>
      </c>
      <c r="N17" s="15">
        <f t="shared" si="1"/>
        <v>1.0252996975642406</v>
      </c>
      <c r="O17" s="15">
        <f t="shared" si="2"/>
        <v>24.761246714544004</v>
      </c>
      <c r="P17" s="15">
        <f t="shared" si="3"/>
        <v>41.70407459626432</v>
      </c>
      <c r="Q17" s="15">
        <f t="shared" si="4"/>
        <v>35.900461405028956</v>
      </c>
    </row>
    <row r="18" spans="5:17" ht="18.75" x14ac:dyDescent="0.25">
      <c r="E18" s="15">
        <v>3.52</v>
      </c>
      <c r="F18" s="15">
        <v>4.78</v>
      </c>
      <c r="G18" s="15">
        <v>0.92</v>
      </c>
      <c r="H18" s="15">
        <v>1.64</v>
      </c>
      <c r="I18" s="15">
        <v>180</v>
      </c>
      <c r="J18" s="15">
        <v>1.36</v>
      </c>
      <c r="K18" s="15">
        <v>18.329999999999998</v>
      </c>
      <c r="L18" s="15">
        <f>$B$2*E18+$B$3*F18+$B$4*G18+$B$5*H18</f>
        <v>2.7896890107481904</v>
      </c>
      <c r="M18" s="15">
        <f t="shared" si="0"/>
        <v>6.7005206876819712E-2</v>
      </c>
      <c r="N18" s="15">
        <f t="shared" si="1"/>
        <v>1.1197975055434397</v>
      </c>
      <c r="O18" s="15">
        <f t="shared" si="2"/>
        <v>-0.10229269339525882</v>
      </c>
      <c r="P18" s="15">
        <f t="shared" si="3"/>
        <v>186.4685086660478</v>
      </c>
      <c r="Q18" s="15">
        <f t="shared" si="4"/>
        <v>67.050924041261368</v>
      </c>
    </row>
    <row r="19" spans="5:17" ht="18.75" x14ac:dyDescent="0.25">
      <c r="E19" s="15">
        <v>3.06</v>
      </c>
      <c r="F19" s="15">
        <v>4.84</v>
      </c>
      <c r="G19" s="15">
        <v>1.07</v>
      </c>
      <c r="H19" s="15">
        <v>1.57</v>
      </c>
      <c r="I19" s="15">
        <v>116.5</v>
      </c>
      <c r="J19" s="15">
        <v>0.83</v>
      </c>
      <c r="K19" s="15">
        <v>6.13</v>
      </c>
      <c r="L19" s="15">
        <f>$B$2*E19+$B$3*F19+$B$4*G19+$B$5*H19</f>
        <v>2.167357356828004</v>
      </c>
      <c r="M19" s="15">
        <f t="shared" si="0"/>
        <v>-0.13889492342844245</v>
      </c>
      <c r="N19" s="15">
        <f t="shared" si="1"/>
        <v>1.7063409635867701</v>
      </c>
      <c r="O19" s="15">
        <f t="shared" si="2"/>
        <v>-2.5861342364274016</v>
      </c>
      <c r="P19" s="15">
        <f t="shared" si="3"/>
        <v>124.26145404072722</v>
      </c>
      <c r="Q19" s="15">
        <f t="shared" si="4"/>
        <v>38.515508838718659</v>
      </c>
    </row>
    <row r="20" spans="5:17" ht="18.75" x14ac:dyDescent="0.25">
      <c r="E20" s="15">
        <v>3.48</v>
      </c>
      <c r="F20" s="15">
        <v>4.96</v>
      </c>
      <c r="G20" s="15">
        <v>1</v>
      </c>
      <c r="H20" s="15">
        <v>1.62</v>
      </c>
      <c r="I20" s="15">
        <v>48.6</v>
      </c>
      <c r="J20" s="15">
        <v>13.33</v>
      </c>
      <c r="K20" s="15">
        <v>6.13</v>
      </c>
      <c r="L20" s="15">
        <f>$B$2*E20+$B$3*F20+$B$4*G20+$B$5*H20</f>
        <v>2.6691344824591741</v>
      </c>
      <c r="M20" s="15">
        <f t="shared" si="0"/>
        <v>1.4389599670792008E-2</v>
      </c>
      <c r="N20" s="15">
        <f t="shared" si="1"/>
        <v>1.3029580323993153</v>
      </c>
      <c r="O20" s="15">
        <f t="shared" si="2"/>
        <v>10.178553555195922</v>
      </c>
      <c r="P20" s="15">
        <f t="shared" si="3"/>
        <v>59.028086303850955</v>
      </c>
      <c r="Q20" s="15">
        <f t="shared" si="4"/>
        <v>11.620076127049849</v>
      </c>
    </row>
    <row r="21" spans="5:17" ht="18.75" x14ac:dyDescent="0.25">
      <c r="E21" s="15">
        <v>2.95</v>
      </c>
      <c r="F21" s="15">
        <v>4.67</v>
      </c>
      <c r="G21" s="15">
        <v>0.55000000000000004</v>
      </c>
      <c r="H21" s="15">
        <v>1.29</v>
      </c>
      <c r="I21" s="15">
        <v>19</v>
      </c>
      <c r="J21" s="15">
        <v>6.72</v>
      </c>
      <c r="K21" s="15">
        <v>4.2699999999999996</v>
      </c>
      <c r="L21" s="15">
        <f>$B$2*E21+$B$3*F21+$B$4*G21+$B$5*H21</f>
        <v>2.1221426121717437</v>
      </c>
      <c r="M21" s="15">
        <f t="shared" si="0"/>
        <v>0.41254826599759098</v>
      </c>
      <c r="N21" s="15">
        <f t="shared" si="1"/>
        <v>1.5238589039265888</v>
      </c>
      <c r="O21" s="15">
        <f t="shared" si="2"/>
        <v>5.9187513413817294</v>
      </c>
      <c r="P21" s="15">
        <f t="shared" si="3"/>
        <v>22.993745796807975</v>
      </c>
      <c r="Q21" s="15">
        <f t="shared" si="4"/>
        <v>5.2750235931302569</v>
      </c>
    </row>
    <row r="22" spans="5:17" ht="18.75" x14ac:dyDescent="0.25">
      <c r="E22" s="15">
        <v>3.4</v>
      </c>
      <c r="F22" s="15">
        <v>5</v>
      </c>
      <c r="G22" s="15">
        <v>1</v>
      </c>
      <c r="H22" s="15">
        <v>1.43</v>
      </c>
      <c r="I22" s="15">
        <v>126.5</v>
      </c>
      <c r="J22" s="15">
        <v>7.65</v>
      </c>
      <c r="K22" s="15">
        <v>16.329999999999998</v>
      </c>
      <c r="L22" s="15">
        <f>$B$2*E22+$B$3*F22+$B$4*G22+$B$5*H22</f>
        <v>2.5498446024867674</v>
      </c>
      <c r="M22" s="15">
        <f t="shared" si="0"/>
        <v>5.738277484976273E-2</v>
      </c>
      <c r="N22" s="15">
        <f t="shared" si="1"/>
        <v>1.2449259026663402</v>
      </c>
      <c r="O22" s="15">
        <f t="shared" si="2"/>
        <v>6.4275856551305246</v>
      </c>
      <c r="P22" s="15">
        <f t="shared" si="3"/>
        <v>133.74152835681164</v>
      </c>
      <c r="Q22" s="15">
        <f t="shared" si="4"/>
        <v>46.204355310472579</v>
      </c>
    </row>
    <row r="23" spans="5:17" ht="18.75" x14ac:dyDescent="0.25">
      <c r="E23" s="15">
        <v>3.39</v>
      </c>
      <c r="F23" s="15">
        <v>5.16</v>
      </c>
      <c r="G23" s="15">
        <v>0.96</v>
      </c>
      <c r="H23" s="15">
        <v>1.1499999999999999</v>
      </c>
      <c r="I23" s="15">
        <v>32</v>
      </c>
      <c r="J23" s="15">
        <v>2.0299999999999998</v>
      </c>
      <c r="K23" s="15">
        <v>6.4</v>
      </c>
      <c r="L23" s="15">
        <f>$B$2*E23+$B$3*F23+$B$4*G23+$B$5*H23</f>
        <v>2.4799617369637525</v>
      </c>
      <c r="M23" s="15">
        <f t="shared" si="0"/>
        <v>0.19748669823256121</v>
      </c>
      <c r="N23" s="15">
        <f t="shared" si="1"/>
        <v>1.113074709591922</v>
      </c>
      <c r="O23" s="15">
        <f t="shared" si="2"/>
        <v>2.6792757883812226</v>
      </c>
      <c r="P23" s="15">
        <f t="shared" si="3"/>
        <v>32.471564430185467</v>
      </c>
      <c r="Q23" s="15">
        <f t="shared" si="4"/>
        <v>13.576536138354417</v>
      </c>
    </row>
    <row r="26" spans="5:17" ht="18.75" x14ac:dyDescent="0.25">
      <c r="E26" s="15" t="s">
        <v>28</v>
      </c>
      <c r="F26" s="15" t="s">
        <v>29</v>
      </c>
      <c r="G26" s="15" t="s">
        <v>30</v>
      </c>
      <c r="H26" s="15" t="s">
        <v>31</v>
      </c>
    </row>
    <row r="27" spans="5:17" ht="18.75" x14ac:dyDescent="0.25">
      <c r="E27" s="14">
        <f>(E9-AVERAGE($E$9:$E$23))/_xlfn.STDEV.S($E$9:$E$23)</f>
        <v>-0.16825737428167309</v>
      </c>
      <c r="F27" s="14">
        <f>(F9-AVERAGE($F$9:$F$23))/_xlfn.STDEV.S($F$9:$F$23)</f>
        <v>-9.1822824127056335E-2</v>
      </c>
      <c r="G27" s="14">
        <f>(G9-AVERAGE($G$9:$G$23))/_xlfn.STDEV.S($G$9:$G$23)</f>
        <v>-1.1687398257466943</v>
      </c>
      <c r="H27" s="14">
        <f>(H9-AVERAGE($H$9:$H$23))/_xlfn.STDEV.S($H$9:$H$23)</f>
        <v>-0.85697838095905121</v>
      </c>
    </row>
    <row r="28" spans="5:17" ht="18.75" x14ac:dyDescent="0.25">
      <c r="E28" s="14">
        <f t="shared" ref="E28:E44" si="5">(E10-AVERAGE($E$9:$E$23))/_xlfn.STDEV.S($E$9:$E$23)</f>
        <v>-0.15314443647194173</v>
      </c>
      <c r="F28" s="14">
        <f t="shared" ref="F28:F41" si="6">(F10-AVERAGE($F$9:$F$23))/_xlfn.STDEV.S($F$9:$F$23)</f>
        <v>9.2942614665191048E-2</v>
      </c>
      <c r="G28" s="14">
        <f t="shared" ref="G28:G41" si="7">(G10-AVERAGE($G$9:$G$23))/_xlfn.STDEV.S($G$9:$G$23)</f>
        <v>-1.1474900107331178</v>
      </c>
      <c r="H28" s="14">
        <f t="shared" ref="H28:H41" si="8">(H10-AVERAGE($H$9:$H$23))/_xlfn.STDEV.S($H$9:$H$23)</f>
        <v>1.4776151904876924</v>
      </c>
    </row>
    <row r="29" spans="5:17" ht="18.75" x14ac:dyDescent="0.25">
      <c r="E29" s="14">
        <f t="shared" si="5"/>
        <v>1.5395045982179334</v>
      </c>
      <c r="F29" s="14">
        <f t="shared" si="6"/>
        <v>0.63044207296990962</v>
      </c>
      <c r="G29" s="14">
        <f t="shared" si="7"/>
        <v>-0.57374500536655892</v>
      </c>
      <c r="H29" s="14">
        <f t="shared" si="8"/>
        <v>0.23826304762090222</v>
      </c>
    </row>
    <row r="30" spans="5:17" ht="18.75" x14ac:dyDescent="0.25">
      <c r="E30" s="14">
        <f t="shared" si="5"/>
        <v>0.11888844410321645</v>
      </c>
      <c r="F30" s="14">
        <f t="shared" si="6"/>
        <v>1.1511446732026047</v>
      </c>
      <c r="G30" s="14">
        <f t="shared" si="7"/>
        <v>2.3162298364798115</v>
      </c>
      <c r="H30" s="14">
        <f t="shared" si="8"/>
        <v>0.29590733333563668</v>
      </c>
    </row>
    <row r="31" spans="5:17" ht="18.75" x14ac:dyDescent="0.25">
      <c r="E31" s="14">
        <f t="shared" si="5"/>
        <v>-0.93901720257795551</v>
      </c>
      <c r="F31" s="14">
        <f t="shared" si="6"/>
        <v>-0.49494741785559376</v>
      </c>
      <c r="G31" s="14">
        <f t="shared" si="7"/>
        <v>-0.95624167561093143</v>
      </c>
      <c r="H31" s="14">
        <f t="shared" si="8"/>
        <v>0.35355161905037114</v>
      </c>
    </row>
    <row r="32" spans="5:17" ht="18.75" x14ac:dyDescent="0.25">
      <c r="E32" s="14">
        <f t="shared" si="5"/>
        <v>0.10377550629348574</v>
      </c>
      <c r="F32" s="14">
        <f t="shared" si="6"/>
        <v>-0.41096312749548186</v>
      </c>
      <c r="G32" s="14">
        <f t="shared" si="7"/>
        <v>1.8487339061811345</v>
      </c>
      <c r="H32" s="14">
        <f t="shared" si="8"/>
        <v>0.32472947619300391</v>
      </c>
    </row>
    <row r="33" spans="5:8" ht="18.75" x14ac:dyDescent="0.25">
      <c r="E33" s="14">
        <f t="shared" si="5"/>
        <v>-0.99946895381687961</v>
      </c>
      <c r="F33" s="14">
        <f t="shared" si="6"/>
        <v>-2.0906489346977257</v>
      </c>
      <c r="G33" s="14">
        <f t="shared" si="7"/>
        <v>8.4999260054305109E-2</v>
      </c>
      <c r="H33" s="14">
        <f t="shared" si="8"/>
        <v>-0.68404552381484851</v>
      </c>
    </row>
    <row r="34" spans="5:8" ht="18.75" x14ac:dyDescent="0.25">
      <c r="E34" s="14">
        <f t="shared" si="5"/>
        <v>-0.62164550857360379</v>
      </c>
      <c r="F34" s="14">
        <f t="shared" si="6"/>
        <v>-0.52854113399963942</v>
      </c>
      <c r="G34" s="14">
        <f t="shared" si="7"/>
        <v>-0.19124833512218625</v>
      </c>
      <c r="H34" s="14">
        <f t="shared" si="8"/>
        <v>-0.65522338095748123</v>
      </c>
    </row>
    <row r="35" spans="5:8" ht="18.75" x14ac:dyDescent="0.25">
      <c r="E35" s="14">
        <f t="shared" si="5"/>
        <v>2.8543301876645337</v>
      </c>
      <c r="F35" s="14">
        <f t="shared" si="6"/>
        <v>2.5788776093245116</v>
      </c>
      <c r="G35" s="14">
        <f t="shared" si="7"/>
        <v>0.59499482038013529</v>
      </c>
      <c r="H35" s="14">
        <f t="shared" si="8"/>
        <v>2.5728566190676458</v>
      </c>
    </row>
    <row r="36" spans="5:8" ht="18.75" x14ac:dyDescent="0.25">
      <c r="E36" s="14">
        <f t="shared" si="5"/>
        <v>4.3323755054561548E-2</v>
      </c>
      <c r="F36" s="14">
        <f t="shared" si="6"/>
        <v>-0.34377569520739204</v>
      </c>
      <c r="G36" s="14">
        <f t="shared" si="7"/>
        <v>-0.12749889008145743</v>
      </c>
      <c r="H36" s="14">
        <f t="shared" si="8"/>
        <v>3.6508047619331609E-2</v>
      </c>
    </row>
    <row r="37" spans="5:8" ht="18.75" x14ac:dyDescent="0.25">
      <c r="E37" s="14">
        <f t="shared" si="5"/>
        <v>-0.65187138419306589</v>
      </c>
      <c r="F37" s="14">
        <f t="shared" si="6"/>
        <v>-0.24299454677525806</v>
      </c>
      <c r="G37" s="14">
        <f t="shared" si="7"/>
        <v>0.19124833512218647</v>
      </c>
      <c r="H37" s="14">
        <f t="shared" si="8"/>
        <v>-0.16524695238223835</v>
      </c>
    </row>
    <row r="38" spans="5:8" ht="18.75" x14ac:dyDescent="0.25">
      <c r="E38" s="14">
        <f t="shared" si="5"/>
        <v>-1.7127996184362636E-2</v>
      </c>
      <c r="F38" s="14">
        <f t="shared" si="6"/>
        <v>-4.1432249910988601E-2</v>
      </c>
      <c r="G38" s="14">
        <f t="shared" si="7"/>
        <v>4.2499630027152555E-2</v>
      </c>
      <c r="H38" s="14">
        <f t="shared" si="8"/>
        <v>-2.1136238095402209E-2</v>
      </c>
    </row>
    <row r="39" spans="5:8" ht="18.75" x14ac:dyDescent="0.25">
      <c r="E39" s="14">
        <f t="shared" si="5"/>
        <v>-0.81811370010010709</v>
      </c>
      <c r="F39" s="14">
        <f t="shared" si="6"/>
        <v>-0.52854113399963942</v>
      </c>
      <c r="G39" s="14">
        <f t="shared" si="7"/>
        <v>-0.91374204558377892</v>
      </c>
      <c r="H39" s="14">
        <f t="shared" si="8"/>
        <v>-0.97226695238852012</v>
      </c>
    </row>
    <row r="40" spans="5:8" ht="18.75" x14ac:dyDescent="0.25">
      <c r="E40" s="14">
        <f t="shared" si="5"/>
        <v>-0.13803149866221101</v>
      </c>
      <c r="F40" s="14">
        <f t="shared" si="6"/>
        <v>2.5755182377101223E-2</v>
      </c>
      <c r="G40" s="14">
        <f t="shared" si="7"/>
        <v>4.2499630027152555E-2</v>
      </c>
      <c r="H40" s="14">
        <f t="shared" si="8"/>
        <v>-0.5687569523853796</v>
      </c>
    </row>
    <row r="41" spans="5:8" ht="18.75" x14ac:dyDescent="0.25">
      <c r="E41" s="14">
        <f t="shared" si="5"/>
        <v>-0.15314443647194173</v>
      </c>
      <c r="F41" s="14">
        <f t="shared" si="6"/>
        <v>0.29450491152946051</v>
      </c>
      <c r="G41" s="14">
        <f t="shared" si="7"/>
        <v>-4.2499630027152555E-2</v>
      </c>
      <c r="H41" s="14">
        <f t="shared" si="8"/>
        <v>-1.3757769523916614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2025-03-20T07:00:41Z</dcterms:created>
  <dcterms:modified xsi:type="dcterms:W3CDTF">2025-03-20T08:25:36Z</dcterms:modified>
</cp:coreProperties>
</file>