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 activeTab="1"/>
  </bookViews>
  <sheets>
    <sheet name="目录" sheetId="1" r:id="rId1"/>
    <sheet name="十六进制指令生成表明细" sheetId="2" r:id="rId2"/>
  </sheets>
  <definedNames>
    <definedName name="EPROM解锁指令">目录!#REF!</definedName>
    <definedName name="PING_总线上舵机指令生成">目录!#REF!</definedName>
    <definedName name="读当前位置指令">目录!#REF!</definedName>
    <definedName name="恒速正反转速度指令">目录!#REF!</definedName>
    <definedName name="清除当前圈数指令">目录!#REF!</definedName>
    <definedName name="输出扭矩使能与自动较正指令">目录!#REF!</definedName>
    <definedName name="位置模式控制转动指令_含加速度">目录!#REF!</definedName>
    <definedName name="位置模式控制转动指令_无加速度">目录!#REF!</definedName>
    <definedName name="修改ID号指令">目录!#REF!</definedName>
    <definedName name="修改舵机工作模式指令">目录!#REF!</definedName>
    <definedName name="写两个节字数据指令" localSheetId="0">目录!#REF!</definedName>
    <definedName name="EPROM解锁指令" localSheetId="1">十六进制指令生成表明细!$C$14</definedName>
    <definedName name="PING_总线上舵机指令生成" localSheetId="1">十六进制指令生成表明细!$C$2</definedName>
    <definedName name="读当前位置指令" localSheetId="1">十六进制指令生成表明细!$C$128</definedName>
    <definedName name="恒速正反转速度指令" localSheetId="1">十六进制指令生成表明细!$C$115</definedName>
    <definedName name="清除当前圈数指令" localSheetId="1">十六进制指令生成表明细!$C$141</definedName>
    <definedName name="输出扭矩使能与自动较正指令" localSheetId="1">十六进制指令生成表明细!$C$41</definedName>
    <definedName name="位置模式控制转动指令_含加速度" localSheetId="1">十六进制指令生成表明细!$C$86</definedName>
    <definedName name="位置模式控制转动指令_无加速度" localSheetId="1">十六进制指令生成表明细!$C$66</definedName>
    <definedName name="修改ID号指令" localSheetId="1">十六进制指令生成表明细!$C$28</definedName>
    <definedName name="修改舵机工作模式指令" localSheetId="1">十六进制指令生成表明细!$C$102</definedName>
    <definedName name="写两个节字数据指令" localSheetId="1">十六进制指令生成表明细!$C$152</definedName>
    <definedName name="同步写四个ID位置时间速度指令" localSheetId="1">十六进制指令生成表明细!$C$165</definedName>
    <definedName name="同步写扭矩使能指令" localSheetId="1">十六进制指令生成表明细!$C$189</definedName>
    <definedName name="力位模式控制转动指令" localSheetId="1">十六进制指令生成表明细!$C$213</definedName>
    <definedName name="中位较正指令" localSheetId="1">十六进制指令生成表明细!$C$231</definedName>
    <definedName name="自定义位置较正指令" localSheetId="1">十六进制指令生成表明细!$C$243</definedName>
    <definedName name="功能指令目录" localSheetId="0">目录!$B$1:$F$1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K71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舵机电位器有效角度220/1024
</t>
        </r>
      </text>
    </comment>
    <comment ref="J72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位置模式，输入时间参数，速度参数优先高于时间参数；
PWM模式，最小最大角度限制设为0时用来控制PWM 输出大小，控制电机正反转停
Bit 10 为方向位
</t>
        </r>
      </text>
    </comment>
  </commentList>
</comments>
</file>

<file path=xl/sharedStrings.xml><?xml version="1.0" encoding="utf-8"?>
<sst xmlns="http://schemas.openxmlformats.org/spreadsheetml/2006/main" count="525" uniqueCount="167">
  <si>
    <t>功能指令目录</t>
  </si>
  <si>
    <t>1、</t>
  </si>
  <si>
    <t>PING 总线上舵机指令生成</t>
  </si>
  <si>
    <t>2、</t>
  </si>
  <si>
    <t>EPROM解锁指令</t>
  </si>
  <si>
    <t>3、</t>
  </si>
  <si>
    <t>修改ID号指令</t>
  </si>
  <si>
    <t>4、</t>
  </si>
  <si>
    <t>输出扭矩使能与自动较正指令</t>
  </si>
  <si>
    <t>5、</t>
  </si>
  <si>
    <t>位置模式控制转动指令(无加速度)</t>
  </si>
  <si>
    <t>6、</t>
  </si>
  <si>
    <t>位置模式控制转动指令(含加速度)</t>
  </si>
  <si>
    <t>7、</t>
  </si>
  <si>
    <t>修改舵机工作模式指令</t>
  </si>
  <si>
    <t>8、</t>
  </si>
  <si>
    <t>恒速正反转速度指令</t>
  </si>
  <si>
    <t>9、</t>
  </si>
  <si>
    <t>读当前位置指令</t>
  </si>
  <si>
    <t>10、</t>
  </si>
  <si>
    <t>清除当前圈数指令</t>
  </si>
  <si>
    <t>11、</t>
  </si>
  <si>
    <t>写两个节字数据指令</t>
  </si>
  <si>
    <t>12、</t>
  </si>
  <si>
    <t>同步写四个ID位置时间速度指令</t>
  </si>
  <si>
    <t>13、</t>
  </si>
  <si>
    <t>同步写扭矩使能指令</t>
  </si>
  <si>
    <t>14、</t>
  </si>
  <si>
    <t>力位模式控制转动指令(含使能加速度)</t>
  </si>
  <si>
    <t>15、</t>
  </si>
  <si>
    <t>中位较正指令(默认较正任意当前位置为2048)</t>
  </si>
  <si>
    <t>16、</t>
  </si>
  <si>
    <t>自定义位置较正指令(含自定义位置)</t>
  </si>
  <si>
    <t>以上指令仅为初次快速使用飞特串行舵机，并帮助用户理解串行协议的指令包格式</t>
  </si>
  <si>
    <t>将以下生成十六进制指令复制出来到TXT文档中清除格式，然后再复制到串口助手发送</t>
  </si>
  <si>
    <t>舵机与USB调试器URT-1接线参考下图</t>
  </si>
  <si>
    <t>返回目录</t>
  </si>
  <si>
    <t>输入范围</t>
  </si>
  <si>
    <t>输入控制参数</t>
  </si>
  <si>
    <t>十进制输入</t>
  </si>
  <si>
    <t>STS</t>
  </si>
  <si>
    <t>ID号</t>
  </si>
  <si>
    <t>0-253</t>
  </si>
  <si>
    <t>PING指令</t>
  </si>
  <si>
    <t>SCS-STS-SMS-HTS系列</t>
  </si>
  <si>
    <t>包头</t>
  </si>
  <si>
    <t>指令包数据长度</t>
  </si>
  <si>
    <t>指令</t>
  </si>
  <si>
    <t>校验码</t>
  </si>
  <si>
    <t>十六进制</t>
  </si>
  <si>
    <t>十进制</t>
  </si>
  <si>
    <t>生成十六进制指令</t>
  </si>
  <si>
    <t>修改ID前需要发此解锁指令，否则ID号掉电不保存</t>
  </si>
  <si>
    <t>0-254</t>
  </si>
  <si>
    <t>广播ID为254</t>
  </si>
  <si>
    <t>写指令</t>
  </si>
  <si>
    <t>锁标志首地址</t>
  </si>
  <si>
    <t>SCS 48</t>
  </si>
  <si>
    <t>STS SMS 55</t>
  </si>
  <si>
    <t>写入数值</t>
  </si>
  <si>
    <t>1-上锁</t>
  </si>
  <si>
    <t>0-解锁</t>
  </si>
  <si>
    <t>修改ID解锁写指令</t>
  </si>
  <si>
    <t>STS-SMS-HTS系列</t>
  </si>
  <si>
    <t>写入首地址</t>
  </si>
  <si>
    <t>ID首地址</t>
  </si>
  <si>
    <t>修改ID号写指令</t>
  </si>
  <si>
    <t>输出扭矩使能与自动较正指令（任意当前位置自动较正为2048）</t>
  </si>
  <si>
    <t>当前位置较正为2048</t>
  </si>
  <si>
    <t>SCS-STS-SMS系列</t>
  </si>
  <si>
    <t>STS-SMS系列</t>
  </si>
  <si>
    <t>首地址</t>
  </si>
  <si>
    <t>开关力使能</t>
  </si>
  <si>
    <t>1-打开</t>
  </si>
  <si>
    <t>0-关闭</t>
  </si>
  <si>
    <r>
      <rPr>
        <sz val="11"/>
        <color rgb="FF000000"/>
        <rFont val="宋体"/>
        <charset val="134"/>
      </rPr>
      <t>128-中位自动较准（</t>
    </r>
    <r>
      <rPr>
        <sz val="11"/>
        <color rgb="FFFF0000"/>
        <rFont val="宋体"/>
        <charset val="134"/>
      </rPr>
      <t>只能在运行模式0位置伺服模式下使用</t>
    </r>
    <r>
      <rPr>
        <sz val="11"/>
        <color rgb="FF000000"/>
        <rFont val="宋体"/>
        <charset val="134"/>
      </rPr>
      <t>)</t>
    </r>
  </si>
  <si>
    <t>写首地址</t>
  </si>
  <si>
    <t>写入数据</t>
  </si>
  <si>
    <t>HTS系列任意位置较正为中位2048采用较正指令生成</t>
  </si>
  <si>
    <t>较正前提条件：锁标志=0&amp;&amp;扭矩开关=0，直接操作中位校准内存地址条件为锁标志=0&amp;&amp;写入范围限制&amp;&amp;扭矩开关=0（不满足以上条件，参数写入成功，不进行中位校准流程，不存储EPROM）</t>
  </si>
  <si>
    <t>HTS</t>
  </si>
  <si>
    <t>中位较正指令</t>
  </si>
  <si>
    <t>HTS系列</t>
  </si>
  <si>
    <t>SCS系列</t>
  </si>
  <si>
    <t>单位(Unit)</t>
  </si>
  <si>
    <t>目标位置</t>
  </si>
  <si>
    <t>0-4095</t>
  </si>
  <si>
    <t>0.088度</t>
  </si>
  <si>
    <t>0-1023</t>
  </si>
  <si>
    <t>时间</t>
  </si>
  <si>
    <t>位置模式下此参数无功能</t>
  </si>
  <si>
    <t>PWM模式2使用</t>
  </si>
  <si>
    <t>目标速度</t>
  </si>
  <si>
    <t>0-3400</t>
  </si>
  <si>
    <t>50=0.732rpm</t>
  </si>
  <si>
    <t>3400*0.732/50=</t>
  </si>
  <si>
    <t>rpm</t>
  </si>
  <si>
    <t>无功能</t>
  </si>
  <si>
    <t>位置低字节</t>
  </si>
  <si>
    <t>位置高字节</t>
  </si>
  <si>
    <t>时间低字节</t>
  </si>
  <si>
    <t>时间高字节</t>
  </si>
  <si>
    <t>速度低字节</t>
  </si>
  <si>
    <t>速度高字节</t>
  </si>
  <si>
    <t xml:space="preserve">01 06 00 80 08 00 8F E2 </t>
  </si>
  <si>
    <t>多圈控制</t>
  </si>
  <si>
    <t>加速度</t>
  </si>
  <si>
    <t>0-255</t>
  </si>
  <si>
    <t xml:space="preserve">8.878 度/s2 </t>
  </si>
  <si>
    <t>-30719~+30719  （正负7.5圈）</t>
  </si>
  <si>
    <t>空设0</t>
  </si>
  <si>
    <t>加速度字节</t>
  </si>
  <si>
    <t>修改舵机工作模式</t>
  </si>
  <si>
    <t>0-位置</t>
  </si>
  <si>
    <t>1-恒速</t>
  </si>
  <si>
    <t>2-PWM</t>
  </si>
  <si>
    <t>3-步进</t>
  </si>
  <si>
    <t>停止</t>
  </si>
  <si>
    <t>顺时针转</t>
  </si>
  <si>
    <t>逆时针转</t>
  </si>
  <si>
    <t>运行速度</t>
  </si>
  <si>
    <t>50~3400</t>
  </si>
  <si>
    <r>
      <rPr>
        <sz val="11"/>
        <color rgb="FF000000"/>
        <rFont val="宋体"/>
        <charset val="134"/>
      </rPr>
      <t>（50~3400）+32768(</t>
    </r>
    <r>
      <rPr>
        <sz val="11"/>
        <color rgb="FFFF0000"/>
        <rFont val="宋体"/>
        <charset val="134"/>
      </rPr>
      <t>等效于Bit15位置1</t>
    </r>
    <r>
      <rPr>
        <sz val="11"/>
        <color rgb="FF000000"/>
        <rFont val="宋体"/>
        <charset val="134"/>
      </rPr>
      <t>）</t>
    </r>
  </si>
  <si>
    <t>恒速正反转速度指令（工作模式1，恒速模式下使用）</t>
  </si>
  <si>
    <t>低字节</t>
  </si>
  <si>
    <t>高字节</t>
  </si>
  <si>
    <t>读指令</t>
  </si>
  <si>
    <t>当前位置首地址在56</t>
  </si>
  <si>
    <t>字节数</t>
  </si>
  <si>
    <t>可以根据需要，参照内存表地址读取多个连续地址数据</t>
  </si>
  <si>
    <t>读位置指令</t>
  </si>
  <si>
    <t xml:space="preserve">清除当前圈数指令
</t>
  </si>
  <si>
    <t>圈数清除指令</t>
  </si>
  <si>
    <t>圈数清除</t>
  </si>
  <si>
    <t>数据首地址</t>
  </si>
  <si>
    <t>写入数据
低字节</t>
  </si>
  <si>
    <t>写入数据
高字节</t>
  </si>
  <si>
    <t>同步写</t>
  </si>
  <si>
    <t>I</t>
  </si>
  <si>
    <t>同步写ID号</t>
  </si>
  <si>
    <t>同步写指令</t>
  </si>
  <si>
    <t>同步写首地址</t>
  </si>
  <si>
    <t>同步写字节数</t>
  </si>
  <si>
    <t>舵机ID1</t>
  </si>
  <si>
    <t>舵机ID2</t>
  </si>
  <si>
    <t>舵机ID3</t>
  </si>
  <si>
    <t>舵机ID4</t>
  </si>
  <si>
    <t>舵机ID</t>
  </si>
  <si>
    <t>写字节数</t>
  </si>
  <si>
    <t>扭矩开关</t>
  </si>
  <si>
    <t>0关闭</t>
  </si>
  <si>
    <t>1打开</t>
  </si>
  <si>
    <t>0-4095/360度</t>
  </si>
  <si>
    <t>目标扭矩</t>
  </si>
  <si>
    <t>6.5mA相电流</t>
  </si>
  <si>
    <t>0-150</t>
  </si>
  <si>
    <t>1=0.732rpm</t>
  </si>
  <si>
    <t>使能</t>
  </si>
  <si>
    <t>扭矩低字节</t>
  </si>
  <si>
    <t>扭矩高字节</t>
  </si>
  <si>
    <t xml:space="preserve">中位较正指令(默认较正任意当前位置为2048)
</t>
  </si>
  <si>
    <t>较正指令</t>
  </si>
  <si>
    <t>较正任意当前位置为2048 (STS系列固件版本&gt;=3.10）</t>
  </si>
  <si>
    <t>HLS&amp;STS系列</t>
  </si>
  <si>
    <t>自定义位置较正指令</t>
  </si>
  <si>
    <t>自定义位置值</t>
  </si>
  <si>
    <t>自定义位置较正指令 (STS系列固件版本&gt;=3.10）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</si>
</sst>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0">
    <font>
      <sz val="11"/>
      <name val="宋体"/>
      <charset val="134"/>
    </font>
    <font>
      <sz val="11"/>
      <color rgb="FF000000"/>
      <name val="宋体"/>
      <charset val="134"/>
    </font>
    <font>
      <b/>
      <u/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4"/>
      <color rgb="FFFF0000"/>
      <name val="黑体"/>
      <charset val="134"/>
    </font>
    <font>
      <u/>
      <sz val="11"/>
      <color rgb="FF0563C1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8" fillId="7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" fillId="0" borderId="0">
      <protection locked="0"/>
    </xf>
  </cellStyleXfs>
  <cellXfs count="78">
    <xf numFmtId="0" fontId="0" fillId="0" borderId="0" xfId="0">
      <alignment vertical="center"/>
    </xf>
    <xf numFmtId="0" fontId="1" fillId="0" borderId="0" xfId="49" applyFont="1" applyAlignment="1" applyProtection="1"/>
    <xf numFmtId="0" fontId="1" fillId="0" borderId="0" xfId="49" applyAlignment="1" applyProtection="1"/>
    <xf numFmtId="0" fontId="1" fillId="0" borderId="0" xfId="0" applyNumberFormat="1" applyFont="1" applyAlignment="1"/>
    <xf numFmtId="0" fontId="1" fillId="0" borderId="0" xfId="49" applyAlignment="1" applyProtection="1">
      <alignment horizontal="center" vertical="center"/>
    </xf>
    <xf numFmtId="0" fontId="2" fillId="2" borderId="0" xfId="6" applyFont="1" applyFill="1" applyAlignment="1">
      <alignment horizontal="center" vertical="center"/>
      <protection locked="0"/>
    </xf>
    <xf numFmtId="0" fontId="1" fillId="3" borderId="0" xfId="49" applyFont="1" applyFill="1" applyBorder="1" applyAlignment="1" applyProtection="1"/>
    <xf numFmtId="0" fontId="1" fillId="3" borderId="0" xfId="49" applyFill="1" applyAlignment="1" applyProtection="1"/>
    <xf numFmtId="0" fontId="1" fillId="0" borderId="0" xfId="49" applyAlignment="1" applyProtection="1">
      <alignment horizontal="center"/>
    </xf>
    <xf numFmtId="0" fontId="1" fillId="0" borderId="1" xfId="49" applyBorder="1" applyAlignment="1" applyProtection="1">
      <alignment horizontal="center"/>
    </xf>
    <xf numFmtId="0" fontId="1" fillId="0" borderId="1" xfId="49" applyBorder="1" applyAlignment="1" applyProtection="1">
      <alignment horizontal="right"/>
    </xf>
    <xf numFmtId="0" fontId="1" fillId="4" borderId="1" xfId="49" applyFill="1" applyBorder="1" applyAlignment="1" applyProtection="1">
      <alignment horizontal="center"/>
    </xf>
    <xf numFmtId="0" fontId="1" fillId="3" borderId="1" xfId="49" applyFill="1" applyBorder="1" applyAlignment="1" applyProtection="1">
      <alignment horizontal="center"/>
    </xf>
    <xf numFmtId="0" fontId="3" fillId="0" borderId="1" xfId="49" applyFont="1" applyBorder="1" applyAlignment="1" applyProtection="1">
      <alignment horizontal="center" vertical="center"/>
    </xf>
    <xf numFmtId="0" fontId="1" fillId="0" borderId="1" xfId="49" applyBorder="1" applyAlignment="1" applyProtection="1">
      <alignment horizontal="center" vertical="center"/>
    </xf>
    <xf numFmtId="0" fontId="1" fillId="0" borderId="1" xfId="49" applyBorder="1" applyAlignment="1" applyProtection="1"/>
    <xf numFmtId="0" fontId="1" fillId="0" borderId="0" xfId="49" applyBorder="1" applyAlignment="1" applyProtection="1"/>
    <xf numFmtId="0" fontId="1" fillId="3" borderId="0" xfId="49" applyFill="1" applyBorder="1" applyAlignment="1" applyProtection="1"/>
    <xf numFmtId="0" fontId="1" fillId="0" borderId="0" xfId="49" applyFont="1" applyAlignment="1" applyProtection="1">
      <alignment horizontal="center"/>
    </xf>
    <xf numFmtId="0" fontId="1" fillId="0" borderId="1" xfId="49" applyFont="1" applyBorder="1" applyAlignment="1" applyProtection="1">
      <alignment horizontal="center"/>
    </xf>
    <xf numFmtId="0" fontId="1" fillId="0" borderId="1" xfId="49" applyFont="1" applyBorder="1" applyAlignment="1" applyProtection="1">
      <alignment horizontal="right"/>
    </xf>
    <xf numFmtId="0" fontId="1" fillId="4" borderId="1" xfId="49" applyFont="1" applyFill="1" applyBorder="1" applyAlignment="1" applyProtection="1">
      <alignment horizontal="center"/>
    </xf>
    <xf numFmtId="0" fontId="1" fillId="3" borderId="1" xfId="49" applyFont="1" applyFill="1" applyBorder="1" applyAlignment="1" applyProtection="1">
      <alignment horizontal="center"/>
    </xf>
    <xf numFmtId="0" fontId="1" fillId="0" borderId="2" xfId="49" applyFont="1" applyBorder="1" applyAlignment="1" applyProtection="1">
      <alignment horizontal="center"/>
    </xf>
    <xf numFmtId="0" fontId="1" fillId="0" borderId="3" xfId="49" applyFont="1" applyBorder="1" applyAlignment="1" applyProtection="1">
      <alignment horizontal="center"/>
    </xf>
    <xf numFmtId="0" fontId="1" fillId="0" borderId="4" xfId="49" applyFont="1" applyBorder="1" applyAlignment="1" applyProtection="1">
      <alignment horizontal="center"/>
    </xf>
    <xf numFmtId="0" fontId="1" fillId="0" borderId="1" xfId="49" applyFont="1" applyBorder="1" applyAlignment="1" applyProtection="1">
      <alignment horizontal="center" vertical="center"/>
    </xf>
    <xf numFmtId="0" fontId="1" fillId="0" borderId="1" xfId="49" applyFont="1" applyBorder="1" applyAlignment="1" applyProtection="1"/>
    <xf numFmtId="0" fontId="1" fillId="0" borderId="0" xfId="49" applyFont="1" applyBorder="1" applyAlignment="1" applyProtection="1"/>
    <xf numFmtId="0" fontId="1" fillId="0" borderId="5" xfId="49" applyFont="1" applyBorder="1" applyAlignment="1" applyProtection="1">
      <alignment horizontal="center"/>
    </xf>
    <xf numFmtId="0" fontId="4" fillId="3" borderId="0" xfId="49" applyFont="1" applyFill="1" applyBorder="1" applyAlignment="1" applyProtection="1"/>
    <xf numFmtId="0" fontId="4" fillId="0" borderId="1" xfId="49" applyFont="1" applyBorder="1" applyAlignment="1" applyProtection="1">
      <alignment horizontal="center" vertical="center"/>
    </xf>
    <xf numFmtId="0" fontId="1" fillId="0" borderId="0" xfId="49" applyFont="1" applyAlignment="1" applyProtection="1">
      <alignment horizontal="left"/>
    </xf>
    <xf numFmtId="0" fontId="4" fillId="0" borderId="0" xfId="49" applyFont="1" applyAlignment="1" applyProtection="1"/>
    <xf numFmtId="0" fontId="1" fillId="0" borderId="1" xfId="49" applyBorder="1" applyAlignment="1" applyProtection="1">
      <alignment horizontal="left"/>
    </xf>
    <xf numFmtId="0" fontId="1" fillId="0" borderId="0" xfId="49" applyBorder="1" applyAlignment="1" applyProtection="1">
      <alignment horizontal="left"/>
    </xf>
    <xf numFmtId="0" fontId="1" fillId="0" borderId="3" xfId="49" applyBorder="1" applyAlignment="1" applyProtection="1">
      <alignment horizontal="center"/>
    </xf>
    <xf numFmtId="0" fontId="1" fillId="0" borderId="4" xfId="49" applyBorder="1" applyAlignment="1" applyProtection="1">
      <alignment horizontal="center"/>
    </xf>
    <xf numFmtId="0" fontId="1" fillId="0" borderId="3" xfId="49" applyBorder="1" applyAlignment="1" applyProtection="1"/>
    <xf numFmtId="0" fontId="1" fillId="0" borderId="6" xfId="49" applyBorder="1" applyAlignment="1" applyProtection="1"/>
    <xf numFmtId="0" fontId="1" fillId="0" borderId="3" xfId="49" applyFont="1" applyBorder="1" applyAlignment="1" applyProtection="1">
      <alignment horizontal="right"/>
    </xf>
    <xf numFmtId="0" fontId="1" fillId="0" borderId="4" xfId="49" applyFont="1" applyBorder="1" applyAlignment="1" applyProtection="1">
      <alignment horizontal="right"/>
    </xf>
    <xf numFmtId="0" fontId="1" fillId="0" borderId="0" xfId="49" applyAlignment="1" applyProtection="1">
      <alignment horizontal="left"/>
    </xf>
    <xf numFmtId="0" fontId="1" fillId="0" borderId="0" xfId="49" applyAlignment="1" applyProtection="1">
      <alignment horizontal="right"/>
    </xf>
    <xf numFmtId="176" fontId="1" fillId="0" borderId="0" xfId="0" applyNumberFormat="1" applyFont="1" applyFill="1" applyAlignment="1">
      <alignment horizontal="center" vertical="center"/>
    </xf>
    <xf numFmtId="0" fontId="1" fillId="3" borderId="2" xfId="49" applyFill="1" applyBorder="1" applyAlignment="1" applyProtection="1">
      <alignment horizontal="center"/>
    </xf>
    <xf numFmtId="0" fontId="1" fillId="3" borderId="1" xfId="49" applyFill="1" applyBorder="1" applyAlignment="1" applyProtection="1"/>
    <xf numFmtId="0" fontId="1" fillId="0" borderId="1" xfId="49" applyFill="1" applyBorder="1" applyAlignment="1" applyProtection="1"/>
    <xf numFmtId="0" fontId="1" fillId="0" borderId="1" xfId="49" applyFill="1" applyBorder="1" applyAlignment="1" applyProtection="1">
      <alignment horizontal="center"/>
    </xf>
    <xf numFmtId="0" fontId="1" fillId="0" borderId="4" xfId="49" applyBorder="1" applyAlignment="1" applyProtection="1"/>
    <xf numFmtId="0" fontId="1" fillId="0" borderId="0" xfId="49" applyFont="1" applyAlignment="1" applyProtection="1">
      <alignment wrapText="1"/>
    </xf>
    <xf numFmtId="0" fontId="1" fillId="3" borderId="0" xfId="49" applyFont="1" applyFill="1" applyBorder="1" applyAlignment="1" applyProtection="1">
      <alignment wrapText="1"/>
    </xf>
    <xf numFmtId="0" fontId="1" fillId="2" borderId="0" xfId="0" applyNumberFormat="1" applyFont="1" applyFill="1" applyAlignment="1"/>
    <xf numFmtId="0" fontId="1" fillId="3" borderId="0" xfId="0" applyNumberFormat="1" applyFont="1" applyFill="1" applyAlignment="1"/>
    <xf numFmtId="0" fontId="1" fillId="0" borderId="7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7" xfId="0" applyNumberFormat="1" applyFont="1" applyBorder="1" applyAlignment="1">
      <alignment horizontal="right"/>
    </xf>
    <xf numFmtId="0" fontId="1" fillId="4" borderId="7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3" borderId="7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7" xfId="0" applyNumberFormat="1" applyFont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7" xfId="0" applyNumberFormat="1" applyFont="1" applyBorder="1" applyAlignment="1"/>
    <xf numFmtId="0" fontId="1" fillId="0" borderId="7" xfId="0" applyNumberFormat="1" applyFont="1" applyBorder="1" applyAlignment="1">
      <alignment horizontal="left"/>
    </xf>
    <xf numFmtId="0" fontId="1" fillId="3" borderId="1" xfId="49" applyFont="1" applyFill="1" applyBorder="1" applyAlignment="1" applyProtection="1">
      <alignment horizontal="center" wrapText="1"/>
    </xf>
    <xf numFmtId="0" fontId="1" fillId="0" borderId="0" xfId="0" applyNumberFormat="1" applyFont="1">
      <alignment vertical="center"/>
    </xf>
    <xf numFmtId="0" fontId="1" fillId="0" borderId="0" xfId="49" applyAlignment="1" applyProtection="1">
      <alignment vertical="center"/>
    </xf>
    <xf numFmtId="0" fontId="1" fillId="3" borderId="0" xfId="0" applyFont="1" applyFill="1">
      <alignment vertical="center"/>
    </xf>
    <xf numFmtId="0" fontId="5" fillId="5" borderId="0" xfId="49" applyFont="1" applyFill="1" applyAlignment="1" applyProtection="1">
      <alignment horizontal="center" vertical="center"/>
    </xf>
    <xf numFmtId="0" fontId="1" fillId="6" borderId="0" xfId="49" applyFill="1" applyAlignment="1" applyProtection="1">
      <alignment horizontal="right"/>
    </xf>
    <xf numFmtId="0" fontId="6" fillId="6" borderId="0" xfId="6" applyFont="1" applyFill="1" applyAlignment="1" applyProtection="1"/>
    <xf numFmtId="0" fontId="1" fillId="6" borderId="0" xfId="49" applyFill="1" applyAlignment="1" applyProtection="1"/>
    <xf numFmtId="0" fontId="1" fillId="6" borderId="0" xfId="49" applyFont="1" applyFill="1" applyAlignment="1" applyProtection="1">
      <alignment horizontal="right"/>
    </xf>
    <xf numFmtId="0" fontId="7" fillId="6" borderId="0" xfId="6" applyFont="1" applyFill="1" applyAlignment="1" applyProtection="1">
      <alignment vertical="center"/>
    </xf>
    <xf numFmtId="0" fontId="4" fillId="3" borderId="0" xfId="49" applyFont="1" applyFill="1" applyAlignment="1" applyProtection="1">
      <alignment vertical="center"/>
    </xf>
    <xf numFmtId="0" fontId="4" fillId="3" borderId="0" xfId="0" applyFont="1" applyFill="1" applyAlignment="1">
      <alignment horizontal="left" vertical="center"/>
    </xf>
    <xf numFmtId="0" fontId="1" fillId="0" borderId="0" xfId="49" applyAlignment="1" applyProtection="1" quotePrefix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61979</xdr:colOff>
      <xdr:row>21</xdr:row>
      <xdr:rowOff>50720</xdr:rowOff>
    </xdr:from>
    <xdr:to>
      <xdr:col>17</xdr:col>
      <xdr:colOff>258323</xdr:colOff>
      <xdr:row>49</xdr:row>
      <xdr:rowOff>0</xdr:rowOff>
    </xdr:to>
    <xdr:pic>
      <xdr:nvPicPr>
        <xdr:cNvPr id="2" name="图片 2" descr=" "/>
        <xdr:cNvPicPr/>
      </xdr:nvPicPr>
      <xdr:blipFill>
        <a:blip r:embed="rId1"/>
        <a:srcRect/>
        <a:stretch>
          <a:fillRect/>
        </a:stretch>
      </xdr:blipFill>
      <xdr:spPr>
        <a:xfrm>
          <a:off x="380365" y="5168265"/>
          <a:ext cx="13525500" cy="47504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13.5"/>
  <cols>
    <col min="1" max="1" width="4.44247787610619" style="2" customWidth="1"/>
    <col min="2" max="2" width="6.66371681415929" style="2" customWidth="1"/>
    <col min="3" max="3" width="19.4424778761062" style="2" customWidth="1"/>
    <col min="4" max="5" width="5.7787610619469" style="2" customWidth="1"/>
    <col min="6" max="6" width="13.6371681415929" style="2" customWidth="1"/>
    <col min="7" max="7" width="17.3362831858407" style="2" customWidth="1"/>
    <col min="8" max="8" width="13.2212389380531" style="2" customWidth="1"/>
    <col min="9" max="9" width="14.2212389380531" style="2" customWidth="1"/>
    <col min="10" max="10" width="10.8938053097345" style="2" customWidth="1"/>
    <col min="11" max="11" width="10.6637168141593" style="2" customWidth="1"/>
    <col min="12" max="12" width="11.4424778761062" style="2" customWidth="1"/>
    <col min="13" max="13" width="11.5575221238938" style="2" customWidth="1"/>
    <col min="14" max="14" width="12.3362831858407" style="2" customWidth="1"/>
    <col min="15" max="15" width="12.8938053097345" style="2" customWidth="1"/>
    <col min="16" max="16" width="11" style="2" customWidth="1"/>
    <col min="17" max="258" width="8.89380530973451" style="2"/>
    <col min="259" max="259" width="15.4424778761062" style="2" customWidth="1"/>
    <col min="260" max="261" width="5.7787610619469" style="2" customWidth="1"/>
    <col min="262" max="262" width="7.10619469026549" style="2" customWidth="1"/>
    <col min="263" max="263" width="14.1061946902655" style="2" customWidth="1"/>
    <col min="264" max="264" width="8.89380530973451" style="2"/>
    <col min="265" max="265" width="11.4424778761062" style="2" customWidth="1"/>
    <col min="266" max="271" width="10.1061946902655" style="2" customWidth="1"/>
    <col min="272" max="272" width="9.7787610619469" style="2" customWidth="1"/>
    <col min="273" max="514" width="8.89380530973451" style="2"/>
    <col min="515" max="515" width="15.4424778761062" style="2" customWidth="1"/>
    <col min="516" max="517" width="5.7787610619469" style="2" customWidth="1"/>
    <col min="518" max="518" width="7.10619469026549" style="2" customWidth="1"/>
    <col min="519" max="519" width="14.1061946902655" style="2" customWidth="1"/>
    <col min="520" max="520" width="8.89380530973451" style="2"/>
    <col min="521" max="521" width="11.4424778761062" style="2" customWidth="1"/>
    <col min="522" max="527" width="10.1061946902655" style="2" customWidth="1"/>
    <col min="528" max="528" width="9.7787610619469" style="2" customWidth="1"/>
    <col min="529" max="770" width="8.89380530973451" style="2"/>
    <col min="771" max="771" width="15.4424778761062" style="2" customWidth="1"/>
    <col min="772" max="773" width="5.7787610619469" style="2" customWidth="1"/>
    <col min="774" max="774" width="7.10619469026549" style="2" customWidth="1"/>
    <col min="775" max="775" width="14.1061946902655" style="2" customWidth="1"/>
    <col min="776" max="776" width="8.89380530973451" style="2"/>
    <col min="777" max="777" width="11.4424778761062" style="2" customWidth="1"/>
    <col min="778" max="783" width="10.1061946902655" style="2" customWidth="1"/>
    <col min="784" max="784" width="9.7787610619469" style="2" customWidth="1"/>
    <col min="785" max="1026" width="8.89380530973451" style="2"/>
    <col min="1027" max="1027" width="15.4424778761062" style="2" customWidth="1"/>
    <col min="1028" max="1029" width="5.7787610619469" style="2" customWidth="1"/>
    <col min="1030" max="1030" width="7.10619469026549" style="2" customWidth="1"/>
    <col min="1031" max="1031" width="14.1061946902655" style="2" customWidth="1"/>
    <col min="1032" max="1032" width="8.89380530973451" style="2"/>
    <col min="1033" max="1033" width="11.4424778761062" style="2" customWidth="1"/>
    <col min="1034" max="1039" width="10.1061946902655" style="2" customWidth="1"/>
    <col min="1040" max="1040" width="9.7787610619469" style="2" customWidth="1"/>
    <col min="1041" max="1282" width="8.89380530973451" style="2"/>
    <col min="1283" max="1283" width="15.4424778761062" style="2" customWidth="1"/>
    <col min="1284" max="1285" width="5.7787610619469" style="2" customWidth="1"/>
    <col min="1286" max="1286" width="7.10619469026549" style="2" customWidth="1"/>
    <col min="1287" max="1287" width="14.1061946902655" style="2" customWidth="1"/>
    <col min="1288" max="1288" width="8.89380530973451" style="2"/>
    <col min="1289" max="1289" width="11.4424778761062" style="2" customWidth="1"/>
    <col min="1290" max="1295" width="10.1061946902655" style="2" customWidth="1"/>
    <col min="1296" max="1296" width="9.7787610619469" style="2" customWidth="1"/>
    <col min="1297" max="1538" width="8.89380530973451" style="2"/>
    <col min="1539" max="1539" width="15.4424778761062" style="2" customWidth="1"/>
    <col min="1540" max="1541" width="5.7787610619469" style="2" customWidth="1"/>
    <col min="1542" max="1542" width="7.10619469026549" style="2" customWidth="1"/>
    <col min="1543" max="1543" width="14.1061946902655" style="2" customWidth="1"/>
    <col min="1544" max="1544" width="8.89380530973451" style="2"/>
    <col min="1545" max="1545" width="11.4424778761062" style="2" customWidth="1"/>
    <col min="1546" max="1551" width="10.1061946902655" style="2" customWidth="1"/>
    <col min="1552" max="1552" width="9.7787610619469" style="2" customWidth="1"/>
    <col min="1553" max="1794" width="8.89380530973451" style="2"/>
    <col min="1795" max="1795" width="15.4424778761062" style="2" customWidth="1"/>
    <col min="1796" max="1797" width="5.7787610619469" style="2" customWidth="1"/>
    <col min="1798" max="1798" width="7.10619469026549" style="2" customWidth="1"/>
    <col min="1799" max="1799" width="14.1061946902655" style="2" customWidth="1"/>
    <col min="1800" max="1800" width="8.89380530973451" style="2"/>
    <col min="1801" max="1801" width="11.4424778761062" style="2" customWidth="1"/>
    <col min="1802" max="1807" width="10.1061946902655" style="2" customWidth="1"/>
    <col min="1808" max="1808" width="9.7787610619469" style="2" customWidth="1"/>
    <col min="1809" max="2050" width="8.89380530973451" style="2"/>
    <col min="2051" max="2051" width="15.4424778761062" style="2" customWidth="1"/>
    <col min="2052" max="2053" width="5.7787610619469" style="2" customWidth="1"/>
    <col min="2054" max="2054" width="7.10619469026549" style="2" customWidth="1"/>
    <col min="2055" max="2055" width="14.1061946902655" style="2" customWidth="1"/>
    <col min="2056" max="2056" width="8.89380530973451" style="2"/>
    <col min="2057" max="2057" width="11.4424778761062" style="2" customWidth="1"/>
    <col min="2058" max="2063" width="10.1061946902655" style="2" customWidth="1"/>
    <col min="2064" max="2064" width="9.7787610619469" style="2" customWidth="1"/>
    <col min="2065" max="2306" width="8.89380530973451" style="2"/>
    <col min="2307" max="2307" width="15.4424778761062" style="2" customWidth="1"/>
    <col min="2308" max="2309" width="5.7787610619469" style="2" customWidth="1"/>
    <col min="2310" max="2310" width="7.10619469026549" style="2" customWidth="1"/>
    <col min="2311" max="2311" width="14.1061946902655" style="2" customWidth="1"/>
    <col min="2312" max="2312" width="8.89380530973451" style="2"/>
    <col min="2313" max="2313" width="11.4424778761062" style="2" customWidth="1"/>
    <col min="2314" max="2319" width="10.1061946902655" style="2" customWidth="1"/>
    <col min="2320" max="2320" width="9.7787610619469" style="2" customWidth="1"/>
    <col min="2321" max="2562" width="8.89380530973451" style="2"/>
    <col min="2563" max="2563" width="15.4424778761062" style="2" customWidth="1"/>
    <col min="2564" max="2565" width="5.7787610619469" style="2" customWidth="1"/>
    <col min="2566" max="2566" width="7.10619469026549" style="2" customWidth="1"/>
    <col min="2567" max="2567" width="14.1061946902655" style="2" customWidth="1"/>
    <col min="2568" max="2568" width="8.89380530973451" style="2"/>
    <col min="2569" max="2569" width="11.4424778761062" style="2" customWidth="1"/>
    <col min="2570" max="2575" width="10.1061946902655" style="2" customWidth="1"/>
    <col min="2576" max="2576" width="9.7787610619469" style="2" customWidth="1"/>
    <col min="2577" max="2818" width="8.89380530973451" style="2"/>
    <col min="2819" max="2819" width="15.4424778761062" style="2" customWidth="1"/>
    <col min="2820" max="2821" width="5.7787610619469" style="2" customWidth="1"/>
    <col min="2822" max="2822" width="7.10619469026549" style="2" customWidth="1"/>
    <col min="2823" max="2823" width="14.1061946902655" style="2" customWidth="1"/>
    <col min="2824" max="2824" width="8.89380530973451" style="2"/>
    <col min="2825" max="2825" width="11.4424778761062" style="2" customWidth="1"/>
    <col min="2826" max="2831" width="10.1061946902655" style="2" customWidth="1"/>
    <col min="2832" max="2832" width="9.7787610619469" style="2" customWidth="1"/>
    <col min="2833" max="3074" width="8.89380530973451" style="2"/>
    <col min="3075" max="3075" width="15.4424778761062" style="2" customWidth="1"/>
    <col min="3076" max="3077" width="5.7787610619469" style="2" customWidth="1"/>
    <col min="3078" max="3078" width="7.10619469026549" style="2" customWidth="1"/>
    <col min="3079" max="3079" width="14.1061946902655" style="2" customWidth="1"/>
    <col min="3080" max="3080" width="8.89380530973451" style="2"/>
    <col min="3081" max="3081" width="11.4424778761062" style="2" customWidth="1"/>
    <col min="3082" max="3087" width="10.1061946902655" style="2" customWidth="1"/>
    <col min="3088" max="3088" width="9.7787610619469" style="2" customWidth="1"/>
    <col min="3089" max="3330" width="8.89380530973451" style="2"/>
    <col min="3331" max="3331" width="15.4424778761062" style="2" customWidth="1"/>
    <col min="3332" max="3333" width="5.7787610619469" style="2" customWidth="1"/>
    <col min="3334" max="3334" width="7.10619469026549" style="2" customWidth="1"/>
    <col min="3335" max="3335" width="14.1061946902655" style="2" customWidth="1"/>
    <col min="3336" max="3336" width="8.89380530973451" style="2"/>
    <col min="3337" max="3337" width="11.4424778761062" style="2" customWidth="1"/>
    <col min="3338" max="3343" width="10.1061946902655" style="2" customWidth="1"/>
    <col min="3344" max="3344" width="9.7787610619469" style="2" customWidth="1"/>
    <col min="3345" max="3586" width="8.89380530973451" style="2"/>
    <col min="3587" max="3587" width="15.4424778761062" style="2" customWidth="1"/>
    <col min="3588" max="3589" width="5.7787610619469" style="2" customWidth="1"/>
    <col min="3590" max="3590" width="7.10619469026549" style="2" customWidth="1"/>
    <col min="3591" max="3591" width="14.1061946902655" style="2" customWidth="1"/>
    <col min="3592" max="3592" width="8.89380530973451" style="2"/>
    <col min="3593" max="3593" width="11.4424778761062" style="2" customWidth="1"/>
    <col min="3594" max="3599" width="10.1061946902655" style="2" customWidth="1"/>
    <col min="3600" max="3600" width="9.7787610619469" style="2" customWidth="1"/>
    <col min="3601" max="3842" width="8.89380530973451" style="2"/>
    <col min="3843" max="3843" width="15.4424778761062" style="2" customWidth="1"/>
    <col min="3844" max="3845" width="5.7787610619469" style="2" customWidth="1"/>
    <col min="3846" max="3846" width="7.10619469026549" style="2" customWidth="1"/>
    <col min="3847" max="3847" width="14.1061946902655" style="2" customWidth="1"/>
    <col min="3848" max="3848" width="8.89380530973451" style="2"/>
    <col min="3849" max="3849" width="11.4424778761062" style="2" customWidth="1"/>
    <col min="3850" max="3855" width="10.1061946902655" style="2" customWidth="1"/>
    <col min="3856" max="3856" width="9.7787610619469" style="2" customWidth="1"/>
    <col min="3857" max="4098" width="8.89380530973451" style="2"/>
    <col min="4099" max="4099" width="15.4424778761062" style="2" customWidth="1"/>
    <col min="4100" max="4101" width="5.7787610619469" style="2" customWidth="1"/>
    <col min="4102" max="4102" width="7.10619469026549" style="2" customWidth="1"/>
    <col min="4103" max="4103" width="14.1061946902655" style="2" customWidth="1"/>
    <col min="4104" max="4104" width="8.89380530973451" style="2"/>
    <col min="4105" max="4105" width="11.4424778761062" style="2" customWidth="1"/>
    <col min="4106" max="4111" width="10.1061946902655" style="2" customWidth="1"/>
    <col min="4112" max="4112" width="9.7787610619469" style="2" customWidth="1"/>
    <col min="4113" max="4354" width="8.89380530973451" style="2"/>
    <col min="4355" max="4355" width="15.4424778761062" style="2" customWidth="1"/>
    <col min="4356" max="4357" width="5.7787610619469" style="2" customWidth="1"/>
    <col min="4358" max="4358" width="7.10619469026549" style="2" customWidth="1"/>
    <col min="4359" max="4359" width="14.1061946902655" style="2" customWidth="1"/>
    <col min="4360" max="4360" width="8.89380530973451" style="2"/>
    <col min="4361" max="4361" width="11.4424778761062" style="2" customWidth="1"/>
    <col min="4362" max="4367" width="10.1061946902655" style="2" customWidth="1"/>
    <col min="4368" max="4368" width="9.7787610619469" style="2" customWidth="1"/>
    <col min="4369" max="4610" width="8.89380530973451" style="2"/>
    <col min="4611" max="4611" width="15.4424778761062" style="2" customWidth="1"/>
    <col min="4612" max="4613" width="5.7787610619469" style="2" customWidth="1"/>
    <col min="4614" max="4614" width="7.10619469026549" style="2" customWidth="1"/>
    <col min="4615" max="4615" width="14.1061946902655" style="2" customWidth="1"/>
    <col min="4616" max="4616" width="8.89380530973451" style="2"/>
    <col min="4617" max="4617" width="11.4424778761062" style="2" customWidth="1"/>
    <col min="4618" max="4623" width="10.1061946902655" style="2" customWidth="1"/>
    <col min="4624" max="4624" width="9.7787610619469" style="2" customWidth="1"/>
    <col min="4625" max="4866" width="8.89380530973451" style="2"/>
    <col min="4867" max="4867" width="15.4424778761062" style="2" customWidth="1"/>
    <col min="4868" max="4869" width="5.7787610619469" style="2" customWidth="1"/>
    <col min="4870" max="4870" width="7.10619469026549" style="2" customWidth="1"/>
    <col min="4871" max="4871" width="14.1061946902655" style="2" customWidth="1"/>
    <col min="4872" max="4872" width="8.89380530973451" style="2"/>
    <col min="4873" max="4873" width="11.4424778761062" style="2" customWidth="1"/>
    <col min="4874" max="4879" width="10.1061946902655" style="2" customWidth="1"/>
    <col min="4880" max="4880" width="9.7787610619469" style="2" customWidth="1"/>
    <col min="4881" max="5122" width="8.89380530973451" style="2"/>
    <col min="5123" max="5123" width="15.4424778761062" style="2" customWidth="1"/>
    <col min="5124" max="5125" width="5.7787610619469" style="2" customWidth="1"/>
    <col min="5126" max="5126" width="7.10619469026549" style="2" customWidth="1"/>
    <col min="5127" max="5127" width="14.1061946902655" style="2" customWidth="1"/>
    <col min="5128" max="5128" width="8.89380530973451" style="2"/>
    <col min="5129" max="5129" width="11.4424778761062" style="2" customWidth="1"/>
    <col min="5130" max="5135" width="10.1061946902655" style="2" customWidth="1"/>
    <col min="5136" max="5136" width="9.7787610619469" style="2" customWidth="1"/>
    <col min="5137" max="5378" width="8.89380530973451" style="2"/>
    <col min="5379" max="5379" width="15.4424778761062" style="2" customWidth="1"/>
    <col min="5380" max="5381" width="5.7787610619469" style="2" customWidth="1"/>
    <col min="5382" max="5382" width="7.10619469026549" style="2" customWidth="1"/>
    <col min="5383" max="5383" width="14.1061946902655" style="2" customWidth="1"/>
    <col min="5384" max="5384" width="8.89380530973451" style="2"/>
    <col min="5385" max="5385" width="11.4424778761062" style="2" customWidth="1"/>
    <col min="5386" max="5391" width="10.1061946902655" style="2" customWidth="1"/>
    <col min="5392" max="5392" width="9.7787610619469" style="2" customWidth="1"/>
    <col min="5393" max="5634" width="8.89380530973451" style="2"/>
    <col min="5635" max="5635" width="15.4424778761062" style="2" customWidth="1"/>
    <col min="5636" max="5637" width="5.7787610619469" style="2" customWidth="1"/>
    <col min="5638" max="5638" width="7.10619469026549" style="2" customWidth="1"/>
    <col min="5639" max="5639" width="14.1061946902655" style="2" customWidth="1"/>
    <col min="5640" max="5640" width="8.89380530973451" style="2"/>
    <col min="5641" max="5641" width="11.4424778761062" style="2" customWidth="1"/>
    <col min="5642" max="5647" width="10.1061946902655" style="2" customWidth="1"/>
    <col min="5648" max="5648" width="9.7787610619469" style="2" customWidth="1"/>
    <col min="5649" max="5890" width="8.89380530973451" style="2"/>
    <col min="5891" max="5891" width="15.4424778761062" style="2" customWidth="1"/>
    <col min="5892" max="5893" width="5.7787610619469" style="2" customWidth="1"/>
    <col min="5894" max="5894" width="7.10619469026549" style="2" customWidth="1"/>
    <col min="5895" max="5895" width="14.1061946902655" style="2" customWidth="1"/>
    <col min="5896" max="5896" width="8.89380530973451" style="2"/>
    <col min="5897" max="5897" width="11.4424778761062" style="2" customWidth="1"/>
    <col min="5898" max="5903" width="10.1061946902655" style="2" customWidth="1"/>
    <col min="5904" max="5904" width="9.7787610619469" style="2" customWidth="1"/>
    <col min="5905" max="6146" width="8.89380530973451" style="2"/>
    <col min="6147" max="6147" width="15.4424778761062" style="2" customWidth="1"/>
    <col min="6148" max="6149" width="5.7787610619469" style="2" customWidth="1"/>
    <col min="6150" max="6150" width="7.10619469026549" style="2" customWidth="1"/>
    <col min="6151" max="6151" width="14.1061946902655" style="2" customWidth="1"/>
    <col min="6152" max="6152" width="8.89380530973451" style="2"/>
    <col min="6153" max="6153" width="11.4424778761062" style="2" customWidth="1"/>
    <col min="6154" max="6159" width="10.1061946902655" style="2" customWidth="1"/>
    <col min="6160" max="6160" width="9.7787610619469" style="2" customWidth="1"/>
    <col min="6161" max="6402" width="8.89380530973451" style="2"/>
    <col min="6403" max="6403" width="15.4424778761062" style="2" customWidth="1"/>
    <col min="6404" max="6405" width="5.7787610619469" style="2" customWidth="1"/>
    <col min="6406" max="6406" width="7.10619469026549" style="2" customWidth="1"/>
    <col min="6407" max="6407" width="14.1061946902655" style="2" customWidth="1"/>
    <col min="6408" max="6408" width="8.89380530973451" style="2"/>
    <col min="6409" max="6409" width="11.4424778761062" style="2" customWidth="1"/>
    <col min="6410" max="6415" width="10.1061946902655" style="2" customWidth="1"/>
    <col min="6416" max="6416" width="9.7787610619469" style="2" customWidth="1"/>
    <col min="6417" max="6658" width="8.89380530973451" style="2"/>
    <col min="6659" max="6659" width="15.4424778761062" style="2" customWidth="1"/>
    <col min="6660" max="6661" width="5.7787610619469" style="2" customWidth="1"/>
    <col min="6662" max="6662" width="7.10619469026549" style="2" customWidth="1"/>
    <col min="6663" max="6663" width="14.1061946902655" style="2" customWidth="1"/>
    <col min="6664" max="6664" width="8.89380530973451" style="2"/>
    <col min="6665" max="6665" width="11.4424778761062" style="2" customWidth="1"/>
    <col min="6666" max="6671" width="10.1061946902655" style="2" customWidth="1"/>
    <col min="6672" max="6672" width="9.7787610619469" style="2" customWidth="1"/>
    <col min="6673" max="6914" width="8.89380530973451" style="2"/>
    <col min="6915" max="6915" width="15.4424778761062" style="2" customWidth="1"/>
    <col min="6916" max="6917" width="5.7787610619469" style="2" customWidth="1"/>
    <col min="6918" max="6918" width="7.10619469026549" style="2" customWidth="1"/>
    <col min="6919" max="6919" width="14.1061946902655" style="2" customWidth="1"/>
    <col min="6920" max="6920" width="8.89380530973451" style="2"/>
    <col min="6921" max="6921" width="11.4424778761062" style="2" customWidth="1"/>
    <col min="6922" max="6927" width="10.1061946902655" style="2" customWidth="1"/>
    <col min="6928" max="6928" width="9.7787610619469" style="2" customWidth="1"/>
    <col min="6929" max="7170" width="8.89380530973451" style="2"/>
    <col min="7171" max="7171" width="15.4424778761062" style="2" customWidth="1"/>
    <col min="7172" max="7173" width="5.7787610619469" style="2" customWidth="1"/>
    <col min="7174" max="7174" width="7.10619469026549" style="2" customWidth="1"/>
    <col min="7175" max="7175" width="14.1061946902655" style="2" customWidth="1"/>
    <col min="7176" max="7176" width="8.89380530973451" style="2"/>
    <col min="7177" max="7177" width="11.4424778761062" style="2" customWidth="1"/>
    <col min="7178" max="7183" width="10.1061946902655" style="2" customWidth="1"/>
    <col min="7184" max="7184" width="9.7787610619469" style="2" customWidth="1"/>
    <col min="7185" max="7426" width="8.89380530973451" style="2"/>
    <col min="7427" max="7427" width="15.4424778761062" style="2" customWidth="1"/>
    <col min="7428" max="7429" width="5.7787610619469" style="2" customWidth="1"/>
    <col min="7430" max="7430" width="7.10619469026549" style="2" customWidth="1"/>
    <col min="7431" max="7431" width="14.1061946902655" style="2" customWidth="1"/>
    <col min="7432" max="7432" width="8.89380530973451" style="2"/>
    <col min="7433" max="7433" width="11.4424778761062" style="2" customWidth="1"/>
    <col min="7434" max="7439" width="10.1061946902655" style="2" customWidth="1"/>
    <col min="7440" max="7440" width="9.7787610619469" style="2" customWidth="1"/>
    <col min="7441" max="7682" width="8.89380530973451" style="2"/>
    <col min="7683" max="7683" width="15.4424778761062" style="2" customWidth="1"/>
    <col min="7684" max="7685" width="5.7787610619469" style="2" customWidth="1"/>
    <col min="7686" max="7686" width="7.10619469026549" style="2" customWidth="1"/>
    <col min="7687" max="7687" width="14.1061946902655" style="2" customWidth="1"/>
    <col min="7688" max="7688" width="8.89380530973451" style="2"/>
    <col min="7689" max="7689" width="11.4424778761062" style="2" customWidth="1"/>
    <col min="7690" max="7695" width="10.1061946902655" style="2" customWidth="1"/>
    <col min="7696" max="7696" width="9.7787610619469" style="2" customWidth="1"/>
    <col min="7697" max="7938" width="8.89380530973451" style="2"/>
    <col min="7939" max="7939" width="15.4424778761062" style="2" customWidth="1"/>
    <col min="7940" max="7941" width="5.7787610619469" style="2" customWidth="1"/>
    <col min="7942" max="7942" width="7.10619469026549" style="2" customWidth="1"/>
    <col min="7943" max="7943" width="14.1061946902655" style="2" customWidth="1"/>
    <col min="7944" max="7944" width="8.89380530973451" style="2"/>
    <col min="7945" max="7945" width="11.4424778761062" style="2" customWidth="1"/>
    <col min="7946" max="7951" width="10.1061946902655" style="2" customWidth="1"/>
    <col min="7952" max="7952" width="9.7787610619469" style="2" customWidth="1"/>
    <col min="7953" max="8194" width="8.89380530973451" style="2"/>
    <col min="8195" max="8195" width="15.4424778761062" style="2" customWidth="1"/>
    <col min="8196" max="8197" width="5.7787610619469" style="2" customWidth="1"/>
    <col min="8198" max="8198" width="7.10619469026549" style="2" customWidth="1"/>
    <col min="8199" max="8199" width="14.1061946902655" style="2" customWidth="1"/>
    <col min="8200" max="8200" width="8.89380530973451" style="2"/>
    <col min="8201" max="8201" width="11.4424778761062" style="2" customWidth="1"/>
    <col min="8202" max="8207" width="10.1061946902655" style="2" customWidth="1"/>
    <col min="8208" max="8208" width="9.7787610619469" style="2" customWidth="1"/>
    <col min="8209" max="8450" width="8.89380530973451" style="2"/>
    <col min="8451" max="8451" width="15.4424778761062" style="2" customWidth="1"/>
    <col min="8452" max="8453" width="5.7787610619469" style="2" customWidth="1"/>
    <col min="8454" max="8454" width="7.10619469026549" style="2" customWidth="1"/>
    <col min="8455" max="8455" width="14.1061946902655" style="2" customWidth="1"/>
    <col min="8456" max="8456" width="8.89380530973451" style="2"/>
    <col min="8457" max="8457" width="11.4424778761062" style="2" customWidth="1"/>
    <col min="8458" max="8463" width="10.1061946902655" style="2" customWidth="1"/>
    <col min="8464" max="8464" width="9.7787610619469" style="2" customWidth="1"/>
    <col min="8465" max="8706" width="8.89380530973451" style="2"/>
    <col min="8707" max="8707" width="15.4424778761062" style="2" customWidth="1"/>
    <col min="8708" max="8709" width="5.7787610619469" style="2" customWidth="1"/>
    <col min="8710" max="8710" width="7.10619469026549" style="2" customWidth="1"/>
    <col min="8711" max="8711" width="14.1061946902655" style="2" customWidth="1"/>
    <col min="8712" max="8712" width="8.89380530973451" style="2"/>
    <col min="8713" max="8713" width="11.4424778761062" style="2" customWidth="1"/>
    <col min="8714" max="8719" width="10.1061946902655" style="2" customWidth="1"/>
    <col min="8720" max="8720" width="9.7787610619469" style="2" customWidth="1"/>
    <col min="8721" max="8962" width="8.89380530973451" style="2"/>
    <col min="8963" max="8963" width="15.4424778761062" style="2" customWidth="1"/>
    <col min="8964" max="8965" width="5.7787610619469" style="2" customWidth="1"/>
    <col min="8966" max="8966" width="7.10619469026549" style="2" customWidth="1"/>
    <col min="8967" max="8967" width="14.1061946902655" style="2" customWidth="1"/>
    <col min="8968" max="8968" width="8.89380530973451" style="2"/>
    <col min="8969" max="8969" width="11.4424778761062" style="2" customWidth="1"/>
    <col min="8970" max="8975" width="10.1061946902655" style="2" customWidth="1"/>
    <col min="8976" max="8976" width="9.7787610619469" style="2" customWidth="1"/>
    <col min="8977" max="9218" width="8.89380530973451" style="2"/>
    <col min="9219" max="9219" width="15.4424778761062" style="2" customWidth="1"/>
    <col min="9220" max="9221" width="5.7787610619469" style="2" customWidth="1"/>
    <col min="9222" max="9222" width="7.10619469026549" style="2" customWidth="1"/>
    <col min="9223" max="9223" width="14.1061946902655" style="2" customWidth="1"/>
    <col min="9224" max="9224" width="8.89380530973451" style="2"/>
    <col min="9225" max="9225" width="11.4424778761062" style="2" customWidth="1"/>
    <col min="9226" max="9231" width="10.1061946902655" style="2" customWidth="1"/>
    <col min="9232" max="9232" width="9.7787610619469" style="2" customWidth="1"/>
    <col min="9233" max="9474" width="8.89380530973451" style="2"/>
    <col min="9475" max="9475" width="15.4424778761062" style="2" customWidth="1"/>
    <col min="9476" max="9477" width="5.7787610619469" style="2" customWidth="1"/>
    <col min="9478" max="9478" width="7.10619469026549" style="2" customWidth="1"/>
    <col min="9479" max="9479" width="14.1061946902655" style="2" customWidth="1"/>
    <col min="9480" max="9480" width="8.89380530973451" style="2"/>
    <col min="9481" max="9481" width="11.4424778761062" style="2" customWidth="1"/>
    <col min="9482" max="9487" width="10.1061946902655" style="2" customWidth="1"/>
    <col min="9488" max="9488" width="9.7787610619469" style="2" customWidth="1"/>
    <col min="9489" max="9730" width="8.89380530973451" style="2"/>
    <col min="9731" max="9731" width="15.4424778761062" style="2" customWidth="1"/>
    <col min="9732" max="9733" width="5.7787610619469" style="2" customWidth="1"/>
    <col min="9734" max="9734" width="7.10619469026549" style="2" customWidth="1"/>
    <col min="9735" max="9735" width="14.1061946902655" style="2" customWidth="1"/>
    <col min="9736" max="9736" width="8.89380530973451" style="2"/>
    <col min="9737" max="9737" width="11.4424778761062" style="2" customWidth="1"/>
    <col min="9738" max="9743" width="10.1061946902655" style="2" customWidth="1"/>
    <col min="9744" max="9744" width="9.7787610619469" style="2" customWidth="1"/>
    <col min="9745" max="9986" width="8.89380530973451" style="2"/>
    <col min="9987" max="9987" width="15.4424778761062" style="2" customWidth="1"/>
    <col min="9988" max="9989" width="5.7787610619469" style="2" customWidth="1"/>
    <col min="9990" max="9990" width="7.10619469026549" style="2" customWidth="1"/>
    <col min="9991" max="9991" width="14.1061946902655" style="2" customWidth="1"/>
    <col min="9992" max="9992" width="8.89380530973451" style="2"/>
    <col min="9993" max="9993" width="11.4424778761062" style="2" customWidth="1"/>
    <col min="9994" max="9999" width="10.1061946902655" style="2" customWidth="1"/>
    <col min="10000" max="10000" width="9.7787610619469" style="2" customWidth="1"/>
    <col min="10001" max="10242" width="8.89380530973451" style="2"/>
    <col min="10243" max="10243" width="15.4424778761062" style="2" customWidth="1"/>
    <col min="10244" max="10245" width="5.7787610619469" style="2" customWidth="1"/>
    <col min="10246" max="10246" width="7.10619469026549" style="2" customWidth="1"/>
    <col min="10247" max="10247" width="14.1061946902655" style="2" customWidth="1"/>
    <col min="10248" max="10248" width="8.89380530973451" style="2"/>
    <col min="10249" max="10249" width="11.4424778761062" style="2" customWidth="1"/>
    <col min="10250" max="10255" width="10.1061946902655" style="2" customWidth="1"/>
    <col min="10256" max="10256" width="9.7787610619469" style="2" customWidth="1"/>
    <col min="10257" max="10498" width="8.89380530973451" style="2"/>
    <col min="10499" max="10499" width="15.4424778761062" style="2" customWidth="1"/>
    <col min="10500" max="10501" width="5.7787610619469" style="2" customWidth="1"/>
    <col min="10502" max="10502" width="7.10619469026549" style="2" customWidth="1"/>
    <col min="10503" max="10503" width="14.1061946902655" style="2" customWidth="1"/>
    <col min="10504" max="10504" width="8.89380530973451" style="2"/>
    <col min="10505" max="10505" width="11.4424778761062" style="2" customWidth="1"/>
    <col min="10506" max="10511" width="10.1061946902655" style="2" customWidth="1"/>
    <col min="10512" max="10512" width="9.7787610619469" style="2" customWidth="1"/>
    <col min="10513" max="10754" width="8.89380530973451" style="2"/>
    <col min="10755" max="10755" width="15.4424778761062" style="2" customWidth="1"/>
    <col min="10756" max="10757" width="5.7787610619469" style="2" customWidth="1"/>
    <col min="10758" max="10758" width="7.10619469026549" style="2" customWidth="1"/>
    <col min="10759" max="10759" width="14.1061946902655" style="2" customWidth="1"/>
    <col min="10760" max="10760" width="8.89380530973451" style="2"/>
    <col min="10761" max="10761" width="11.4424778761062" style="2" customWidth="1"/>
    <col min="10762" max="10767" width="10.1061946902655" style="2" customWidth="1"/>
    <col min="10768" max="10768" width="9.7787610619469" style="2" customWidth="1"/>
    <col min="10769" max="11010" width="8.89380530973451" style="2"/>
    <col min="11011" max="11011" width="15.4424778761062" style="2" customWidth="1"/>
    <col min="11012" max="11013" width="5.7787610619469" style="2" customWidth="1"/>
    <col min="11014" max="11014" width="7.10619469026549" style="2" customWidth="1"/>
    <col min="11015" max="11015" width="14.1061946902655" style="2" customWidth="1"/>
    <col min="11016" max="11016" width="8.89380530973451" style="2"/>
    <col min="11017" max="11017" width="11.4424778761062" style="2" customWidth="1"/>
    <col min="11018" max="11023" width="10.1061946902655" style="2" customWidth="1"/>
    <col min="11024" max="11024" width="9.7787610619469" style="2" customWidth="1"/>
    <col min="11025" max="11266" width="8.89380530973451" style="2"/>
    <col min="11267" max="11267" width="15.4424778761062" style="2" customWidth="1"/>
    <col min="11268" max="11269" width="5.7787610619469" style="2" customWidth="1"/>
    <col min="11270" max="11270" width="7.10619469026549" style="2" customWidth="1"/>
    <col min="11271" max="11271" width="14.1061946902655" style="2" customWidth="1"/>
    <col min="11272" max="11272" width="8.89380530973451" style="2"/>
    <col min="11273" max="11273" width="11.4424778761062" style="2" customWidth="1"/>
    <col min="11274" max="11279" width="10.1061946902655" style="2" customWidth="1"/>
    <col min="11280" max="11280" width="9.7787610619469" style="2" customWidth="1"/>
    <col min="11281" max="11522" width="8.89380530973451" style="2"/>
    <col min="11523" max="11523" width="15.4424778761062" style="2" customWidth="1"/>
    <col min="11524" max="11525" width="5.7787610619469" style="2" customWidth="1"/>
    <col min="11526" max="11526" width="7.10619469026549" style="2" customWidth="1"/>
    <col min="11527" max="11527" width="14.1061946902655" style="2" customWidth="1"/>
    <col min="11528" max="11528" width="8.89380530973451" style="2"/>
    <col min="11529" max="11529" width="11.4424778761062" style="2" customWidth="1"/>
    <col min="11530" max="11535" width="10.1061946902655" style="2" customWidth="1"/>
    <col min="11536" max="11536" width="9.7787610619469" style="2" customWidth="1"/>
    <col min="11537" max="11778" width="8.89380530973451" style="2"/>
    <col min="11779" max="11779" width="15.4424778761062" style="2" customWidth="1"/>
    <col min="11780" max="11781" width="5.7787610619469" style="2" customWidth="1"/>
    <col min="11782" max="11782" width="7.10619469026549" style="2" customWidth="1"/>
    <col min="11783" max="11783" width="14.1061946902655" style="2" customWidth="1"/>
    <col min="11784" max="11784" width="8.89380530973451" style="2"/>
    <col min="11785" max="11785" width="11.4424778761062" style="2" customWidth="1"/>
    <col min="11786" max="11791" width="10.1061946902655" style="2" customWidth="1"/>
    <col min="11792" max="11792" width="9.7787610619469" style="2" customWidth="1"/>
    <col min="11793" max="12034" width="8.89380530973451" style="2"/>
    <col min="12035" max="12035" width="15.4424778761062" style="2" customWidth="1"/>
    <col min="12036" max="12037" width="5.7787610619469" style="2" customWidth="1"/>
    <col min="12038" max="12038" width="7.10619469026549" style="2" customWidth="1"/>
    <col min="12039" max="12039" width="14.1061946902655" style="2" customWidth="1"/>
    <col min="12040" max="12040" width="8.89380530973451" style="2"/>
    <col min="12041" max="12041" width="11.4424778761062" style="2" customWidth="1"/>
    <col min="12042" max="12047" width="10.1061946902655" style="2" customWidth="1"/>
    <col min="12048" max="12048" width="9.7787610619469" style="2" customWidth="1"/>
    <col min="12049" max="12290" width="8.89380530973451" style="2"/>
    <col min="12291" max="12291" width="15.4424778761062" style="2" customWidth="1"/>
    <col min="12292" max="12293" width="5.7787610619469" style="2" customWidth="1"/>
    <col min="12294" max="12294" width="7.10619469026549" style="2" customWidth="1"/>
    <col min="12295" max="12295" width="14.1061946902655" style="2" customWidth="1"/>
    <col min="12296" max="12296" width="8.89380530973451" style="2"/>
    <col min="12297" max="12297" width="11.4424778761062" style="2" customWidth="1"/>
    <col min="12298" max="12303" width="10.1061946902655" style="2" customWidth="1"/>
    <col min="12304" max="12304" width="9.7787610619469" style="2" customWidth="1"/>
    <col min="12305" max="12546" width="8.89380530973451" style="2"/>
    <col min="12547" max="12547" width="15.4424778761062" style="2" customWidth="1"/>
    <col min="12548" max="12549" width="5.7787610619469" style="2" customWidth="1"/>
    <col min="12550" max="12550" width="7.10619469026549" style="2" customWidth="1"/>
    <col min="12551" max="12551" width="14.1061946902655" style="2" customWidth="1"/>
    <col min="12552" max="12552" width="8.89380530973451" style="2"/>
    <col min="12553" max="12553" width="11.4424778761062" style="2" customWidth="1"/>
    <col min="12554" max="12559" width="10.1061946902655" style="2" customWidth="1"/>
    <col min="12560" max="12560" width="9.7787610619469" style="2" customWidth="1"/>
    <col min="12561" max="12802" width="8.89380530973451" style="2"/>
    <col min="12803" max="12803" width="15.4424778761062" style="2" customWidth="1"/>
    <col min="12804" max="12805" width="5.7787610619469" style="2" customWidth="1"/>
    <col min="12806" max="12806" width="7.10619469026549" style="2" customWidth="1"/>
    <col min="12807" max="12807" width="14.1061946902655" style="2" customWidth="1"/>
    <col min="12808" max="12808" width="8.89380530973451" style="2"/>
    <col min="12809" max="12809" width="11.4424778761062" style="2" customWidth="1"/>
    <col min="12810" max="12815" width="10.1061946902655" style="2" customWidth="1"/>
    <col min="12816" max="12816" width="9.7787610619469" style="2" customWidth="1"/>
    <col min="12817" max="13058" width="8.89380530973451" style="2"/>
    <col min="13059" max="13059" width="15.4424778761062" style="2" customWidth="1"/>
    <col min="13060" max="13061" width="5.7787610619469" style="2" customWidth="1"/>
    <col min="13062" max="13062" width="7.10619469026549" style="2" customWidth="1"/>
    <col min="13063" max="13063" width="14.1061946902655" style="2" customWidth="1"/>
    <col min="13064" max="13064" width="8.89380530973451" style="2"/>
    <col min="13065" max="13065" width="11.4424778761062" style="2" customWidth="1"/>
    <col min="13066" max="13071" width="10.1061946902655" style="2" customWidth="1"/>
    <col min="13072" max="13072" width="9.7787610619469" style="2" customWidth="1"/>
    <col min="13073" max="13314" width="8.89380530973451" style="2"/>
    <col min="13315" max="13315" width="15.4424778761062" style="2" customWidth="1"/>
    <col min="13316" max="13317" width="5.7787610619469" style="2" customWidth="1"/>
    <col min="13318" max="13318" width="7.10619469026549" style="2" customWidth="1"/>
    <col min="13319" max="13319" width="14.1061946902655" style="2" customWidth="1"/>
    <col min="13320" max="13320" width="8.89380530973451" style="2"/>
    <col min="13321" max="13321" width="11.4424778761062" style="2" customWidth="1"/>
    <col min="13322" max="13327" width="10.1061946902655" style="2" customWidth="1"/>
    <col min="13328" max="13328" width="9.7787610619469" style="2" customWidth="1"/>
    <col min="13329" max="13570" width="8.89380530973451" style="2"/>
    <col min="13571" max="13571" width="15.4424778761062" style="2" customWidth="1"/>
    <col min="13572" max="13573" width="5.7787610619469" style="2" customWidth="1"/>
    <col min="13574" max="13574" width="7.10619469026549" style="2" customWidth="1"/>
    <col min="13575" max="13575" width="14.1061946902655" style="2" customWidth="1"/>
    <col min="13576" max="13576" width="8.89380530973451" style="2"/>
    <col min="13577" max="13577" width="11.4424778761062" style="2" customWidth="1"/>
    <col min="13578" max="13583" width="10.1061946902655" style="2" customWidth="1"/>
    <col min="13584" max="13584" width="9.7787610619469" style="2" customWidth="1"/>
    <col min="13585" max="13826" width="8.89380530973451" style="2"/>
    <col min="13827" max="13827" width="15.4424778761062" style="2" customWidth="1"/>
    <col min="13828" max="13829" width="5.7787610619469" style="2" customWidth="1"/>
    <col min="13830" max="13830" width="7.10619469026549" style="2" customWidth="1"/>
    <col min="13831" max="13831" width="14.1061946902655" style="2" customWidth="1"/>
    <col min="13832" max="13832" width="8.89380530973451" style="2"/>
    <col min="13833" max="13833" width="11.4424778761062" style="2" customWidth="1"/>
    <col min="13834" max="13839" width="10.1061946902655" style="2" customWidth="1"/>
    <col min="13840" max="13840" width="9.7787610619469" style="2" customWidth="1"/>
    <col min="13841" max="14082" width="8.89380530973451" style="2"/>
    <col min="14083" max="14083" width="15.4424778761062" style="2" customWidth="1"/>
    <col min="14084" max="14085" width="5.7787610619469" style="2" customWidth="1"/>
    <col min="14086" max="14086" width="7.10619469026549" style="2" customWidth="1"/>
    <col min="14087" max="14087" width="14.1061946902655" style="2" customWidth="1"/>
    <col min="14088" max="14088" width="8.89380530973451" style="2"/>
    <col min="14089" max="14089" width="11.4424778761062" style="2" customWidth="1"/>
    <col min="14090" max="14095" width="10.1061946902655" style="2" customWidth="1"/>
    <col min="14096" max="14096" width="9.7787610619469" style="2" customWidth="1"/>
    <col min="14097" max="14338" width="8.89380530973451" style="2"/>
    <col min="14339" max="14339" width="15.4424778761062" style="2" customWidth="1"/>
    <col min="14340" max="14341" width="5.7787610619469" style="2" customWidth="1"/>
    <col min="14342" max="14342" width="7.10619469026549" style="2" customWidth="1"/>
    <col min="14343" max="14343" width="14.1061946902655" style="2" customWidth="1"/>
    <col min="14344" max="14344" width="8.89380530973451" style="2"/>
    <col min="14345" max="14345" width="11.4424778761062" style="2" customWidth="1"/>
    <col min="14346" max="14351" width="10.1061946902655" style="2" customWidth="1"/>
    <col min="14352" max="14352" width="9.7787610619469" style="2" customWidth="1"/>
    <col min="14353" max="14594" width="8.89380530973451" style="2"/>
    <col min="14595" max="14595" width="15.4424778761062" style="2" customWidth="1"/>
    <col min="14596" max="14597" width="5.7787610619469" style="2" customWidth="1"/>
    <col min="14598" max="14598" width="7.10619469026549" style="2" customWidth="1"/>
    <col min="14599" max="14599" width="14.1061946902655" style="2" customWidth="1"/>
    <col min="14600" max="14600" width="8.89380530973451" style="2"/>
    <col min="14601" max="14601" width="11.4424778761062" style="2" customWidth="1"/>
    <col min="14602" max="14607" width="10.1061946902655" style="2" customWidth="1"/>
    <col min="14608" max="14608" width="9.7787610619469" style="2" customWidth="1"/>
    <col min="14609" max="14850" width="8.89380530973451" style="2"/>
    <col min="14851" max="14851" width="15.4424778761062" style="2" customWidth="1"/>
    <col min="14852" max="14853" width="5.7787610619469" style="2" customWidth="1"/>
    <col min="14854" max="14854" width="7.10619469026549" style="2" customWidth="1"/>
    <col min="14855" max="14855" width="14.1061946902655" style="2" customWidth="1"/>
    <col min="14856" max="14856" width="8.89380530973451" style="2"/>
    <col min="14857" max="14857" width="11.4424778761062" style="2" customWidth="1"/>
    <col min="14858" max="14863" width="10.1061946902655" style="2" customWidth="1"/>
    <col min="14864" max="14864" width="9.7787610619469" style="2" customWidth="1"/>
    <col min="14865" max="15106" width="8.89380530973451" style="2"/>
    <col min="15107" max="15107" width="15.4424778761062" style="2" customWidth="1"/>
    <col min="15108" max="15109" width="5.7787610619469" style="2" customWidth="1"/>
    <col min="15110" max="15110" width="7.10619469026549" style="2" customWidth="1"/>
    <col min="15111" max="15111" width="14.1061946902655" style="2" customWidth="1"/>
    <col min="15112" max="15112" width="8.89380530973451" style="2"/>
    <col min="15113" max="15113" width="11.4424778761062" style="2" customWidth="1"/>
    <col min="15114" max="15119" width="10.1061946902655" style="2" customWidth="1"/>
    <col min="15120" max="15120" width="9.7787610619469" style="2" customWidth="1"/>
    <col min="15121" max="15362" width="8.89380530973451" style="2"/>
    <col min="15363" max="15363" width="15.4424778761062" style="2" customWidth="1"/>
    <col min="15364" max="15365" width="5.7787610619469" style="2" customWidth="1"/>
    <col min="15366" max="15366" width="7.10619469026549" style="2" customWidth="1"/>
    <col min="15367" max="15367" width="14.1061946902655" style="2" customWidth="1"/>
    <col min="15368" max="15368" width="8.89380530973451" style="2"/>
    <col min="15369" max="15369" width="11.4424778761062" style="2" customWidth="1"/>
    <col min="15370" max="15375" width="10.1061946902655" style="2" customWidth="1"/>
    <col min="15376" max="15376" width="9.7787610619469" style="2" customWidth="1"/>
    <col min="15377" max="15618" width="8.89380530973451" style="2"/>
    <col min="15619" max="15619" width="15.4424778761062" style="2" customWidth="1"/>
    <col min="15620" max="15621" width="5.7787610619469" style="2" customWidth="1"/>
    <col min="15622" max="15622" width="7.10619469026549" style="2" customWidth="1"/>
    <col min="15623" max="15623" width="14.1061946902655" style="2" customWidth="1"/>
    <col min="15624" max="15624" width="8.89380530973451" style="2"/>
    <col min="15625" max="15625" width="11.4424778761062" style="2" customWidth="1"/>
    <col min="15626" max="15631" width="10.1061946902655" style="2" customWidth="1"/>
    <col min="15632" max="15632" width="9.7787610619469" style="2" customWidth="1"/>
    <col min="15633" max="15874" width="8.89380530973451" style="2"/>
    <col min="15875" max="15875" width="15.4424778761062" style="2" customWidth="1"/>
    <col min="15876" max="15877" width="5.7787610619469" style="2" customWidth="1"/>
    <col min="15878" max="15878" width="7.10619469026549" style="2" customWidth="1"/>
    <col min="15879" max="15879" width="14.1061946902655" style="2" customWidth="1"/>
    <col min="15880" max="15880" width="8.89380530973451" style="2"/>
    <col min="15881" max="15881" width="11.4424778761062" style="2" customWidth="1"/>
    <col min="15882" max="15887" width="10.1061946902655" style="2" customWidth="1"/>
    <col min="15888" max="15888" width="9.7787610619469" style="2" customWidth="1"/>
    <col min="15889" max="16130" width="8.89380530973451" style="2"/>
    <col min="16131" max="16131" width="15.4424778761062" style="2" customWidth="1"/>
    <col min="16132" max="16133" width="5.7787610619469" style="2" customWidth="1"/>
    <col min="16134" max="16134" width="7.10619469026549" style="2" customWidth="1"/>
    <col min="16135" max="16135" width="14.1061946902655" style="2" customWidth="1"/>
    <col min="16136" max="16136" width="8.89380530973451" style="2"/>
    <col min="16137" max="16137" width="11.4424778761062" style="2" customWidth="1"/>
    <col min="16138" max="16143" width="10.1061946902655" style="2" customWidth="1"/>
    <col min="16144" max="16144" width="9.7787610619469" style="2" customWidth="1"/>
    <col min="16145" max="16384" width="8.89380530973451" style="2"/>
  </cols>
  <sheetData>
    <row r="1" ht="33" customHeight="1" spans="2:6">
      <c r="B1" s="70" t="s">
        <v>0</v>
      </c>
      <c r="C1" s="70"/>
      <c r="D1" s="70"/>
      <c r="E1" s="70"/>
      <c r="F1" s="70"/>
    </row>
    <row r="2" ht="19" customHeight="1" spans="2:6">
      <c r="B2" s="71" t="s">
        <v>1</v>
      </c>
      <c r="C2" s="72" t="s">
        <v>2</v>
      </c>
      <c r="D2" s="73"/>
      <c r="E2" s="73"/>
      <c r="F2" s="73"/>
    </row>
    <row r="3" ht="19" customHeight="1" spans="2:6">
      <c r="B3" s="71" t="s">
        <v>3</v>
      </c>
      <c r="C3" s="72" t="s">
        <v>4</v>
      </c>
      <c r="D3" s="73"/>
      <c r="E3" s="73"/>
      <c r="F3" s="73"/>
    </row>
    <row r="4" ht="19" customHeight="1" spans="2:6">
      <c r="B4" s="71" t="s">
        <v>5</v>
      </c>
      <c r="C4" s="72" t="s">
        <v>6</v>
      </c>
      <c r="D4" s="73"/>
      <c r="E4" s="73"/>
      <c r="F4" s="73"/>
    </row>
    <row r="5" ht="19" customHeight="1" spans="2:6">
      <c r="B5" s="71" t="s">
        <v>7</v>
      </c>
      <c r="C5" s="72" t="s">
        <v>8</v>
      </c>
      <c r="D5" s="73"/>
      <c r="E5" s="73"/>
      <c r="F5" s="73"/>
    </row>
    <row r="6" ht="19" customHeight="1" spans="2:6">
      <c r="B6" s="71" t="s">
        <v>9</v>
      </c>
      <c r="C6" s="72" t="s">
        <v>10</v>
      </c>
      <c r="D6" s="73"/>
      <c r="E6" s="73"/>
      <c r="F6" s="73"/>
    </row>
    <row r="7" ht="19" customHeight="1" spans="2:6">
      <c r="B7" s="71" t="s">
        <v>11</v>
      </c>
      <c r="C7" s="72" t="s">
        <v>12</v>
      </c>
      <c r="D7" s="73"/>
      <c r="E7" s="73"/>
      <c r="F7" s="73"/>
    </row>
    <row r="8" ht="19" customHeight="1" spans="2:6">
      <c r="B8" s="71" t="s">
        <v>13</v>
      </c>
      <c r="C8" s="72" t="s">
        <v>14</v>
      </c>
      <c r="D8" s="73"/>
      <c r="E8" s="73"/>
      <c r="F8" s="73"/>
    </row>
    <row r="9" ht="19" customHeight="1" spans="2:6">
      <c r="B9" s="71" t="s">
        <v>15</v>
      </c>
      <c r="C9" s="72" t="s">
        <v>16</v>
      </c>
      <c r="D9" s="73"/>
      <c r="E9" s="73"/>
      <c r="F9" s="73"/>
    </row>
    <row r="10" ht="19" customHeight="1" spans="2:6">
      <c r="B10" s="71" t="s">
        <v>17</v>
      </c>
      <c r="C10" s="72" t="s">
        <v>18</v>
      </c>
      <c r="D10" s="73"/>
      <c r="E10" s="73"/>
      <c r="F10" s="73"/>
    </row>
    <row r="11" ht="19" customHeight="1" spans="2:6">
      <c r="B11" s="71" t="s">
        <v>19</v>
      </c>
      <c r="C11" s="72" t="s">
        <v>20</v>
      </c>
      <c r="D11" s="73"/>
      <c r="E11" s="73"/>
      <c r="F11" s="73"/>
    </row>
    <row r="12" ht="19" customHeight="1" spans="2:6">
      <c r="B12" s="74" t="s">
        <v>21</v>
      </c>
      <c r="C12" s="75" t="s">
        <v>22</v>
      </c>
      <c r="D12" s="73"/>
      <c r="E12" s="73"/>
      <c r="F12" s="73"/>
    </row>
    <row r="13" ht="19" customHeight="1" spans="2:6">
      <c r="B13" s="74" t="s">
        <v>23</v>
      </c>
      <c r="C13" s="75" t="s">
        <v>24</v>
      </c>
      <c r="D13" s="73"/>
      <c r="E13" s="73"/>
      <c r="F13" s="73"/>
    </row>
    <row r="14" ht="19" customHeight="1" spans="2:6">
      <c r="B14" s="74" t="s">
        <v>25</v>
      </c>
      <c r="C14" s="75" t="s">
        <v>26</v>
      </c>
      <c r="D14" s="73"/>
      <c r="E14" s="73"/>
      <c r="F14" s="73"/>
    </row>
    <row r="15" ht="19" customHeight="1" spans="2:6">
      <c r="B15" s="74" t="s">
        <v>27</v>
      </c>
      <c r="C15" s="75" t="s">
        <v>28</v>
      </c>
      <c r="D15" s="73"/>
      <c r="E15" s="73"/>
      <c r="F15" s="73"/>
    </row>
    <row r="16" ht="19" customHeight="1" spans="2:6">
      <c r="B16" s="74" t="s">
        <v>29</v>
      </c>
      <c r="C16" s="75" t="s">
        <v>30</v>
      </c>
      <c r="D16" s="73"/>
      <c r="E16" s="73"/>
      <c r="F16" s="73"/>
    </row>
    <row r="17" ht="19" customHeight="1" spans="2:6">
      <c r="B17" s="74" t="s">
        <v>31</v>
      </c>
      <c r="C17" s="75" t="s">
        <v>32</v>
      </c>
      <c r="D17" s="73"/>
      <c r="E17" s="73"/>
      <c r="F17" s="73"/>
    </row>
    <row r="18" ht="19.8" customHeight="1" spans="3:9">
      <c r="C18" s="76" t="s">
        <v>33</v>
      </c>
      <c r="D18" s="7"/>
      <c r="E18" s="7"/>
      <c r="F18" s="7"/>
      <c r="G18" s="7"/>
      <c r="H18" s="7"/>
      <c r="I18" s="7"/>
    </row>
    <row r="19" s="68" customFormat="1" ht="19.2" customHeight="1" spans="3:9">
      <c r="C19" s="76" t="s">
        <v>34</v>
      </c>
      <c r="D19" s="76"/>
      <c r="E19" s="76"/>
      <c r="F19" s="76"/>
      <c r="G19" s="76"/>
      <c r="H19" s="76"/>
      <c r="I19" s="76"/>
    </row>
    <row r="20" customFormat="1"/>
    <row r="21" s="69" customFormat="1" spans="3:3">
      <c r="C21" s="77" t="s">
        <v>35</v>
      </c>
    </row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</sheetData>
  <sheetProtection formatCells="0" insertHyperlinks="0" autoFilter="0"/>
  <mergeCells count="1">
    <mergeCell ref="B1:F1"/>
  </mergeCells>
  <hyperlinks>
    <hyperlink ref="C2" location="十六进制指令生成表明细!PING_总线上舵机指令生成" display="PING 总线上舵机指令生成"/>
    <hyperlink ref="C3" location="十六进制指令生成表明细!EPROM解锁指令" display="EPROM解锁指令"/>
    <hyperlink ref="C4" location="十六进制指令生成表明细!修改ID号指令" display="修改ID号指令"/>
    <hyperlink ref="C5" location="十六进制指令生成表明细!输出扭矩使能与自动较正指令" display="输出扭矩使能与自动较正指令"/>
    <hyperlink ref="C6" location="十六进制指令生成表明细!位置模式控制转动指令_无加速度" display="位置模式控制转动指令(无加速度)"/>
    <hyperlink ref="C7" location="十六进制指令生成表明细!位置模式控制转动指令_含加速度" display="位置模式控制转动指令(含加速度)"/>
    <hyperlink ref="C8" location="十六进制指令生成表明细!修改舵机工作模式指令" display="修改舵机工作模式指令"/>
    <hyperlink ref="C9" location="十六进制指令生成表明细!恒速正反转速度指令" display="恒速正反转速度指令"/>
    <hyperlink ref="C10" location="十六进制指令生成表明细!读当前位置指令" display="读当前位置指令"/>
    <hyperlink ref="C11" location="十六进制指令生成表明细!清除当前圈数指令" display="清除当前圈数指令"/>
    <hyperlink ref="C17" location="十六进制指令生成表明细!自定义位置较正指令" display="自定义位置较正指令(含自定义位置)"/>
    <hyperlink ref="C12" location="十六进制指令生成表明细!写两个节字数据指令" display="写两个节字数据指令"/>
    <hyperlink ref="C13" location="十六进制指令生成表明细!同步写四个ID位置时间速度指令" display="同步写四个ID位置时间速度指令"/>
    <hyperlink ref="C14" location="十六进制指令生成表明细!同步写扭矩使能指令" display="同步写扭矩使能指令"/>
    <hyperlink ref="C15" location="十六进制指令生成表明细!力位模式控制转动指令" display="力位模式控制转动指令(含使能加速度)"/>
    <hyperlink ref="C16" location="十六进制指令生成表明细!中位较正指令" display="中位较正指令(默认较正任意当前位置为2048)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4"/>
  <sheetViews>
    <sheetView tabSelected="1" topLeftCell="C1" workbookViewId="0">
      <pane xSplit="9" ySplit="1" topLeftCell="L231" activePane="bottomRight" state="frozen"/>
      <selection/>
      <selection pane="topRight"/>
      <selection pane="bottomLeft"/>
      <selection pane="bottomRight" activeCell="C243" sqref="C243"/>
    </sheetView>
  </sheetViews>
  <sheetFormatPr defaultColWidth="9" defaultRowHeight="13.5"/>
  <cols>
    <col min="1" max="2" width="8.89380530973451" style="2"/>
    <col min="3" max="3" width="19.4424778761062" style="2" customWidth="1"/>
    <col min="4" max="5" width="5.7787610619469" style="2" customWidth="1"/>
    <col min="6" max="6" width="7.10619469026549" style="2" customWidth="1"/>
    <col min="7" max="7" width="17.3362831858407" style="2" customWidth="1"/>
    <col min="8" max="8" width="13.2212389380531" style="2" customWidth="1"/>
    <col min="9" max="9" width="14.2212389380531" style="2" customWidth="1"/>
    <col min="10" max="10" width="10.8938053097345" style="2" customWidth="1"/>
    <col min="11" max="11" width="10.6637168141593" style="2" customWidth="1"/>
    <col min="12" max="12" width="11.4424778761062" style="2" customWidth="1"/>
    <col min="13" max="13" width="11.5575221238938" style="2" customWidth="1"/>
    <col min="14" max="14" width="12.3362831858407" style="2" customWidth="1"/>
    <col min="15" max="15" width="12.8938053097345" style="2" customWidth="1"/>
    <col min="16" max="16" width="11" style="2" customWidth="1"/>
    <col min="17" max="258" width="8.89380530973451" style="2"/>
    <col min="259" max="259" width="15.4424778761062" style="2" customWidth="1"/>
    <col min="260" max="261" width="5.7787610619469" style="2" customWidth="1"/>
    <col min="262" max="262" width="7.10619469026549" style="2" customWidth="1"/>
    <col min="263" max="263" width="14.1061946902655" style="2" customWidth="1"/>
    <col min="264" max="264" width="8.89380530973451" style="2"/>
    <col min="265" max="265" width="11.4424778761062" style="2" customWidth="1"/>
    <col min="266" max="271" width="10.1061946902655" style="2" customWidth="1"/>
    <col min="272" max="272" width="9.7787610619469" style="2" customWidth="1"/>
    <col min="273" max="514" width="8.89380530973451" style="2"/>
    <col min="515" max="515" width="15.4424778761062" style="2" customWidth="1"/>
    <col min="516" max="517" width="5.7787610619469" style="2" customWidth="1"/>
    <col min="518" max="518" width="7.10619469026549" style="2" customWidth="1"/>
    <col min="519" max="519" width="14.1061946902655" style="2" customWidth="1"/>
    <col min="520" max="520" width="8.89380530973451" style="2"/>
    <col min="521" max="521" width="11.4424778761062" style="2" customWidth="1"/>
    <col min="522" max="527" width="10.1061946902655" style="2" customWidth="1"/>
    <col min="528" max="528" width="9.7787610619469" style="2" customWidth="1"/>
    <col min="529" max="770" width="8.89380530973451" style="2"/>
    <col min="771" max="771" width="15.4424778761062" style="2" customWidth="1"/>
    <col min="772" max="773" width="5.7787610619469" style="2" customWidth="1"/>
    <col min="774" max="774" width="7.10619469026549" style="2" customWidth="1"/>
    <col min="775" max="775" width="14.1061946902655" style="2" customWidth="1"/>
    <col min="776" max="776" width="8.89380530973451" style="2"/>
    <col min="777" max="777" width="11.4424778761062" style="2" customWidth="1"/>
    <col min="778" max="783" width="10.1061946902655" style="2" customWidth="1"/>
    <col min="784" max="784" width="9.7787610619469" style="2" customWidth="1"/>
    <col min="785" max="1026" width="8.89380530973451" style="2"/>
    <col min="1027" max="1027" width="15.4424778761062" style="2" customWidth="1"/>
    <col min="1028" max="1029" width="5.7787610619469" style="2" customWidth="1"/>
    <col min="1030" max="1030" width="7.10619469026549" style="2" customWidth="1"/>
    <col min="1031" max="1031" width="14.1061946902655" style="2" customWidth="1"/>
    <col min="1032" max="1032" width="8.89380530973451" style="2"/>
    <col min="1033" max="1033" width="11.4424778761062" style="2" customWidth="1"/>
    <col min="1034" max="1039" width="10.1061946902655" style="2" customWidth="1"/>
    <col min="1040" max="1040" width="9.7787610619469" style="2" customWidth="1"/>
    <col min="1041" max="1282" width="8.89380530973451" style="2"/>
    <col min="1283" max="1283" width="15.4424778761062" style="2" customWidth="1"/>
    <col min="1284" max="1285" width="5.7787610619469" style="2" customWidth="1"/>
    <col min="1286" max="1286" width="7.10619469026549" style="2" customWidth="1"/>
    <col min="1287" max="1287" width="14.1061946902655" style="2" customWidth="1"/>
    <col min="1288" max="1288" width="8.89380530973451" style="2"/>
    <col min="1289" max="1289" width="11.4424778761062" style="2" customWidth="1"/>
    <col min="1290" max="1295" width="10.1061946902655" style="2" customWidth="1"/>
    <col min="1296" max="1296" width="9.7787610619469" style="2" customWidth="1"/>
    <col min="1297" max="1538" width="8.89380530973451" style="2"/>
    <col min="1539" max="1539" width="15.4424778761062" style="2" customWidth="1"/>
    <col min="1540" max="1541" width="5.7787610619469" style="2" customWidth="1"/>
    <col min="1542" max="1542" width="7.10619469026549" style="2" customWidth="1"/>
    <col min="1543" max="1543" width="14.1061946902655" style="2" customWidth="1"/>
    <col min="1544" max="1544" width="8.89380530973451" style="2"/>
    <col min="1545" max="1545" width="11.4424778761062" style="2" customWidth="1"/>
    <col min="1546" max="1551" width="10.1061946902655" style="2" customWidth="1"/>
    <col min="1552" max="1552" width="9.7787610619469" style="2" customWidth="1"/>
    <col min="1553" max="1794" width="8.89380530973451" style="2"/>
    <col min="1795" max="1795" width="15.4424778761062" style="2" customWidth="1"/>
    <col min="1796" max="1797" width="5.7787610619469" style="2" customWidth="1"/>
    <col min="1798" max="1798" width="7.10619469026549" style="2" customWidth="1"/>
    <col min="1799" max="1799" width="14.1061946902655" style="2" customWidth="1"/>
    <col min="1800" max="1800" width="8.89380530973451" style="2"/>
    <col min="1801" max="1801" width="11.4424778761062" style="2" customWidth="1"/>
    <col min="1802" max="1807" width="10.1061946902655" style="2" customWidth="1"/>
    <col min="1808" max="1808" width="9.7787610619469" style="2" customWidth="1"/>
    <col min="1809" max="2050" width="8.89380530973451" style="2"/>
    <col min="2051" max="2051" width="15.4424778761062" style="2" customWidth="1"/>
    <col min="2052" max="2053" width="5.7787610619469" style="2" customWidth="1"/>
    <col min="2054" max="2054" width="7.10619469026549" style="2" customWidth="1"/>
    <col min="2055" max="2055" width="14.1061946902655" style="2" customWidth="1"/>
    <col min="2056" max="2056" width="8.89380530973451" style="2"/>
    <col min="2057" max="2057" width="11.4424778761062" style="2" customWidth="1"/>
    <col min="2058" max="2063" width="10.1061946902655" style="2" customWidth="1"/>
    <col min="2064" max="2064" width="9.7787610619469" style="2" customWidth="1"/>
    <col min="2065" max="2306" width="8.89380530973451" style="2"/>
    <col min="2307" max="2307" width="15.4424778761062" style="2" customWidth="1"/>
    <col min="2308" max="2309" width="5.7787610619469" style="2" customWidth="1"/>
    <col min="2310" max="2310" width="7.10619469026549" style="2" customWidth="1"/>
    <col min="2311" max="2311" width="14.1061946902655" style="2" customWidth="1"/>
    <col min="2312" max="2312" width="8.89380530973451" style="2"/>
    <col min="2313" max="2313" width="11.4424778761062" style="2" customWidth="1"/>
    <col min="2314" max="2319" width="10.1061946902655" style="2" customWidth="1"/>
    <col min="2320" max="2320" width="9.7787610619469" style="2" customWidth="1"/>
    <col min="2321" max="2562" width="8.89380530973451" style="2"/>
    <col min="2563" max="2563" width="15.4424778761062" style="2" customWidth="1"/>
    <col min="2564" max="2565" width="5.7787610619469" style="2" customWidth="1"/>
    <col min="2566" max="2566" width="7.10619469026549" style="2" customWidth="1"/>
    <col min="2567" max="2567" width="14.1061946902655" style="2" customWidth="1"/>
    <col min="2568" max="2568" width="8.89380530973451" style="2"/>
    <col min="2569" max="2569" width="11.4424778761062" style="2" customWidth="1"/>
    <col min="2570" max="2575" width="10.1061946902655" style="2" customWidth="1"/>
    <col min="2576" max="2576" width="9.7787610619469" style="2" customWidth="1"/>
    <col min="2577" max="2818" width="8.89380530973451" style="2"/>
    <col min="2819" max="2819" width="15.4424778761062" style="2" customWidth="1"/>
    <col min="2820" max="2821" width="5.7787610619469" style="2" customWidth="1"/>
    <col min="2822" max="2822" width="7.10619469026549" style="2" customWidth="1"/>
    <col min="2823" max="2823" width="14.1061946902655" style="2" customWidth="1"/>
    <col min="2824" max="2824" width="8.89380530973451" style="2"/>
    <col min="2825" max="2825" width="11.4424778761062" style="2" customWidth="1"/>
    <col min="2826" max="2831" width="10.1061946902655" style="2" customWidth="1"/>
    <col min="2832" max="2832" width="9.7787610619469" style="2" customWidth="1"/>
    <col min="2833" max="3074" width="8.89380530973451" style="2"/>
    <col min="3075" max="3075" width="15.4424778761062" style="2" customWidth="1"/>
    <col min="3076" max="3077" width="5.7787610619469" style="2" customWidth="1"/>
    <col min="3078" max="3078" width="7.10619469026549" style="2" customWidth="1"/>
    <col min="3079" max="3079" width="14.1061946902655" style="2" customWidth="1"/>
    <col min="3080" max="3080" width="8.89380530973451" style="2"/>
    <col min="3081" max="3081" width="11.4424778761062" style="2" customWidth="1"/>
    <col min="3082" max="3087" width="10.1061946902655" style="2" customWidth="1"/>
    <col min="3088" max="3088" width="9.7787610619469" style="2" customWidth="1"/>
    <col min="3089" max="3330" width="8.89380530973451" style="2"/>
    <col min="3331" max="3331" width="15.4424778761062" style="2" customWidth="1"/>
    <col min="3332" max="3333" width="5.7787610619469" style="2" customWidth="1"/>
    <col min="3334" max="3334" width="7.10619469026549" style="2" customWidth="1"/>
    <col min="3335" max="3335" width="14.1061946902655" style="2" customWidth="1"/>
    <col min="3336" max="3336" width="8.89380530973451" style="2"/>
    <col min="3337" max="3337" width="11.4424778761062" style="2" customWidth="1"/>
    <col min="3338" max="3343" width="10.1061946902655" style="2" customWidth="1"/>
    <col min="3344" max="3344" width="9.7787610619469" style="2" customWidth="1"/>
    <col min="3345" max="3586" width="8.89380530973451" style="2"/>
    <col min="3587" max="3587" width="15.4424778761062" style="2" customWidth="1"/>
    <col min="3588" max="3589" width="5.7787610619469" style="2" customWidth="1"/>
    <col min="3590" max="3590" width="7.10619469026549" style="2" customWidth="1"/>
    <col min="3591" max="3591" width="14.1061946902655" style="2" customWidth="1"/>
    <col min="3592" max="3592" width="8.89380530973451" style="2"/>
    <col min="3593" max="3593" width="11.4424778761062" style="2" customWidth="1"/>
    <col min="3594" max="3599" width="10.1061946902655" style="2" customWidth="1"/>
    <col min="3600" max="3600" width="9.7787610619469" style="2" customWidth="1"/>
    <col min="3601" max="3842" width="8.89380530973451" style="2"/>
    <col min="3843" max="3843" width="15.4424778761062" style="2" customWidth="1"/>
    <col min="3844" max="3845" width="5.7787610619469" style="2" customWidth="1"/>
    <col min="3846" max="3846" width="7.10619469026549" style="2" customWidth="1"/>
    <col min="3847" max="3847" width="14.1061946902655" style="2" customWidth="1"/>
    <col min="3848" max="3848" width="8.89380530973451" style="2"/>
    <col min="3849" max="3849" width="11.4424778761062" style="2" customWidth="1"/>
    <col min="3850" max="3855" width="10.1061946902655" style="2" customWidth="1"/>
    <col min="3856" max="3856" width="9.7787610619469" style="2" customWidth="1"/>
    <col min="3857" max="4098" width="8.89380530973451" style="2"/>
    <col min="4099" max="4099" width="15.4424778761062" style="2" customWidth="1"/>
    <col min="4100" max="4101" width="5.7787610619469" style="2" customWidth="1"/>
    <col min="4102" max="4102" width="7.10619469026549" style="2" customWidth="1"/>
    <col min="4103" max="4103" width="14.1061946902655" style="2" customWidth="1"/>
    <col min="4104" max="4104" width="8.89380530973451" style="2"/>
    <col min="4105" max="4105" width="11.4424778761062" style="2" customWidth="1"/>
    <col min="4106" max="4111" width="10.1061946902655" style="2" customWidth="1"/>
    <col min="4112" max="4112" width="9.7787610619469" style="2" customWidth="1"/>
    <col min="4113" max="4354" width="8.89380530973451" style="2"/>
    <col min="4355" max="4355" width="15.4424778761062" style="2" customWidth="1"/>
    <col min="4356" max="4357" width="5.7787610619469" style="2" customWidth="1"/>
    <col min="4358" max="4358" width="7.10619469026549" style="2" customWidth="1"/>
    <col min="4359" max="4359" width="14.1061946902655" style="2" customWidth="1"/>
    <col min="4360" max="4360" width="8.89380530973451" style="2"/>
    <col min="4361" max="4361" width="11.4424778761062" style="2" customWidth="1"/>
    <col min="4362" max="4367" width="10.1061946902655" style="2" customWidth="1"/>
    <col min="4368" max="4368" width="9.7787610619469" style="2" customWidth="1"/>
    <col min="4369" max="4610" width="8.89380530973451" style="2"/>
    <col min="4611" max="4611" width="15.4424778761062" style="2" customWidth="1"/>
    <col min="4612" max="4613" width="5.7787610619469" style="2" customWidth="1"/>
    <col min="4614" max="4614" width="7.10619469026549" style="2" customWidth="1"/>
    <col min="4615" max="4615" width="14.1061946902655" style="2" customWidth="1"/>
    <col min="4616" max="4616" width="8.89380530973451" style="2"/>
    <col min="4617" max="4617" width="11.4424778761062" style="2" customWidth="1"/>
    <col min="4618" max="4623" width="10.1061946902655" style="2" customWidth="1"/>
    <col min="4624" max="4624" width="9.7787610619469" style="2" customWidth="1"/>
    <col min="4625" max="4866" width="8.89380530973451" style="2"/>
    <col min="4867" max="4867" width="15.4424778761062" style="2" customWidth="1"/>
    <col min="4868" max="4869" width="5.7787610619469" style="2" customWidth="1"/>
    <col min="4870" max="4870" width="7.10619469026549" style="2" customWidth="1"/>
    <col min="4871" max="4871" width="14.1061946902655" style="2" customWidth="1"/>
    <col min="4872" max="4872" width="8.89380530973451" style="2"/>
    <col min="4873" max="4873" width="11.4424778761062" style="2" customWidth="1"/>
    <col min="4874" max="4879" width="10.1061946902655" style="2" customWidth="1"/>
    <col min="4880" max="4880" width="9.7787610619469" style="2" customWidth="1"/>
    <col min="4881" max="5122" width="8.89380530973451" style="2"/>
    <col min="5123" max="5123" width="15.4424778761062" style="2" customWidth="1"/>
    <col min="5124" max="5125" width="5.7787610619469" style="2" customWidth="1"/>
    <col min="5126" max="5126" width="7.10619469026549" style="2" customWidth="1"/>
    <col min="5127" max="5127" width="14.1061946902655" style="2" customWidth="1"/>
    <col min="5128" max="5128" width="8.89380530973451" style="2"/>
    <col min="5129" max="5129" width="11.4424778761062" style="2" customWidth="1"/>
    <col min="5130" max="5135" width="10.1061946902655" style="2" customWidth="1"/>
    <col min="5136" max="5136" width="9.7787610619469" style="2" customWidth="1"/>
    <col min="5137" max="5378" width="8.89380530973451" style="2"/>
    <col min="5379" max="5379" width="15.4424778761062" style="2" customWidth="1"/>
    <col min="5380" max="5381" width="5.7787610619469" style="2" customWidth="1"/>
    <col min="5382" max="5382" width="7.10619469026549" style="2" customWidth="1"/>
    <col min="5383" max="5383" width="14.1061946902655" style="2" customWidth="1"/>
    <col min="5384" max="5384" width="8.89380530973451" style="2"/>
    <col min="5385" max="5385" width="11.4424778761062" style="2" customWidth="1"/>
    <col min="5386" max="5391" width="10.1061946902655" style="2" customWidth="1"/>
    <col min="5392" max="5392" width="9.7787610619469" style="2" customWidth="1"/>
    <col min="5393" max="5634" width="8.89380530973451" style="2"/>
    <col min="5635" max="5635" width="15.4424778761062" style="2" customWidth="1"/>
    <col min="5636" max="5637" width="5.7787610619469" style="2" customWidth="1"/>
    <col min="5638" max="5638" width="7.10619469026549" style="2" customWidth="1"/>
    <col min="5639" max="5639" width="14.1061946902655" style="2" customWidth="1"/>
    <col min="5640" max="5640" width="8.89380530973451" style="2"/>
    <col min="5641" max="5641" width="11.4424778761062" style="2" customWidth="1"/>
    <col min="5642" max="5647" width="10.1061946902655" style="2" customWidth="1"/>
    <col min="5648" max="5648" width="9.7787610619469" style="2" customWidth="1"/>
    <col min="5649" max="5890" width="8.89380530973451" style="2"/>
    <col min="5891" max="5891" width="15.4424778761062" style="2" customWidth="1"/>
    <col min="5892" max="5893" width="5.7787610619469" style="2" customWidth="1"/>
    <col min="5894" max="5894" width="7.10619469026549" style="2" customWidth="1"/>
    <col min="5895" max="5895" width="14.1061946902655" style="2" customWidth="1"/>
    <col min="5896" max="5896" width="8.89380530973451" style="2"/>
    <col min="5897" max="5897" width="11.4424778761062" style="2" customWidth="1"/>
    <col min="5898" max="5903" width="10.1061946902655" style="2" customWidth="1"/>
    <col min="5904" max="5904" width="9.7787610619469" style="2" customWidth="1"/>
    <col min="5905" max="6146" width="8.89380530973451" style="2"/>
    <col min="6147" max="6147" width="15.4424778761062" style="2" customWidth="1"/>
    <col min="6148" max="6149" width="5.7787610619469" style="2" customWidth="1"/>
    <col min="6150" max="6150" width="7.10619469026549" style="2" customWidth="1"/>
    <col min="6151" max="6151" width="14.1061946902655" style="2" customWidth="1"/>
    <col min="6152" max="6152" width="8.89380530973451" style="2"/>
    <col min="6153" max="6153" width="11.4424778761062" style="2" customWidth="1"/>
    <col min="6154" max="6159" width="10.1061946902655" style="2" customWidth="1"/>
    <col min="6160" max="6160" width="9.7787610619469" style="2" customWidth="1"/>
    <col min="6161" max="6402" width="8.89380530973451" style="2"/>
    <col min="6403" max="6403" width="15.4424778761062" style="2" customWidth="1"/>
    <col min="6404" max="6405" width="5.7787610619469" style="2" customWidth="1"/>
    <col min="6406" max="6406" width="7.10619469026549" style="2" customWidth="1"/>
    <col min="6407" max="6407" width="14.1061946902655" style="2" customWidth="1"/>
    <col min="6408" max="6408" width="8.89380530973451" style="2"/>
    <col min="6409" max="6409" width="11.4424778761062" style="2" customWidth="1"/>
    <col min="6410" max="6415" width="10.1061946902655" style="2" customWidth="1"/>
    <col min="6416" max="6416" width="9.7787610619469" style="2" customWidth="1"/>
    <col min="6417" max="6658" width="8.89380530973451" style="2"/>
    <col min="6659" max="6659" width="15.4424778761062" style="2" customWidth="1"/>
    <col min="6660" max="6661" width="5.7787610619469" style="2" customWidth="1"/>
    <col min="6662" max="6662" width="7.10619469026549" style="2" customWidth="1"/>
    <col min="6663" max="6663" width="14.1061946902655" style="2" customWidth="1"/>
    <col min="6664" max="6664" width="8.89380530973451" style="2"/>
    <col min="6665" max="6665" width="11.4424778761062" style="2" customWidth="1"/>
    <col min="6666" max="6671" width="10.1061946902655" style="2" customWidth="1"/>
    <col min="6672" max="6672" width="9.7787610619469" style="2" customWidth="1"/>
    <col min="6673" max="6914" width="8.89380530973451" style="2"/>
    <col min="6915" max="6915" width="15.4424778761062" style="2" customWidth="1"/>
    <col min="6916" max="6917" width="5.7787610619469" style="2" customWidth="1"/>
    <col min="6918" max="6918" width="7.10619469026549" style="2" customWidth="1"/>
    <col min="6919" max="6919" width="14.1061946902655" style="2" customWidth="1"/>
    <col min="6920" max="6920" width="8.89380530973451" style="2"/>
    <col min="6921" max="6921" width="11.4424778761062" style="2" customWidth="1"/>
    <col min="6922" max="6927" width="10.1061946902655" style="2" customWidth="1"/>
    <col min="6928" max="6928" width="9.7787610619469" style="2" customWidth="1"/>
    <col min="6929" max="7170" width="8.89380530973451" style="2"/>
    <col min="7171" max="7171" width="15.4424778761062" style="2" customWidth="1"/>
    <col min="7172" max="7173" width="5.7787610619469" style="2" customWidth="1"/>
    <col min="7174" max="7174" width="7.10619469026549" style="2" customWidth="1"/>
    <col min="7175" max="7175" width="14.1061946902655" style="2" customWidth="1"/>
    <col min="7176" max="7176" width="8.89380530973451" style="2"/>
    <col min="7177" max="7177" width="11.4424778761062" style="2" customWidth="1"/>
    <col min="7178" max="7183" width="10.1061946902655" style="2" customWidth="1"/>
    <col min="7184" max="7184" width="9.7787610619469" style="2" customWidth="1"/>
    <col min="7185" max="7426" width="8.89380530973451" style="2"/>
    <col min="7427" max="7427" width="15.4424778761062" style="2" customWidth="1"/>
    <col min="7428" max="7429" width="5.7787610619469" style="2" customWidth="1"/>
    <col min="7430" max="7430" width="7.10619469026549" style="2" customWidth="1"/>
    <col min="7431" max="7431" width="14.1061946902655" style="2" customWidth="1"/>
    <col min="7432" max="7432" width="8.89380530973451" style="2"/>
    <col min="7433" max="7433" width="11.4424778761062" style="2" customWidth="1"/>
    <col min="7434" max="7439" width="10.1061946902655" style="2" customWidth="1"/>
    <col min="7440" max="7440" width="9.7787610619469" style="2" customWidth="1"/>
    <col min="7441" max="7682" width="8.89380530973451" style="2"/>
    <col min="7683" max="7683" width="15.4424778761062" style="2" customWidth="1"/>
    <col min="7684" max="7685" width="5.7787610619469" style="2" customWidth="1"/>
    <col min="7686" max="7686" width="7.10619469026549" style="2" customWidth="1"/>
    <col min="7687" max="7687" width="14.1061946902655" style="2" customWidth="1"/>
    <col min="7688" max="7688" width="8.89380530973451" style="2"/>
    <col min="7689" max="7689" width="11.4424778761062" style="2" customWidth="1"/>
    <col min="7690" max="7695" width="10.1061946902655" style="2" customWidth="1"/>
    <col min="7696" max="7696" width="9.7787610619469" style="2" customWidth="1"/>
    <col min="7697" max="7938" width="8.89380530973451" style="2"/>
    <col min="7939" max="7939" width="15.4424778761062" style="2" customWidth="1"/>
    <col min="7940" max="7941" width="5.7787610619469" style="2" customWidth="1"/>
    <col min="7942" max="7942" width="7.10619469026549" style="2" customWidth="1"/>
    <col min="7943" max="7943" width="14.1061946902655" style="2" customWidth="1"/>
    <col min="7944" max="7944" width="8.89380530973451" style="2"/>
    <col min="7945" max="7945" width="11.4424778761062" style="2" customWidth="1"/>
    <col min="7946" max="7951" width="10.1061946902655" style="2" customWidth="1"/>
    <col min="7952" max="7952" width="9.7787610619469" style="2" customWidth="1"/>
    <col min="7953" max="8194" width="8.89380530973451" style="2"/>
    <col min="8195" max="8195" width="15.4424778761062" style="2" customWidth="1"/>
    <col min="8196" max="8197" width="5.7787610619469" style="2" customWidth="1"/>
    <col min="8198" max="8198" width="7.10619469026549" style="2" customWidth="1"/>
    <col min="8199" max="8199" width="14.1061946902655" style="2" customWidth="1"/>
    <col min="8200" max="8200" width="8.89380530973451" style="2"/>
    <col min="8201" max="8201" width="11.4424778761062" style="2" customWidth="1"/>
    <col min="8202" max="8207" width="10.1061946902655" style="2" customWidth="1"/>
    <col min="8208" max="8208" width="9.7787610619469" style="2" customWidth="1"/>
    <col min="8209" max="8450" width="8.89380530973451" style="2"/>
    <col min="8451" max="8451" width="15.4424778761062" style="2" customWidth="1"/>
    <col min="8452" max="8453" width="5.7787610619469" style="2" customWidth="1"/>
    <col min="8454" max="8454" width="7.10619469026549" style="2" customWidth="1"/>
    <col min="8455" max="8455" width="14.1061946902655" style="2" customWidth="1"/>
    <col min="8456" max="8456" width="8.89380530973451" style="2"/>
    <col min="8457" max="8457" width="11.4424778761062" style="2" customWidth="1"/>
    <col min="8458" max="8463" width="10.1061946902655" style="2" customWidth="1"/>
    <col min="8464" max="8464" width="9.7787610619469" style="2" customWidth="1"/>
    <col min="8465" max="8706" width="8.89380530973451" style="2"/>
    <col min="8707" max="8707" width="15.4424778761062" style="2" customWidth="1"/>
    <col min="8708" max="8709" width="5.7787610619469" style="2" customWidth="1"/>
    <col min="8710" max="8710" width="7.10619469026549" style="2" customWidth="1"/>
    <col min="8711" max="8711" width="14.1061946902655" style="2" customWidth="1"/>
    <col min="8712" max="8712" width="8.89380530973451" style="2"/>
    <col min="8713" max="8713" width="11.4424778761062" style="2" customWidth="1"/>
    <col min="8714" max="8719" width="10.1061946902655" style="2" customWidth="1"/>
    <col min="8720" max="8720" width="9.7787610619469" style="2" customWidth="1"/>
    <col min="8721" max="8962" width="8.89380530973451" style="2"/>
    <col min="8963" max="8963" width="15.4424778761062" style="2" customWidth="1"/>
    <col min="8964" max="8965" width="5.7787610619469" style="2" customWidth="1"/>
    <col min="8966" max="8966" width="7.10619469026549" style="2" customWidth="1"/>
    <col min="8967" max="8967" width="14.1061946902655" style="2" customWidth="1"/>
    <col min="8968" max="8968" width="8.89380530973451" style="2"/>
    <col min="8969" max="8969" width="11.4424778761062" style="2" customWidth="1"/>
    <col min="8970" max="8975" width="10.1061946902655" style="2" customWidth="1"/>
    <col min="8976" max="8976" width="9.7787610619469" style="2" customWidth="1"/>
    <col min="8977" max="9218" width="8.89380530973451" style="2"/>
    <col min="9219" max="9219" width="15.4424778761062" style="2" customWidth="1"/>
    <col min="9220" max="9221" width="5.7787610619469" style="2" customWidth="1"/>
    <col min="9222" max="9222" width="7.10619469026549" style="2" customWidth="1"/>
    <col min="9223" max="9223" width="14.1061946902655" style="2" customWidth="1"/>
    <col min="9224" max="9224" width="8.89380530973451" style="2"/>
    <col min="9225" max="9225" width="11.4424778761062" style="2" customWidth="1"/>
    <col min="9226" max="9231" width="10.1061946902655" style="2" customWidth="1"/>
    <col min="9232" max="9232" width="9.7787610619469" style="2" customWidth="1"/>
    <col min="9233" max="9474" width="8.89380530973451" style="2"/>
    <col min="9475" max="9475" width="15.4424778761062" style="2" customWidth="1"/>
    <col min="9476" max="9477" width="5.7787610619469" style="2" customWidth="1"/>
    <col min="9478" max="9478" width="7.10619469026549" style="2" customWidth="1"/>
    <col min="9479" max="9479" width="14.1061946902655" style="2" customWidth="1"/>
    <col min="9480" max="9480" width="8.89380530973451" style="2"/>
    <col min="9481" max="9481" width="11.4424778761062" style="2" customWidth="1"/>
    <col min="9482" max="9487" width="10.1061946902655" style="2" customWidth="1"/>
    <col min="9488" max="9488" width="9.7787610619469" style="2" customWidth="1"/>
    <col min="9489" max="9730" width="8.89380530973451" style="2"/>
    <col min="9731" max="9731" width="15.4424778761062" style="2" customWidth="1"/>
    <col min="9732" max="9733" width="5.7787610619469" style="2" customWidth="1"/>
    <col min="9734" max="9734" width="7.10619469026549" style="2" customWidth="1"/>
    <col min="9735" max="9735" width="14.1061946902655" style="2" customWidth="1"/>
    <col min="9736" max="9736" width="8.89380530973451" style="2"/>
    <col min="9737" max="9737" width="11.4424778761062" style="2" customWidth="1"/>
    <col min="9738" max="9743" width="10.1061946902655" style="2" customWidth="1"/>
    <col min="9744" max="9744" width="9.7787610619469" style="2" customWidth="1"/>
    <col min="9745" max="9986" width="8.89380530973451" style="2"/>
    <col min="9987" max="9987" width="15.4424778761062" style="2" customWidth="1"/>
    <col min="9988" max="9989" width="5.7787610619469" style="2" customWidth="1"/>
    <col min="9990" max="9990" width="7.10619469026549" style="2" customWidth="1"/>
    <col min="9991" max="9991" width="14.1061946902655" style="2" customWidth="1"/>
    <col min="9992" max="9992" width="8.89380530973451" style="2"/>
    <col min="9993" max="9993" width="11.4424778761062" style="2" customWidth="1"/>
    <col min="9994" max="9999" width="10.1061946902655" style="2" customWidth="1"/>
    <col min="10000" max="10000" width="9.7787610619469" style="2" customWidth="1"/>
    <col min="10001" max="10242" width="8.89380530973451" style="2"/>
    <col min="10243" max="10243" width="15.4424778761062" style="2" customWidth="1"/>
    <col min="10244" max="10245" width="5.7787610619469" style="2" customWidth="1"/>
    <col min="10246" max="10246" width="7.10619469026549" style="2" customWidth="1"/>
    <col min="10247" max="10247" width="14.1061946902655" style="2" customWidth="1"/>
    <col min="10248" max="10248" width="8.89380530973451" style="2"/>
    <col min="10249" max="10249" width="11.4424778761062" style="2" customWidth="1"/>
    <col min="10250" max="10255" width="10.1061946902655" style="2" customWidth="1"/>
    <col min="10256" max="10256" width="9.7787610619469" style="2" customWidth="1"/>
    <col min="10257" max="10498" width="8.89380530973451" style="2"/>
    <col min="10499" max="10499" width="15.4424778761062" style="2" customWidth="1"/>
    <col min="10500" max="10501" width="5.7787610619469" style="2" customWidth="1"/>
    <col min="10502" max="10502" width="7.10619469026549" style="2" customWidth="1"/>
    <col min="10503" max="10503" width="14.1061946902655" style="2" customWidth="1"/>
    <col min="10504" max="10504" width="8.89380530973451" style="2"/>
    <col min="10505" max="10505" width="11.4424778761062" style="2" customWidth="1"/>
    <col min="10506" max="10511" width="10.1061946902655" style="2" customWidth="1"/>
    <col min="10512" max="10512" width="9.7787610619469" style="2" customWidth="1"/>
    <col min="10513" max="10754" width="8.89380530973451" style="2"/>
    <col min="10755" max="10755" width="15.4424778761062" style="2" customWidth="1"/>
    <col min="10756" max="10757" width="5.7787610619469" style="2" customWidth="1"/>
    <col min="10758" max="10758" width="7.10619469026549" style="2" customWidth="1"/>
    <col min="10759" max="10759" width="14.1061946902655" style="2" customWidth="1"/>
    <col min="10760" max="10760" width="8.89380530973451" style="2"/>
    <col min="10761" max="10761" width="11.4424778761062" style="2" customWidth="1"/>
    <col min="10762" max="10767" width="10.1061946902655" style="2" customWidth="1"/>
    <col min="10768" max="10768" width="9.7787610619469" style="2" customWidth="1"/>
    <col min="10769" max="11010" width="8.89380530973451" style="2"/>
    <col min="11011" max="11011" width="15.4424778761062" style="2" customWidth="1"/>
    <col min="11012" max="11013" width="5.7787610619469" style="2" customWidth="1"/>
    <col min="11014" max="11014" width="7.10619469026549" style="2" customWidth="1"/>
    <col min="11015" max="11015" width="14.1061946902655" style="2" customWidth="1"/>
    <col min="11016" max="11016" width="8.89380530973451" style="2"/>
    <col min="11017" max="11017" width="11.4424778761062" style="2" customWidth="1"/>
    <col min="11018" max="11023" width="10.1061946902655" style="2" customWidth="1"/>
    <col min="11024" max="11024" width="9.7787610619469" style="2" customWidth="1"/>
    <col min="11025" max="11266" width="8.89380530973451" style="2"/>
    <col min="11267" max="11267" width="15.4424778761062" style="2" customWidth="1"/>
    <col min="11268" max="11269" width="5.7787610619469" style="2" customWidth="1"/>
    <col min="11270" max="11270" width="7.10619469026549" style="2" customWidth="1"/>
    <col min="11271" max="11271" width="14.1061946902655" style="2" customWidth="1"/>
    <col min="11272" max="11272" width="8.89380530973451" style="2"/>
    <col min="11273" max="11273" width="11.4424778761062" style="2" customWidth="1"/>
    <col min="11274" max="11279" width="10.1061946902655" style="2" customWidth="1"/>
    <col min="11280" max="11280" width="9.7787610619469" style="2" customWidth="1"/>
    <col min="11281" max="11522" width="8.89380530973451" style="2"/>
    <col min="11523" max="11523" width="15.4424778761062" style="2" customWidth="1"/>
    <col min="11524" max="11525" width="5.7787610619469" style="2" customWidth="1"/>
    <col min="11526" max="11526" width="7.10619469026549" style="2" customWidth="1"/>
    <col min="11527" max="11527" width="14.1061946902655" style="2" customWidth="1"/>
    <col min="11528" max="11528" width="8.89380530973451" style="2"/>
    <col min="11529" max="11529" width="11.4424778761062" style="2" customWidth="1"/>
    <col min="11530" max="11535" width="10.1061946902655" style="2" customWidth="1"/>
    <col min="11536" max="11536" width="9.7787610619469" style="2" customWidth="1"/>
    <col min="11537" max="11778" width="8.89380530973451" style="2"/>
    <col min="11779" max="11779" width="15.4424778761062" style="2" customWidth="1"/>
    <col min="11780" max="11781" width="5.7787610619469" style="2" customWidth="1"/>
    <col min="11782" max="11782" width="7.10619469026549" style="2" customWidth="1"/>
    <col min="11783" max="11783" width="14.1061946902655" style="2" customWidth="1"/>
    <col min="11784" max="11784" width="8.89380530973451" style="2"/>
    <col min="11785" max="11785" width="11.4424778761062" style="2" customWidth="1"/>
    <col min="11786" max="11791" width="10.1061946902655" style="2" customWidth="1"/>
    <col min="11792" max="11792" width="9.7787610619469" style="2" customWidth="1"/>
    <col min="11793" max="12034" width="8.89380530973451" style="2"/>
    <col min="12035" max="12035" width="15.4424778761062" style="2" customWidth="1"/>
    <col min="12036" max="12037" width="5.7787610619469" style="2" customWidth="1"/>
    <col min="12038" max="12038" width="7.10619469026549" style="2" customWidth="1"/>
    <col min="12039" max="12039" width="14.1061946902655" style="2" customWidth="1"/>
    <col min="12040" max="12040" width="8.89380530973451" style="2"/>
    <col min="12041" max="12041" width="11.4424778761062" style="2" customWidth="1"/>
    <col min="12042" max="12047" width="10.1061946902655" style="2" customWidth="1"/>
    <col min="12048" max="12048" width="9.7787610619469" style="2" customWidth="1"/>
    <col min="12049" max="12290" width="8.89380530973451" style="2"/>
    <col min="12291" max="12291" width="15.4424778761062" style="2" customWidth="1"/>
    <col min="12292" max="12293" width="5.7787610619469" style="2" customWidth="1"/>
    <col min="12294" max="12294" width="7.10619469026549" style="2" customWidth="1"/>
    <col min="12295" max="12295" width="14.1061946902655" style="2" customWidth="1"/>
    <col min="12296" max="12296" width="8.89380530973451" style="2"/>
    <col min="12297" max="12297" width="11.4424778761062" style="2" customWidth="1"/>
    <col min="12298" max="12303" width="10.1061946902655" style="2" customWidth="1"/>
    <col min="12304" max="12304" width="9.7787610619469" style="2" customWidth="1"/>
    <col min="12305" max="12546" width="8.89380530973451" style="2"/>
    <col min="12547" max="12547" width="15.4424778761062" style="2" customWidth="1"/>
    <col min="12548" max="12549" width="5.7787610619469" style="2" customWidth="1"/>
    <col min="12550" max="12550" width="7.10619469026549" style="2" customWidth="1"/>
    <col min="12551" max="12551" width="14.1061946902655" style="2" customWidth="1"/>
    <col min="12552" max="12552" width="8.89380530973451" style="2"/>
    <col min="12553" max="12553" width="11.4424778761062" style="2" customWidth="1"/>
    <col min="12554" max="12559" width="10.1061946902655" style="2" customWidth="1"/>
    <col min="12560" max="12560" width="9.7787610619469" style="2" customWidth="1"/>
    <col min="12561" max="12802" width="8.89380530973451" style="2"/>
    <col min="12803" max="12803" width="15.4424778761062" style="2" customWidth="1"/>
    <col min="12804" max="12805" width="5.7787610619469" style="2" customWidth="1"/>
    <col min="12806" max="12806" width="7.10619469026549" style="2" customWidth="1"/>
    <col min="12807" max="12807" width="14.1061946902655" style="2" customWidth="1"/>
    <col min="12808" max="12808" width="8.89380530973451" style="2"/>
    <col min="12809" max="12809" width="11.4424778761062" style="2" customWidth="1"/>
    <col min="12810" max="12815" width="10.1061946902655" style="2" customWidth="1"/>
    <col min="12816" max="12816" width="9.7787610619469" style="2" customWidth="1"/>
    <col min="12817" max="13058" width="8.89380530973451" style="2"/>
    <col min="13059" max="13059" width="15.4424778761062" style="2" customWidth="1"/>
    <col min="13060" max="13061" width="5.7787610619469" style="2" customWidth="1"/>
    <col min="13062" max="13062" width="7.10619469026549" style="2" customWidth="1"/>
    <col min="13063" max="13063" width="14.1061946902655" style="2" customWidth="1"/>
    <col min="13064" max="13064" width="8.89380530973451" style="2"/>
    <col min="13065" max="13065" width="11.4424778761062" style="2" customWidth="1"/>
    <col min="13066" max="13071" width="10.1061946902655" style="2" customWidth="1"/>
    <col min="13072" max="13072" width="9.7787610619469" style="2" customWidth="1"/>
    <col min="13073" max="13314" width="8.89380530973451" style="2"/>
    <col min="13315" max="13315" width="15.4424778761062" style="2" customWidth="1"/>
    <col min="13316" max="13317" width="5.7787610619469" style="2" customWidth="1"/>
    <col min="13318" max="13318" width="7.10619469026549" style="2" customWidth="1"/>
    <col min="13319" max="13319" width="14.1061946902655" style="2" customWidth="1"/>
    <col min="13320" max="13320" width="8.89380530973451" style="2"/>
    <col min="13321" max="13321" width="11.4424778761062" style="2" customWidth="1"/>
    <col min="13322" max="13327" width="10.1061946902655" style="2" customWidth="1"/>
    <col min="13328" max="13328" width="9.7787610619469" style="2" customWidth="1"/>
    <col min="13329" max="13570" width="8.89380530973451" style="2"/>
    <col min="13571" max="13571" width="15.4424778761062" style="2" customWidth="1"/>
    <col min="13572" max="13573" width="5.7787610619469" style="2" customWidth="1"/>
    <col min="13574" max="13574" width="7.10619469026549" style="2" customWidth="1"/>
    <col min="13575" max="13575" width="14.1061946902655" style="2" customWidth="1"/>
    <col min="13576" max="13576" width="8.89380530973451" style="2"/>
    <col min="13577" max="13577" width="11.4424778761062" style="2" customWidth="1"/>
    <col min="13578" max="13583" width="10.1061946902655" style="2" customWidth="1"/>
    <col min="13584" max="13584" width="9.7787610619469" style="2" customWidth="1"/>
    <col min="13585" max="13826" width="8.89380530973451" style="2"/>
    <col min="13827" max="13827" width="15.4424778761062" style="2" customWidth="1"/>
    <col min="13828" max="13829" width="5.7787610619469" style="2" customWidth="1"/>
    <col min="13830" max="13830" width="7.10619469026549" style="2" customWidth="1"/>
    <col min="13831" max="13831" width="14.1061946902655" style="2" customWidth="1"/>
    <col min="13832" max="13832" width="8.89380530973451" style="2"/>
    <col min="13833" max="13833" width="11.4424778761062" style="2" customWidth="1"/>
    <col min="13834" max="13839" width="10.1061946902655" style="2" customWidth="1"/>
    <col min="13840" max="13840" width="9.7787610619469" style="2" customWidth="1"/>
    <col min="13841" max="14082" width="8.89380530973451" style="2"/>
    <col min="14083" max="14083" width="15.4424778761062" style="2" customWidth="1"/>
    <col min="14084" max="14085" width="5.7787610619469" style="2" customWidth="1"/>
    <col min="14086" max="14086" width="7.10619469026549" style="2" customWidth="1"/>
    <col min="14087" max="14087" width="14.1061946902655" style="2" customWidth="1"/>
    <col min="14088" max="14088" width="8.89380530973451" style="2"/>
    <col min="14089" max="14089" width="11.4424778761062" style="2" customWidth="1"/>
    <col min="14090" max="14095" width="10.1061946902655" style="2" customWidth="1"/>
    <col min="14096" max="14096" width="9.7787610619469" style="2" customWidth="1"/>
    <col min="14097" max="14338" width="8.89380530973451" style="2"/>
    <col min="14339" max="14339" width="15.4424778761062" style="2" customWidth="1"/>
    <col min="14340" max="14341" width="5.7787610619469" style="2" customWidth="1"/>
    <col min="14342" max="14342" width="7.10619469026549" style="2" customWidth="1"/>
    <col min="14343" max="14343" width="14.1061946902655" style="2" customWidth="1"/>
    <col min="14344" max="14344" width="8.89380530973451" style="2"/>
    <col min="14345" max="14345" width="11.4424778761062" style="2" customWidth="1"/>
    <col min="14346" max="14351" width="10.1061946902655" style="2" customWidth="1"/>
    <col min="14352" max="14352" width="9.7787610619469" style="2" customWidth="1"/>
    <col min="14353" max="14594" width="8.89380530973451" style="2"/>
    <col min="14595" max="14595" width="15.4424778761062" style="2" customWidth="1"/>
    <col min="14596" max="14597" width="5.7787610619469" style="2" customWidth="1"/>
    <col min="14598" max="14598" width="7.10619469026549" style="2" customWidth="1"/>
    <col min="14599" max="14599" width="14.1061946902655" style="2" customWidth="1"/>
    <col min="14600" max="14600" width="8.89380530973451" style="2"/>
    <col min="14601" max="14601" width="11.4424778761062" style="2" customWidth="1"/>
    <col min="14602" max="14607" width="10.1061946902655" style="2" customWidth="1"/>
    <col min="14608" max="14608" width="9.7787610619469" style="2" customWidth="1"/>
    <col min="14609" max="14850" width="8.89380530973451" style="2"/>
    <col min="14851" max="14851" width="15.4424778761062" style="2" customWidth="1"/>
    <col min="14852" max="14853" width="5.7787610619469" style="2" customWidth="1"/>
    <col min="14854" max="14854" width="7.10619469026549" style="2" customWidth="1"/>
    <col min="14855" max="14855" width="14.1061946902655" style="2" customWidth="1"/>
    <col min="14856" max="14856" width="8.89380530973451" style="2"/>
    <col min="14857" max="14857" width="11.4424778761062" style="2" customWidth="1"/>
    <col min="14858" max="14863" width="10.1061946902655" style="2" customWidth="1"/>
    <col min="14864" max="14864" width="9.7787610619469" style="2" customWidth="1"/>
    <col min="14865" max="15106" width="8.89380530973451" style="2"/>
    <col min="15107" max="15107" width="15.4424778761062" style="2" customWidth="1"/>
    <col min="15108" max="15109" width="5.7787610619469" style="2" customWidth="1"/>
    <col min="15110" max="15110" width="7.10619469026549" style="2" customWidth="1"/>
    <col min="15111" max="15111" width="14.1061946902655" style="2" customWidth="1"/>
    <col min="15112" max="15112" width="8.89380530973451" style="2"/>
    <col min="15113" max="15113" width="11.4424778761062" style="2" customWidth="1"/>
    <col min="15114" max="15119" width="10.1061946902655" style="2" customWidth="1"/>
    <col min="15120" max="15120" width="9.7787610619469" style="2" customWidth="1"/>
    <col min="15121" max="15362" width="8.89380530973451" style="2"/>
    <col min="15363" max="15363" width="15.4424778761062" style="2" customWidth="1"/>
    <col min="15364" max="15365" width="5.7787610619469" style="2" customWidth="1"/>
    <col min="15366" max="15366" width="7.10619469026549" style="2" customWidth="1"/>
    <col min="15367" max="15367" width="14.1061946902655" style="2" customWidth="1"/>
    <col min="15368" max="15368" width="8.89380530973451" style="2"/>
    <col min="15369" max="15369" width="11.4424778761062" style="2" customWidth="1"/>
    <col min="15370" max="15375" width="10.1061946902655" style="2" customWidth="1"/>
    <col min="15376" max="15376" width="9.7787610619469" style="2" customWidth="1"/>
    <col min="15377" max="15618" width="8.89380530973451" style="2"/>
    <col min="15619" max="15619" width="15.4424778761062" style="2" customWidth="1"/>
    <col min="15620" max="15621" width="5.7787610619469" style="2" customWidth="1"/>
    <col min="15622" max="15622" width="7.10619469026549" style="2" customWidth="1"/>
    <col min="15623" max="15623" width="14.1061946902655" style="2" customWidth="1"/>
    <col min="15624" max="15624" width="8.89380530973451" style="2"/>
    <col min="15625" max="15625" width="11.4424778761062" style="2" customWidth="1"/>
    <col min="15626" max="15631" width="10.1061946902655" style="2" customWidth="1"/>
    <col min="15632" max="15632" width="9.7787610619469" style="2" customWidth="1"/>
    <col min="15633" max="15874" width="8.89380530973451" style="2"/>
    <col min="15875" max="15875" width="15.4424778761062" style="2" customWidth="1"/>
    <col min="15876" max="15877" width="5.7787610619469" style="2" customWidth="1"/>
    <col min="15878" max="15878" width="7.10619469026549" style="2" customWidth="1"/>
    <col min="15879" max="15879" width="14.1061946902655" style="2" customWidth="1"/>
    <col min="15880" max="15880" width="8.89380530973451" style="2"/>
    <col min="15881" max="15881" width="11.4424778761062" style="2" customWidth="1"/>
    <col min="15882" max="15887" width="10.1061946902655" style="2" customWidth="1"/>
    <col min="15888" max="15888" width="9.7787610619469" style="2" customWidth="1"/>
    <col min="15889" max="16130" width="8.89380530973451" style="2"/>
    <col min="16131" max="16131" width="15.4424778761062" style="2" customWidth="1"/>
    <col min="16132" max="16133" width="5.7787610619469" style="2" customWidth="1"/>
    <col min="16134" max="16134" width="7.10619469026549" style="2" customWidth="1"/>
    <col min="16135" max="16135" width="14.1061946902655" style="2" customWidth="1"/>
    <col min="16136" max="16136" width="8.89380530973451" style="2"/>
    <col min="16137" max="16137" width="11.4424778761062" style="2" customWidth="1"/>
    <col min="16138" max="16143" width="10.1061946902655" style="2" customWidth="1"/>
    <col min="16144" max="16144" width="9.7787610619469" style="2" customWidth="1"/>
    <col min="16145" max="16384" width="8.89380530973451" style="2"/>
  </cols>
  <sheetData>
    <row r="1" ht="33" customHeight="1" spans="2:3">
      <c r="B1" s="4" t="s">
        <v>36</v>
      </c>
      <c r="C1" s="5" t="s">
        <v>36</v>
      </c>
    </row>
    <row r="2" spans="3:7">
      <c r="C2" s="6" t="s">
        <v>2</v>
      </c>
      <c r="D2" s="7"/>
      <c r="E2" s="7"/>
      <c r="F2" s="7"/>
      <c r="G2" s="7"/>
    </row>
    <row r="3" spans="8:9">
      <c r="H3" s="8" t="s">
        <v>37</v>
      </c>
      <c r="I3" s="8"/>
    </row>
    <row r="4" spans="5:9">
      <c r="E4" s="9" t="s">
        <v>38</v>
      </c>
      <c r="F4" s="9"/>
      <c r="G4" s="9" t="s">
        <v>39</v>
      </c>
      <c r="H4" s="8" t="s">
        <v>40</v>
      </c>
      <c r="I4" s="8"/>
    </row>
    <row r="5" spans="5:9">
      <c r="E5" s="10" t="s">
        <v>41</v>
      </c>
      <c r="F5" s="10"/>
      <c r="G5" s="11">
        <v>254</v>
      </c>
      <c r="H5" s="8" t="s">
        <v>42</v>
      </c>
      <c r="I5" s="8"/>
    </row>
    <row r="6" spans="5:7">
      <c r="E6" s="10" t="s">
        <v>43</v>
      </c>
      <c r="F6" s="10"/>
      <c r="G6" s="12">
        <v>1</v>
      </c>
    </row>
    <row r="9" spans="3:9">
      <c r="C9" s="13" t="s">
        <v>44</v>
      </c>
      <c r="D9" s="9" t="s">
        <v>45</v>
      </c>
      <c r="E9" s="9"/>
      <c r="F9" s="9" t="s">
        <v>41</v>
      </c>
      <c r="G9" s="9" t="s">
        <v>46</v>
      </c>
      <c r="H9" s="9" t="s">
        <v>47</v>
      </c>
      <c r="I9" s="9" t="s">
        <v>48</v>
      </c>
    </row>
    <row r="10" spans="3:9">
      <c r="C10" s="14" t="s">
        <v>49</v>
      </c>
      <c r="D10" s="9" t="str">
        <f>DEC2HEX(255,2)</f>
        <v>FF</v>
      </c>
      <c r="E10" s="9" t="str">
        <f>DEC2HEX(255,2)</f>
        <v>FF</v>
      </c>
      <c r="F10" s="9" t="str">
        <f>DEC2HEX(G5,2)</f>
        <v>FE</v>
      </c>
      <c r="G10" s="9" t="str">
        <f>DEC2HEX(2,2)</f>
        <v>02</v>
      </c>
      <c r="H10" s="9" t="str">
        <f>DEC2HEX(G6,2)</f>
        <v>01</v>
      </c>
      <c r="I10" s="9" t="str">
        <f>DEC2HEX(_xlfn.BITXOR(_xlfn.BITAND(SUM(F11+G11+H11),255),255),2)</f>
        <v>FE</v>
      </c>
    </row>
    <row r="11" spans="3:9">
      <c r="C11" s="9" t="s">
        <v>50</v>
      </c>
      <c r="D11" s="9">
        <f t="shared" ref="D11:I11" si="0">HEX2DEC(D10)</f>
        <v>255</v>
      </c>
      <c r="E11" s="9">
        <f t="shared" si="0"/>
        <v>255</v>
      </c>
      <c r="F11" s="9">
        <f t="shared" si="0"/>
        <v>254</v>
      </c>
      <c r="G11" s="9">
        <f t="shared" si="0"/>
        <v>2</v>
      </c>
      <c r="H11" s="9">
        <f t="shared" si="0"/>
        <v>1</v>
      </c>
      <c r="I11" s="9">
        <f t="shared" si="0"/>
        <v>254</v>
      </c>
    </row>
    <row r="12" spans="3:9">
      <c r="C12" s="15" t="s">
        <v>51</v>
      </c>
      <c r="D12" s="15" t="str">
        <f>CONCATENATE(D10," ",E10," ",F10," ",G10," ",H10," ",I10)</f>
        <v>FF FF FE 02 01 FE</v>
      </c>
      <c r="E12" s="15"/>
      <c r="F12" s="15"/>
      <c r="G12" s="15"/>
      <c r="H12" s="15"/>
      <c r="I12" s="15"/>
    </row>
    <row r="13" spans="3:9">
      <c r="C13" s="16"/>
      <c r="D13" s="16"/>
      <c r="E13" s="16"/>
      <c r="F13" s="16"/>
      <c r="G13" s="16"/>
      <c r="H13" s="16"/>
      <c r="I13" s="16"/>
    </row>
    <row r="14" spans="3:7">
      <c r="C14" s="6" t="s">
        <v>52</v>
      </c>
      <c r="D14" s="17"/>
      <c r="E14" s="17"/>
      <c r="F14" s="6"/>
      <c r="G14" s="6"/>
    </row>
    <row r="15" s="1" customFormat="1" spans="8:9">
      <c r="H15" s="18" t="s">
        <v>37</v>
      </c>
      <c r="I15" s="18"/>
    </row>
    <row r="16" s="1" customFormat="1" spans="5:9">
      <c r="E16" s="19" t="s">
        <v>38</v>
      </c>
      <c r="F16" s="19"/>
      <c r="G16" s="19" t="s">
        <v>39</v>
      </c>
      <c r="H16" s="18"/>
      <c r="I16" s="18"/>
    </row>
    <row r="17" s="1" customFormat="1" spans="5:9">
      <c r="E17" s="20" t="s">
        <v>41</v>
      </c>
      <c r="F17" s="20"/>
      <c r="G17" s="21">
        <v>1</v>
      </c>
      <c r="H17" s="18" t="s">
        <v>53</v>
      </c>
      <c r="I17" s="18" t="s">
        <v>54</v>
      </c>
    </row>
    <row r="18" s="1" customFormat="1" spans="5:7">
      <c r="E18" s="20" t="s">
        <v>55</v>
      </c>
      <c r="F18" s="20"/>
      <c r="G18" s="22">
        <v>3</v>
      </c>
    </row>
    <row r="19" s="1" customFormat="1" spans="5:9">
      <c r="E19" s="20" t="s">
        <v>56</v>
      </c>
      <c r="F19" s="20"/>
      <c r="G19" s="22">
        <v>55</v>
      </c>
      <c r="H19" s="18" t="s">
        <v>57</v>
      </c>
      <c r="I19" s="18" t="s">
        <v>58</v>
      </c>
    </row>
    <row r="20" s="1" customFormat="1" spans="5:9">
      <c r="E20" s="20" t="s">
        <v>59</v>
      </c>
      <c r="F20" s="20"/>
      <c r="G20" s="21">
        <v>0</v>
      </c>
      <c r="H20" s="18" t="s">
        <v>60</v>
      </c>
      <c r="I20" s="18" t="s">
        <v>61</v>
      </c>
    </row>
    <row r="21" s="1" customFormat="1" ht="31.2" customHeight="1" spans="3:11">
      <c r="C21" s="23" t="s">
        <v>62</v>
      </c>
      <c r="D21" s="23"/>
      <c r="E21" s="23"/>
      <c r="F21" s="23"/>
      <c r="G21" s="23"/>
      <c r="H21" s="23"/>
      <c r="I21" s="23"/>
      <c r="J21" s="23"/>
      <c r="K21" s="23"/>
    </row>
    <row r="22" s="1" customFormat="1" spans="3:11">
      <c r="C22" s="13" t="s">
        <v>63</v>
      </c>
      <c r="D22" s="24" t="s">
        <v>45</v>
      </c>
      <c r="E22" s="25"/>
      <c r="F22" s="19" t="s">
        <v>41</v>
      </c>
      <c r="G22" s="19" t="s">
        <v>46</v>
      </c>
      <c r="H22" s="19" t="s">
        <v>47</v>
      </c>
      <c r="I22" s="19" t="s">
        <v>64</v>
      </c>
      <c r="J22" s="22" t="s">
        <v>59</v>
      </c>
      <c r="K22" s="19" t="s">
        <v>48</v>
      </c>
    </row>
    <row r="23" s="1" customFormat="1" spans="3:11">
      <c r="C23" s="26" t="s">
        <v>49</v>
      </c>
      <c r="D23" s="19" t="str">
        <f>DEC2HEX(255,2)</f>
        <v>FF</v>
      </c>
      <c r="E23" s="19" t="str">
        <f>DEC2HEX(255,2)</f>
        <v>FF</v>
      </c>
      <c r="F23" s="19" t="str">
        <f>DEC2HEX(G17,2)</f>
        <v>01</v>
      </c>
      <c r="G23" s="19" t="str">
        <f>DEC2HEX(4,2)</f>
        <v>04</v>
      </c>
      <c r="H23" s="19" t="str">
        <f>DEC2HEX(G18,2)</f>
        <v>03</v>
      </c>
      <c r="I23" s="19" t="str">
        <f>DEC2HEX(G19,2)</f>
        <v>37</v>
      </c>
      <c r="J23" s="19" t="str">
        <f>DEC2HEX(G20,2)</f>
        <v>00</v>
      </c>
      <c r="K23" s="19" t="str">
        <f>DEC2HEX(_xlfn.BITXOR(_xlfn.BITAND(SUM(F24+G24+H24+I24+J24),255),255),2)</f>
        <v>C0</v>
      </c>
    </row>
    <row r="24" s="1" customFormat="1" spans="3:11">
      <c r="C24" s="19" t="s">
        <v>50</v>
      </c>
      <c r="D24" s="19">
        <f t="shared" ref="D24:K24" si="1">HEX2DEC(D23)</f>
        <v>255</v>
      </c>
      <c r="E24" s="19">
        <f t="shared" si="1"/>
        <v>255</v>
      </c>
      <c r="F24" s="19">
        <f t="shared" si="1"/>
        <v>1</v>
      </c>
      <c r="G24" s="19">
        <f t="shared" si="1"/>
        <v>4</v>
      </c>
      <c r="H24" s="19">
        <f t="shared" si="1"/>
        <v>3</v>
      </c>
      <c r="I24" s="19">
        <f t="shared" si="1"/>
        <v>55</v>
      </c>
      <c r="J24" s="19">
        <f t="shared" si="1"/>
        <v>0</v>
      </c>
      <c r="K24" s="19">
        <f t="shared" si="1"/>
        <v>192</v>
      </c>
    </row>
    <row r="25" s="1" customFormat="1" ht="18" customHeight="1" spans="3:11">
      <c r="C25" s="27" t="s">
        <v>51</v>
      </c>
      <c r="D25" s="27" t="str">
        <f>CONCATENATE(D23," ",E23," ",F23," ",G23," ",H23," ",I23," ",J23," ",K23,)</f>
        <v>FF FF 01 04 03 37 00 C0</v>
      </c>
      <c r="E25" s="27"/>
      <c r="F25" s="27"/>
      <c r="G25" s="27"/>
      <c r="H25" s="27"/>
      <c r="I25" s="27"/>
      <c r="J25" s="27"/>
      <c r="K25" s="27"/>
    </row>
    <row r="28" spans="3:7">
      <c r="C28" s="6" t="s">
        <v>6</v>
      </c>
      <c r="D28" s="7"/>
      <c r="E28" s="7"/>
      <c r="F28" s="7"/>
      <c r="G28" s="7"/>
    </row>
    <row r="29" s="1" customFormat="1" spans="5:9">
      <c r="E29" s="23" t="s">
        <v>6</v>
      </c>
      <c r="F29" s="23"/>
      <c r="G29" s="23"/>
      <c r="H29" s="18" t="s">
        <v>37</v>
      </c>
      <c r="I29" s="18"/>
    </row>
    <row r="30" s="1" customFormat="1" spans="5:9">
      <c r="E30" s="19" t="s">
        <v>38</v>
      </c>
      <c r="F30" s="19"/>
      <c r="G30" s="19" t="s">
        <v>39</v>
      </c>
      <c r="H30" s="18"/>
      <c r="I30" s="18"/>
    </row>
    <row r="31" s="1" customFormat="1" spans="5:9">
      <c r="E31" s="20" t="s">
        <v>41</v>
      </c>
      <c r="F31" s="20"/>
      <c r="G31" s="21">
        <v>2</v>
      </c>
      <c r="H31" s="18" t="s">
        <v>53</v>
      </c>
      <c r="I31" s="18" t="s">
        <v>54</v>
      </c>
    </row>
    <row r="32" s="1" customFormat="1" spans="5:7">
      <c r="E32" s="20" t="s">
        <v>55</v>
      </c>
      <c r="F32" s="20"/>
      <c r="G32" s="22">
        <v>3</v>
      </c>
    </row>
    <row r="33" s="1" customFormat="1" spans="5:9">
      <c r="E33" s="20" t="s">
        <v>65</v>
      </c>
      <c r="F33" s="20"/>
      <c r="G33" s="22">
        <v>5</v>
      </c>
      <c r="H33" s="18"/>
      <c r="I33" s="18"/>
    </row>
    <row r="34" s="1" customFormat="1" spans="5:9">
      <c r="E34" s="20" t="s">
        <v>59</v>
      </c>
      <c r="F34" s="20"/>
      <c r="G34" s="21">
        <v>1</v>
      </c>
      <c r="H34" s="18" t="s">
        <v>42</v>
      </c>
      <c r="I34" s="18"/>
    </row>
    <row r="35" s="1" customFormat="1" ht="31.2" customHeight="1" spans="3:11">
      <c r="C35" s="23" t="s">
        <v>66</v>
      </c>
      <c r="D35" s="23"/>
      <c r="E35" s="23"/>
      <c r="F35" s="23"/>
      <c r="G35" s="23"/>
      <c r="H35" s="23"/>
      <c r="I35" s="23"/>
      <c r="J35" s="23"/>
      <c r="K35" s="23"/>
    </row>
    <row r="36" s="1" customFormat="1" spans="3:11">
      <c r="C36" s="13" t="s">
        <v>44</v>
      </c>
      <c r="D36" s="24" t="s">
        <v>45</v>
      </c>
      <c r="E36" s="25"/>
      <c r="F36" s="19" t="s">
        <v>41</v>
      </c>
      <c r="G36" s="19" t="s">
        <v>46</v>
      </c>
      <c r="H36" s="19" t="s">
        <v>47</v>
      </c>
      <c r="I36" s="19" t="s">
        <v>64</v>
      </c>
      <c r="J36" s="22" t="s">
        <v>59</v>
      </c>
      <c r="K36" s="19" t="s">
        <v>48</v>
      </c>
    </row>
    <row r="37" s="1" customFormat="1" spans="3:11">
      <c r="C37" s="26" t="s">
        <v>49</v>
      </c>
      <c r="D37" s="19" t="str">
        <f>DEC2HEX(255,2)</f>
        <v>FF</v>
      </c>
      <c r="E37" s="19" t="str">
        <f>DEC2HEX(255,2)</f>
        <v>FF</v>
      </c>
      <c r="F37" s="19" t="str">
        <f>DEC2HEX(G31,2)</f>
        <v>02</v>
      </c>
      <c r="G37" s="19" t="str">
        <f>DEC2HEX(4,2)</f>
        <v>04</v>
      </c>
      <c r="H37" s="19" t="str">
        <f>DEC2HEX(G32,2)</f>
        <v>03</v>
      </c>
      <c r="I37" s="19" t="str">
        <f>DEC2HEX(G33,2)</f>
        <v>05</v>
      </c>
      <c r="J37" s="19" t="str">
        <f>DEC2HEX(G34,2)</f>
        <v>01</v>
      </c>
      <c r="K37" s="19" t="str">
        <f>DEC2HEX(_xlfn.BITXOR(_xlfn.BITAND(SUM(F38+G38+H38+I38+J38),255),255),2)</f>
        <v>F0</v>
      </c>
    </row>
    <row r="38" s="1" customFormat="1" spans="3:11">
      <c r="C38" s="19" t="s">
        <v>50</v>
      </c>
      <c r="D38" s="19">
        <f t="shared" ref="D38:K38" si="2">HEX2DEC(D37)</f>
        <v>255</v>
      </c>
      <c r="E38" s="19">
        <f t="shared" si="2"/>
        <v>255</v>
      </c>
      <c r="F38" s="19">
        <f t="shared" si="2"/>
        <v>2</v>
      </c>
      <c r="G38" s="19">
        <f t="shared" si="2"/>
        <v>4</v>
      </c>
      <c r="H38" s="19">
        <f t="shared" si="2"/>
        <v>3</v>
      </c>
      <c r="I38" s="19">
        <f t="shared" si="2"/>
        <v>5</v>
      </c>
      <c r="J38" s="19">
        <f t="shared" si="2"/>
        <v>1</v>
      </c>
      <c r="K38" s="19">
        <f t="shared" si="2"/>
        <v>240</v>
      </c>
    </row>
    <row r="39" s="1" customFormat="1" ht="18" customHeight="1" spans="3:11">
      <c r="C39" s="27" t="s">
        <v>51</v>
      </c>
      <c r="D39" s="27" t="str">
        <f>CONCATENATE(D37," ",E37," ",F37," ",G37," ",H37," ",I37," ",J37," ",K37,)</f>
        <v>FF FF 02 04 03 05 01 F0</v>
      </c>
      <c r="E39" s="27"/>
      <c r="F39" s="27"/>
      <c r="G39" s="27"/>
      <c r="H39" s="27"/>
      <c r="I39" s="27"/>
      <c r="J39" s="27"/>
      <c r="K39" s="27"/>
    </row>
    <row r="40" s="1" customFormat="1" ht="18" customHeight="1" spans="3:11">
      <c r="C40" s="28"/>
      <c r="D40" s="28"/>
      <c r="E40" s="28"/>
      <c r="F40" s="28"/>
      <c r="G40" s="28"/>
      <c r="H40" s="28"/>
      <c r="I40" s="28"/>
      <c r="J40" s="28"/>
      <c r="K40" s="28"/>
    </row>
    <row r="41" spans="3:7">
      <c r="C41" s="6" t="s">
        <v>67</v>
      </c>
      <c r="D41" s="7"/>
      <c r="E41" s="7"/>
      <c r="F41" s="7"/>
      <c r="G41" s="7"/>
    </row>
    <row r="42" s="1" customFormat="1" ht="21" customHeight="1" spans="5:9">
      <c r="E42" s="23" t="s">
        <v>68</v>
      </c>
      <c r="F42" s="23"/>
      <c r="G42" s="23"/>
      <c r="H42" s="18" t="s">
        <v>37</v>
      </c>
      <c r="I42" s="18"/>
    </row>
    <row r="43" s="1" customFormat="1" spans="5:10">
      <c r="E43" s="19" t="s">
        <v>38</v>
      </c>
      <c r="F43" s="19"/>
      <c r="G43" s="19" t="s">
        <v>39</v>
      </c>
      <c r="H43" s="29" t="s">
        <v>69</v>
      </c>
      <c r="I43" s="18"/>
      <c r="J43" s="18" t="s">
        <v>70</v>
      </c>
    </row>
    <row r="44" s="1" customFormat="1" spans="5:10">
      <c r="E44" s="20" t="s">
        <v>41</v>
      </c>
      <c r="F44" s="20"/>
      <c r="G44" s="21">
        <v>1</v>
      </c>
      <c r="H44" s="18" t="s">
        <v>53</v>
      </c>
      <c r="I44" s="18" t="s">
        <v>53</v>
      </c>
      <c r="J44" s="18" t="s">
        <v>53</v>
      </c>
    </row>
    <row r="45" s="1" customFormat="1" spans="5:7">
      <c r="E45" s="20" t="s">
        <v>55</v>
      </c>
      <c r="F45" s="20"/>
      <c r="G45" s="22">
        <v>3</v>
      </c>
    </row>
    <row r="46" s="1" customFormat="1" spans="5:9">
      <c r="E46" s="20" t="s">
        <v>71</v>
      </c>
      <c r="F46" s="20"/>
      <c r="G46" s="22">
        <v>40</v>
      </c>
      <c r="H46" s="18"/>
      <c r="I46" s="18"/>
    </row>
    <row r="47" s="1" customFormat="1" spans="5:10">
      <c r="E47" s="20" t="s">
        <v>72</v>
      </c>
      <c r="F47" s="20"/>
      <c r="G47" s="21">
        <v>0</v>
      </c>
      <c r="H47" s="18" t="s">
        <v>73</v>
      </c>
      <c r="I47" s="18" t="s">
        <v>74</v>
      </c>
      <c r="J47" s="32" t="s">
        <v>75</v>
      </c>
    </row>
    <row r="48" s="1" customFormat="1" ht="31.2" customHeight="1" spans="3:11">
      <c r="C48" s="23" t="s">
        <v>68</v>
      </c>
      <c r="D48" s="23"/>
      <c r="E48" s="23"/>
      <c r="F48" s="23"/>
      <c r="G48" s="23"/>
      <c r="H48" s="23"/>
      <c r="I48" s="23"/>
      <c r="J48" s="23"/>
      <c r="K48" s="23"/>
    </row>
    <row r="49" s="1" customFormat="1" spans="3:11">
      <c r="C49" s="13" t="s">
        <v>70</v>
      </c>
      <c r="D49" s="24" t="s">
        <v>45</v>
      </c>
      <c r="E49" s="25"/>
      <c r="F49" s="19" t="s">
        <v>41</v>
      </c>
      <c r="G49" s="19" t="s">
        <v>46</v>
      </c>
      <c r="H49" s="19" t="s">
        <v>47</v>
      </c>
      <c r="I49" s="19" t="s">
        <v>76</v>
      </c>
      <c r="J49" s="22" t="s">
        <v>77</v>
      </c>
      <c r="K49" s="19" t="s">
        <v>48</v>
      </c>
    </row>
    <row r="50" s="1" customFormat="1" spans="3:11">
      <c r="C50" s="26" t="s">
        <v>49</v>
      </c>
      <c r="D50" s="19" t="str">
        <f>DEC2HEX(255,2)</f>
        <v>FF</v>
      </c>
      <c r="E50" s="19" t="str">
        <f>DEC2HEX(255,2)</f>
        <v>FF</v>
      </c>
      <c r="F50" s="19" t="str">
        <f>DEC2HEX(G44,2)</f>
        <v>01</v>
      </c>
      <c r="G50" s="19" t="str">
        <f>DEC2HEX(4,2)</f>
        <v>04</v>
      </c>
      <c r="H50" s="19" t="str">
        <f>DEC2HEX(G45,2)</f>
        <v>03</v>
      </c>
      <c r="I50" s="19" t="str">
        <f>DEC2HEX(G46,2)</f>
        <v>28</v>
      </c>
      <c r="J50" s="19" t="str">
        <f>DEC2HEX(G47,2)</f>
        <v>00</v>
      </c>
      <c r="K50" s="19" t="str">
        <f>DEC2HEX(_xlfn.BITXOR(_xlfn.BITAND(SUM(F51+G51+H51+I51+J51),255),255),2)</f>
        <v>CF</v>
      </c>
    </row>
    <row r="51" s="1" customFormat="1" spans="3:11">
      <c r="C51" s="19" t="s">
        <v>50</v>
      </c>
      <c r="D51" s="19">
        <f t="shared" ref="D51:K51" si="3">HEX2DEC(D50)</f>
        <v>255</v>
      </c>
      <c r="E51" s="19">
        <f t="shared" si="3"/>
        <v>255</v>
      </c>
      <c r="F51" s="19">
        <f t="shared" si="3"/>
        <v>1</v>
      </c>
      <c r="G51" s="19">
        <f t="shared" si="3"/>
        <v>4</v>
      </c>
      <c r="H51" s="19">
        <f t="shared" si="3"/>
        <v>3</v>
      </c>
      <c r="I51" s="19">
        <f t="shared" si="3"/>
        <v>40</v>
      </c>
      <c r="J51" s="19">
        <f t="shared" si="3"/>
        <v>0</v>
      </c>
      <c r="K51" s="19">
        <f t="shared" si="3"/>
        <v>207</v>
      </c>
    </row>
    <row r="52" s="1" customFormat="1" ht="18" customHeight="1" spans="3:11">
      <c r="C52" s="27" t="s">
        <v>51</v>
      </c>
      <c r="D52" s="27" t="str">
        <f>CONCATENATE(D50," ",E50," ",F50," ",G50," ",H50," ",I50," ",J50," ",K50,)</f>
        <v>FF FF 01 04 03 28 00 CF</v>
      </c>
      <c r="E52" s="27"/>
      <c r="F52" s="27"/>
      <c r="G52" s="27"/>
      <c r="H52" s="27"/>
      <c r="I52" s="27"/>
      <c r="J52" s="27"/>
      <c r="K52" s="27"/>
    </row>
    <row r="53" s="1" customFormat="1" ht="18" customHeight="1" spans="3:11">
      <c r="C53" s="28"/>
      <c r="D53" s="28"/>
      <c r="E53" s="28"/>
      <c r="F53" s="28"/>
      <c r="G53" s="28"/>
      <c r="H53" s="28"/>
      <c r="I53" s="28"/>
      <c r="J53" s="28"/>
      <c r="K53" s="28"/>
    </row>
    <row r="54" s="2" customFormat="1" spans="3:10">
      <c r="C54" s="30" t="s">
        <v>78</v>
      </c>
      <c r="D54" s="7"/>
      <c r="E54" s="7"/>
      <c r="F54" s="7"/>
      <c r="G54" s="7"/>
      <c r="H54" s="2"/>
      <c r="I54" s="33" t="s">
        <v>79</v>
      </c>
      <c r="J54" s="1"/>
    </row>
    <row r="55" s="2" customFormat="1" spans="8:9">
      <c r="H55" s="8" t="s">
        <v>37</v>
      </c>
      <c r="I55" s="8"/>
    </row>
    <row r="56" s="2" customFormat="1" spans="5:9">
      <c r="E56" s="9" t="s">
        <v>38</v>
      </c>
      <c r="F56" s="9"/>
      <c r="G56" s="9" t="s">
        <v>39</v>
      </c>
      <c r="H56" s="8" t="s">
        <v>80</v>
      </c>
      <c r="I56" s="8"/>
    </row>
    <row r="57" s="2" customFormat="1" spans="5:9">
      <c r="E57" s="10" t="s">
        <v>41</v>
      </c>
      <c r="F57" s="10"/>
      <c r="G57" s="11">
        <v>1</v>
      </c>
      <c r="H57" s="8" t="s">
        <v>42</v>
      </c>
      <c r="I57" s="8"/>
    </row>
    <row r="58" s="2" customFormat="1" spans="5:7">
      <c r="E58" s="10" t="s">
        <v>81</v>
      </c>
      <c r="F58" s="10"/>
      <c r="G58" s="12">
        <v>11</v>
      </c>
    </row>
    <row r="61" s="2" customFormat="1" spans="3:9">
      <c r="C61" s="31" t="s">
        <v>82</v>
      </c>
      <c r="D61" s="9" t="s">
        <v>45</v>
      </c>
      <c r="E61" s="9"/>
      <c r="F61" s="9" t="s">
        <v>41</v>
      </c>
      <c r="G61" s="9" t="s">
        <v>46</v>
      </c>
      <c r="H61" s="9" t="s">
        <v>47</v>
      </c>
      <c r="I61" s="9" t="s">
        <v>48</v>
      </c>
    </row>
    <row r="62" s="2" customFormat="1" spans="3:9">
      <c r="C62" s="14" t="s">
        <v>49</v>
      </c>
      <c r="D62" s="9" t="str">
        <f>DEC2HEX(255,2)</f>
        <v>FF</v>
      </c>
      <c r="E62" s="9" t="str">
        <f>DEC2HEX(255,2)</f>
        <v>FF</v>
      </c>
      <c r="F62" s="9" t="str">
        <f>DEC2HEX(G57,2)</f>
        <v>01</v>
      </c>
      <c r="G62" s="9" t="str">
        <f>DEC2HEX(2,2)</f>
        <v>02</v>
      </c>
      <c r="H62" s="9" t="str">
        <f>DEC2HEX(G58,2)</f>
        <v>0B</v>
      </c>
      <c r="I62" s="9" t="str">
        <f>DEC2HEX(_xlfn.BITXOR(_xlfn.BITAND(SUM(F63+G63+H63),255),255),2)</f>
        <v>F1</v>
      </c>
    </row>
    <row r="63" s="2" customFormat="1" spans="3:9">
      <c r="C63" s="9" t="s">
        <v>50</v>
      </c>
      <c r="D63" s="9">
        <f t="shared" ref="D63:I63" si="4">HEX2DEC(D62)</f>
        <v>255</v>
      </c>
      <c r="E63" s="9">
        <f t="shared" si="4"/>
        <v>255</v>
      </c>
      <c r="F63" s="9">
        <f t="shared" si="4"/>
        <v>1</v>
      </c>
      <c r="G63" s="9">
        <f t="shared" si="4"/>
        <v>2</v>
      </c>
      <c r="H63" s="9">
        <f t="shared" si="4"/>
        <v>11</v>
      </c>
      <c r="I63" s="9">
        <f t="shared" si="4"/>
        <v>241</v>
      </c>
    </row>
    <row r="64" s="2" customFormat="1" spans="3:9">
      <c r="C64" s="15" t="s">
        <v>51</v>
      </c>
      <c r="D64" s="15" t="str">
        <f>CONCATENATE(D62," ",E62," ",F62," ",G62," ",H62," ",I62)</f>
        <v>FF FF 01 02 0B F1</v>
      </c>
      <c r="E64" s="15"/>
      <c r="F64" s="15"/>
      <c r="G64" s="15"/>
      <c r="H64" s="15"/>
      <c r="I64" s="15"/>
    </row>
    <row r="65" s="2" customFormat="1" spans="3:3">
      <c r="C65" s="16"/>
    </row>
    <row r="66" spans="3:7">
      <c r="C66" s="6" t="s">
        <v>10</v>
      </c>
      <c r="D66" s="7"/>
      <c r="E66" s="7"/>
      <c r="F66" s="7"/>
      <c r="G66" s="7"/>
    </row>
    <row r="67" spans="8:9">
      <c r="H67" s="8" t="s">
        <v>37</v>
      </c>
      <c r="I67" s="8"/>
    </row>
    <row r="68" spans="5:10">
      <c r="E68" s="9" t="s">
        <v>38</v>
      </c>
      <c r="F68" s="9"/>
      <c r="G68" s="9" t="s">
        <v>39</v>
      </c>
      <c r="H68" s="32" t="s">
        <v>70</v>
      </c>
      <c r="I68" s="8"/>
      <c r="J68" s="2" t="s">
        <v>83</v>
      </c>
    </row>
    <row r="69" spans="5:10">
      <c r="E69" s="10" t="s">
        <v>41</v>
      </c>
      <c r="F69" s="10"/>
      <c r="G69" s="11">
        <v>1</v>
      </c>
      <c r="H69" s="8" t="s">
        <v>42</v>
      </c>
      <c r="I69" s="2" t="s">
        <v>84</v>
      </c>
      <c r="J69" s="8" t="s">
        <v>42</v>
      </c>
    </row>
    <row r="70" spans="5:7">
      <c r="E70" s="10" t="s">
        <v>55</v>
      </c>
      <c r="F70" s="10"/>
      <c r="G70" s="12">
        <v>3</v>
      </c>
    </row>
    <row r="71" spans="5:11">
      <c r="E71" s="10" t="s">
        <v>85</v>
      </c>
      <c r="F71" s="10"/>
      <c r="G71" s="11">
        <v>2048</v>
      </c>
      <c r="H71" s="8" t="s">
        <v>86</v>
      </c>
      <c r="I71" s="42" t="s">
        <v>87</v>
      </c>
      <c r="J71" s="8" t="s">
        <v>88</v>
      </c>
      <c r="K71" s="2">
        <f>220/1024</f>
        <v>0.21484375</v>
      </c>
    </row>
    <row r="72" spans="5:10">
      <c r="E72" s="10" t="s">
        <v>89</v>
      </c>
      <c r="F72" s="10"/>
      <c r="G72" s="12">
        <v>0</v>
      </c>
      <c r="H72" s="2" t="s">
        <v>90</v>
      </c>
      <c r="I72" s="8"/>
      <c r="J72" s="2" t="s">
        <v>91</v>
      </c>
    </row>
    <row r="73" spans="5:13">
      <c r="E73" s="10" t="s">
        <v>92</v>
      </c>
      <c r="F73" s="10"/>
      <c r="G73" s="11">
        <v>2000</v>
      </c>
      <c r="H73" s="2" t="s">
        <v>93</v>
      </c>
      <c r="I73" s="8" t="s">
        <v>94</v>
      </c>
      <c r="K73" s="43" t="s">
        <v>95</v>
      </c>
      <c r="L73" s="44">
        <f>3400*0.732/50</f>
        <v>49.776</v>
      </c>
      <c r="M73" s="2" t="s">
        <v>96</v>
      </c>
    </row>
    <row r="75" spans="12:13">
      <c r="L75" s="45" t="s">
        <v>97</v>
      </c>
      <c r="M75" s="45"/>
    </row>
    <row r="76" spans="3:16">
      <c r="C76" s="13" t="s">
        <v>70</v>
      </c>
      <c r="D76" s="9" t="s">
        <v>45</v>
      </c>
      <c r="E76" s="9"/>
      <c r="F76" s="9" t="s">
        <v>41</v>
      </c>
      <c r="G76" s="9" t="s">
        <v>46</v>
      </c>
      <c r="H76" s="9" t="s">
        <v>47</v>
      </c>
      <c r="I76" s="9" t="s">
        <v>64</v>
      </c>
      <c r="J76" s="9" t="s">
        <v>98</v>
      </c>
      <c r="K76" s="9" t="s">
        <v>99</v>
      </c>
      <c r="L76" s="46" t="s">
        <v>100</v>
      </c>
      <c r="M76" s="46" t="s">
        <v>101</v>
      </c>
      <c r="N76" s="15" t="s">
        <v>102</v>
      </c>
      <c r="O76" s="15" t="s">
        <v>103</v>
      </c>
      <c r="P76" s="9" t="s">
        <v>48</v>
      </c>
    </row>
    <row r="77" spans="3:16">
      <c r="C77" s="14" t="s">
        <v>49</v>
      </c>
      <c r="D77" s="9" t="str">
        <f>DEC2HEX(255,2)</f>
        <v>FF</v>
      </c>
      <c r="E77" s="9" t="str">
        <f>DEC2HEX(255,2)</f>
        <v>FF</v>
      </c>
      <c r="F77" s="9" t="str">
        <f>DEC2HEX(G69,2)</f>
        <v>01</v>
      </c>
      <c r="G77" s="9" t="str">
        <f>DEC2HEX(9,2)</f>
        <v>09</v>
      </c>
      <c r="H77" s="9" t="str">
        <f>DEC2HEX(G70,2)</f>
        <v>03</v>
      </c>
      <c r="I77" s="9" t="str">
        <f>DEC2HEX(42,2)</f>
        <v>2A</v>
      </c>
      <c r="J77" s="9" t="str">
        <f>DEC2HEX(_xlfn.BITAND(G71,255),2)</f>
        <v>00</v>
      </c>
      <c r="K77" s="9" t="str">
        <f>DEC2HEX(_xlfn.BITRSHIFT(G71,8),2)</f>
        <v>08</v>
      </c>
      <c r="L77" s="12" t="str">
        <f>DEC2HEX(_xlfn.BITAND(G72,255),2)</f>
        <v>00</v>
      </c>
      <c r="M77" s="12" t="str">
        <f>DEC2HEX(_xlfn.BITRSHIFT(G72,8),2)</f>
        <v>00</v>
      </c>
      <c r="N77" s="9" t="str">
        <f>DEC2HEX(_xlfn.BITAND(G73,255),2)</f>
        <v>D0</v>
      </c>
      <c r="O77" s="9" t="str">
        <f>DEC2HEX(_xlfn.BITRSHIFT(G73,8),2)</f>
        <v>07</v>
      </c>
      <c r="P77" s="9" t="str">
        <f>DEC2HEX(_xlfn.BITXOR(_xlfn.BITAND(SUM(F78+G78+H78+I78+K78+J78+M78+L78+O78+N78),255),255),2)</f>
        <v>E9</v>
      </c>
    </row>
    <row r="78" spans="3:16">
      <c r="C78" s="9" t="s">
        <v>50</v>
      </c>
      <c r="D78" s="9">
        <f t="shared" ref="D78:P78" si="5">HEX2DEC(D77)</f>
        <v>255</v>
      </c>
      <c r="E78" s="9">
        <f t="shared" si="5"/>
        <v>255</v>
      </c>
      <c r="F78" s="9">
        <f t="shared" si="5"/>
        <v>1</v>
      </c>
      <c r="G78" s="9">
        <f t="shared" si="5"/>
        <v>9</v>
      </c>
      <c r="H78" s="9">
        <f t="shared" si="5"/>
        <v>3</v>
      </c>
      <c r="I78" s="9">
        <f t="shared" si="5"/>
        <v>42</v>
      </c>
      <c r="J78" s="9">
        <f t="shared" si="5"/>
        <v>0</v>
      </c>
      <c r="K78" s="9">
        <f t="shared" si="5"/>
        <v>8</v>
      </c>
      <c r="L78" s="12">
        <f t="shared" si="5"/>
        <v>0</v>
      </c>
      <c r="M78" s="12">
        <f t="shared" si="5"/>
        <v>0</v>
      </c>
      <c r="N78" s="9">
        <f t="shared" si="5"/>
        <v>208</v>
      </c>
      <c r="O78" s="9">
        <f t="shared" si="5"/>
        <v>7</v>
      </c>
      <c r="P78" s="9">
        <f t="shared" si="5"/>
        <v>233</v>
      </c>
    </row>
    <row r="79" spans="3:16">
      <c r="C79" s="15" t="s">
        <v>51</v>
      </c>
      <c r="D79" s="34" t="str">
        <f>CONCATENATE(D77," ",E77," ",F77," ",G77," ",H77," ",I77," ",J77," ",K77," ",L77," ",M77," ",N77," ",O77," ",P77)</f>
        <v>FF FF 01 09 03 2A 00 08 00 00 D0 07 E9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</row>
    <row r="80" spans="3:16">
      <c r="C80" s="16"/>
      <c r="D80" s="35"/>
      <c r="E80" s="35"/>
      <c r="F80" s="35"/>
      <c r="G80" s="35"/>
      <c r="H80" s="35"/>
      <c r="I80" s="35"/>
      <c r="J80" s="35"/>
      <c r="K80" s="35"/>
      <c r="L80" s="35"/>
      <c r="N80" s="35"/>
      <c r="O80" s="35"/>
      <c r="P80" s="35"/>
    </row>
    <row r="81" s="2" customFormat="1" spans="3:19">
      <c r="C81" s="13" t="s">
        <v>83</v>
      </c>
      <c r="D81" s="9" t="s">
        <v>45</v>
      </c>
      <c r="E81" s="9"/>
      <c r="F81" s="9" t="s">
        <v>41</v>
      </c>
      <c r="G81" s="9" t="s">
        <v>46</v>
      </c>
      <c r="H81" s="9" t="s">
        <v>47</v>
      </c>
      <c r="I81" s="9" t="s">
        <v>64</v>
      </c>
      <c r="J81" s="9" t="s">
        <v>99</v>
      </c>
      <c r="K81" s="9" t="s">
        <v>98</v>
      </c>
      <c r="L81" s="47" t="s">
        <v>101</v>
      </c>
      <c r="M81" s="47" t="s">
        <v>100</v>
      </c>
      <c r="N81" s="15" t="s">
        <v>103</v>
      </c>
      <c r="O81" s="15" t="s">
        <v>102</v>
      </c>
      <c r="P81" s="9" t="s">
        <v>48</v>
      </c>
      <c r="R81"/>
      <c r="S81"/>
    </row>
    <row r="82" s="2" customFormat="1" spans="3:19">
      <c r="C82" s="14" t="s">
        <v>49</v>
      </c>
      <c r="D82" s="9" t="str">
        <f>DEC2HEX(255,2)</f>
        <v>FF</v>
      </c>
      <c r="E82" s="9" t="str">
        <f>DEC2HEX(255,2)</f>
        <v>FF</v>
      </c>
      <c r="F82" s="9" t="str">
        <f>DEC2HEX(G69,2)</f>
        <v>01</v>
      </c>
      <c r="G82" s="9" t="str">
        <f>DEC2HEX(9,2)</f>
        <v>09</v>
      </c>
      <c r="H82" s="9" t="str">
        <f>DEC2HEX(G70,2)</f>
        <v>03</v>
      </c>
      <c r="I82" s="9" t="str">
        <f>DEC2HEX(42,2)</f>
        <v>2A</v>
      </c>
      <c r="J82" s="9" t="str">
        <f>DEC2HEX(_xlfn.BITRSHIFT(G71,8),2)</f>
        <v>08</v>
      </c>
      <c r="K82" s="9" t="str">
        <f>DEC2HEX(_xlfn.BITAND(G71,255),2)</f>
        <v>00</v>
      </c>
      <c r="L82" s="48" t="str">
        <f>DEC2HEX(_xlfn.BITRSHIFT(G72,8),2)</f>
        <v>00</v>
      </c>
      <c r="M82" s="48" t="str">
        <f>DEC2HEX(_xlfn.BITAND(G72,255),2)</f>
        <v>00</v>
      </c>
      <c r="N82" s="9" t="str">
        <f>DEC2HEX(_xlfn.BITRSHIFT(G73,8),2)</f>
        <v>07</v>
      </c>
      <c r="O82" s="9" t="str">
        <f>DEC2HEX(_xlfn.BITAND(G73,255),2)</f>
        <v>D0</v>
      </c>
      <c r="P82" s="9" t="str">
        <f>DEC2HEX(_xlfn.BITXOR(_xlfn.BITAND(SUM(F83+G83+H83+I83+J83+K83+L83+M83+N83+O83),255),255),2)</f>
        <v>E9</v>
      </c>
      <c r="R82"/>
      <c r="S82"/>
    </row>
    <row r="83" s="2" customFormat="1" spans="3:19">
      <c r="C83" s="9" t="s">
        <v>50</v>
      </c>
      <c r="D83" s="9">
        <f t="shared" ref="D83:P83" si="6">HEX2DEC(D82)</f>
        <v>255</v>
      </c>
      <c r="E83" s="9">
        <f t="shared" si="6"/>
        <v>255</v>
      </c>
      <c r="F83" s="9">
        <f t="shared" si="6"/>
        <v>1</v>
      </c>
      <c r="G83" s="9">
        <f t="shared" si="6"/>
        <v>9</v>
      </c>
      <c r="H83" s="9">
        <f t="shared" si="6"/>
        <v>3</v>
      </c>
      <c r="I83" s="9">
        <f t="shared" si="6"/>
        <v>42</v>
      </c>
      <c r="J83" s="9">
        <f t="shared" si="6"/>
        <v>8</v>
      </c>
      <c r="K83" s="9">
        <f t="shared" si="6"/>
        <v>0</v>
      </c>
      <c r="L83" s="48">
        <f t="shared" si="6"/>
        <v>0</v>
      </c>
      <c r="M83" s="48">
        <f t="shared" si="6"/>
        <v>0</v>
      </c>
      <c r="N83" s="9">
        <f t="shared" si="6"/>
        <v>7</v>
      </c>
      <c r="O83" s="9">
        <f t="shared" si="6"/>
        <v>208</v>
      </c>
      <c r="P83" s="9">
        <f t="shared" si="6"/>
        <v>233</v>
      </c>
      <c r="R83"/>
      <c r="S83"/>
    </row>
    <row r="84" s="2" customFormat="1" spans="3:16">
      <c r="C84" s="15" t="s">
        <v>51</v>
      </c>
      <c r="D84" s="34" t="str">
        <f>CONCATENATE(D82," ",E82," ",F82," ",G82," ",H82," ",I82," ",J82," ",K82," ",L82," ",M82," ",N82," ",O82," ",P82)</f>
        <v>FF FF 01 09 03 2A 08 00 00 00 07 D0 E9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</row>
    <row r="85" s="1" customFormat="1" ht="18" customHeight="1" spans="3:11">
      <c r="C85" s="28"/>
      <c r="D85" s="28" t="s">
        <v>104</v>
      </c>
      <c r="E85" s="28"/>
      <c r="F85" s="28"/>
      <c r="G85" s="28"/>
      <c r="H85" s="28"/>
      <c r="I85" s="28"/>
      <c r="J85" s="28"/>
      <c r="K85" s="28"/>
    </row>
    <row r="86" spans="3:7">
      <c r="C86" s="6" t="s">
        <v>12</v>
      </c>
      <c r="D86" s="7"/>
      <c r="E86" s="7"/>
      <c r="F86" s="7"/>
      <c r="G86" s="7"/>
    </row>
    <row r="87" spans="8:9">
      <c r="H87" s="8" t="s">
        <v>37</v>
      </c>
      <c r="I87" s="8"/>
    </row>
    <row r="88" spans="5:10">
      <c r="E88" s="9" t="s">
        <v>38</v>
      </c>
      <c r="F88" s="9"/>
      <c r="G88" s="9" t="s">
        <v>39</v>
      </c>
      <c r="H88" s="8"/>
      <c r="I88" s="2" t="s">
        <v>84</v>
      </c>
      <c r="J88" s="2" t="s">
        <v>105</v>
      </c>
    </row>
    <row r="89" spans="5:8">
      <c r="E89" s="10" t="s">
        <v>41</v>
      </c>
      <c r="F89" s="10"/>
      <c r="G89" s="11">
        <v>1</v>
      </c>
      <c r="H89" s="8" t="s">
        <v>42</v>
      </c>
    </row>
    <row r="90" spans="5:7">
      <c r="E90" s="10" t="s">
        <v>55</v>
      </c>
      <c r="F90" s="10"/>
      <c r="G90" s="12">
        <v>3</v>
      </c>
    </row>
    <row r="91" spans="5:9">
      <c r="E91" s="10" t="s">
        <v>106</v>
      </c>
      <c r="F91" s="10"/>
      <c r="G91" s="11">
        <v>50</v>
      </c>
      <c r="H91" s="8" t="s">
        <v>107</v>
      </c>
      <c r="I91" s="2" t="s">
        <v>108</v>
      </c>
    </row>
    <row r="92" spans="5:10">
      <c r="E92" s="10" t="s">
        <v>85</v>
      </c>
      <c r="F92" s="10"/>
      <c r="G92" s="11">
        <v>4095</v>
      </c>
      <c r="H92" s="8" t="s">
        <v>86</v>
      </c>
      <c r="I92" s="42" t="s">
        <v>87</v>
      </c>
      <c r="J92" s="78" t="s">
        <v>109</v>
      </c>
    </row>
    <row r="93" spans="5:9">
      <c r="E93" s="10" t="s">
        <v>110</v>
      </c>
      <c r="F93" s="10"/>
      <c r="G93" s="12">
        <v>0</v>
      </c>
      <c r="H93" s="2" t="s">
        <v>90</v>
      </c>
      <c r="I93" s="8"/>
    </row>
    <row r="94" spans="5:9">
      <c r="E94" s="10" t="s">
        <v>92</v>
      </c>
      <c r="F94" s="10"/>
      <c r="G94" s="11">
        <v>2000</v>
      </c>
      <c r="H94" s="2" t="s">
        <v>93</v>
      </c>
      <c r="I94" s="8" t="s">
        <v>94</v>
      </c>
    </row>
    <row r="96" spans="13:14">
      <c r="M96" s="45" t="s">
        <v>97</v>
      </c>
      <c r="N96" s="45"/>
    </row>
    <row r="97" spans="3:17">
      <c r="C97" s="13" t="s">
        <v>70</v>
      </c>
      <c r="D97" s="36" t="s">
        <v>45</v>
      </c>
      <c r="E97" s="37"/>
      <c r="F97" s="9" t="s">
        <v>41</v>
      </c>
      <c r="G97" s="9" t="s">
        <v>46</v>
      </c>
      <c r="H97" s="9" t="s">
        <v>47</v>
      </c>
      <c r="I97" s="9" t="s">
        <v>64</v>
      </c>
      <c r="J97" s="9" t="s">
        <v>111</v>
      </c>
      <c r="K97" s="9" t="s">
        <v>98</v>
      </c>
      <c r="L97" s="9" t="s">
        <v>99</v>
      </c>
      <c r="M97" s="46" t="s">
        <v>100</v>
      </c>
      <c r="N97" s="46" t="s">
        <v>101</v>
      </c>
      <c r="O97" s="15" t="s">
        <v>102</v>
      </c>
      <c r="P97" s="15" t="s">
        <v>103</v>
      </c>
      <c r="Q97" s="9" t="s">
        <v>48</v>
      </c>
    </row>
    <row r="98" spans="3:17">
      <c r="C98" s="14" t="s">
        <v>49</v>
      </c>
      <c r="D98" s="9" t="str">
        <f>DEC2HEX(255,2)</f>
        <v>FF</v>
      </c>
      <c r="E98" s="9" t="str">
        <f>DEC2HEX(255,2)</f>
        <v>FF</v>
      </c>
      <c r="F98" s="9" t="str">
        <f>DEC2HEX(G89,2)</f>
        <v>01</v>
      </c>
      <c r="G98" s="9" t="str">
        <f>DEC2HEX(10,2)</f>
        <v>0A</v>
      </c>
      <c r="H98" s="9" t="str">
        <f>DEC2HEX(G90,2)</f>
        <v>03</v>
      </c>
      <c r="I98" s="9" t="str">
        <f>DEC2HEX(41,2)</f>
        <v>29</v>
      </c>
      <c r="J98" s="9" t="str">
        <f>DEC2HEX(_xlfn.BITAND(G91,255),2)</f>
        <v>32</v>
      </c>
      <c r="K98" s="9" t="str">
        <f>DEC2HEX(_xlfn.BITAND(G92,255),2)</f>
        <v>FF</v>
      </c>
      <c r="L98" s="9" t="str">
        <f>DEC2HEX(_xlfn.BITRSHIFT(G92,8),2)</f>
        <v>0F</v>
      </c>
      <c r="M98" s="12" t="str">
        <f>DEC2HEX(_xlfn.BITAND(G93,255),2)</f>
        <v>00</v>
      </c>
      <c r="N98" s="12" t="str">
        <f>DEC2HEX(_xlfn.BITRSHIFT(G93,8),2)</f>
        <v>00</v>
      </c>
      <c r="O98" s="9" t="str">
        <f>DEC2HEX(_xlfn.BITAND(G94,255),2)</f>
        <v>D0</v>
      </c>
      <c r="P98" s="9" t="str">
        <f>DEC2HEX(_xlfn.BITRSHIFT(G94,8),2)</f>
        <v>07</v>
      </c>
      <c r="Q98" s="9" t="str">
        <f>DEC2HEX(_xlfn.BITXOR(_xlfn.BITAND(SUM(F99+G99+H99+I99+J99+L99+K99+N99+M99+P99+O99),255),255),2)</f>
        <v>B1</v>
      </c>
    </row>
    <row r="99" spans="3:17">
      <c r="C99" s="9" t="s">
        <v>50</v>
      </c>
      <c r="D99" s="9">
        <f t="shared" ref="D99:Q99" si="7">HEX2DEC(D98)</f>
        <v>255</v>
      </c>
      <c r="E99" s="9">
        <f t="shared" si="7"/>
        <v>255</v>
      </c>
      <c r="F99" s="9">
        <f t="shared" si="7"/>
        <v>1</v>
      </c>
      <c r="G99" s="9">
        <f t="shared" si="7"/>
        <v>10</v>
      </c>
      <c r="H99" s="9">
        <f t="shared" si="7"/>
        <v>3</v>
      </c>
      <c r="I99" s="9">
        <f t="shared" si="7"/>
        <v>41</v>
      </c>
      <c r="J99" s="9">
        <f t="shared" si="7"/>
        <v>50</v>
      </c>
      <c r="K99" s="9">
        <f t="shared" si="7"/>
        <v>255</v>
      </c>
      <c r="L99" s="9">
        <f t="shared" si="7"/>
        <v>15</v>
      </c>
      <c r="M99" s="12">
        <f t="shared" si="7"/>
        <v>0</v>
      </c>
      <c r="N99" s="12">
        <f t="shared" si="7"/>
        <v>0</v>
      </c>
      <c r="O99" s="9">
        <f t="shared" si="7"/>
        <v>208</v>
      </c>
      <c r="P99" s="9">
        <f t="shared" si="7"/>
        <v>7</v>
      </c>
      <c r="Q99" s="9">
        <f t="shared" si="7"/>
        <v>177</v>
      </c>
    </row>
    <row r="100" spans="3:16">
      <c r="C100" s="15" t="s">
        <v>51</v>
      </c>
      <c r="D100" s="38" t="str">
        <f>CONCATENATE(D98," ",E98," ",F98," ",G98," ",H98," ",I98," ",J98," ",K98," ",L98," ",M98," ",N98," ",O98," ",P98," ",Q98)</f>
        <v>FF FF 01 0A 03 29 32 FF 0F 00 00 D0 07 B1</v>
      </c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49"/>
    </row>
    <row r="101" spans="3:16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3:7">
      <c r="C102" s="6" t="s">
        <v>14</v>
      </c>
      <c r="D102" s="7"/>
      <c r="E102" s="7"/>
      <c r="F102" s="7"/>
      <c r="G102" s="7"/>
    </row>
    <row r="103" s="1" customFormat="1" ht="21" customHeight="1" spans="5:9">
      <c r="E103" s="23" t="s">
        <v>112</v>
      </c>
      <c r="F103" s="23"/>
      <c r="G103" s="23"/>
      <c r="H103" s="18" t="s">
        <v>37</v>
      </c>
      <c r="I103" s="18"/>
    </row>
    <row r="104" s="1" customFormat="1" spans="5:10">
      <c r="E104" s="19" t="s">
        <v>38</v>
      </c>
      <c r="F104" s="19"/>
      <c r="G104" s="19" t="s">
        <v>39</v>
      </c>
      <c r="H104" s="29" t="s">
        <v>70</v>
      </c>
      <c r="I104" s="18"/>
      <c r="J104" s="18"/>
    </row>
    <row r="105" s="1" customFormat="1" spans="5:10">
      <c r="E105" s="20" t="s">
        <v>41</v>
      </c>
      <c r="F105" s="20"/>
      <c r="G105" s="21">
        <v>1</v>
      </c>
      <c r="H105" s="18" t="s">
        <v>53</v>
      </c>
      <c r="I105" s="18"/>
      <c r="J105" s="18"/>
    </row>
    <row r="106" s="1" customFormat="1" spans="5:12">
      <c r="E106" s="20" t="s">
        <v>55</v>
      </c>
      <c r="F106" s="20"/>
      <c r="G106" s="22">
        <v>3</v>
      </c>
      <c r="L106" s="50"/>
    </row>
    <row r="107" s="1" customFormat="1" spans="5:9">
      <c r="E107" s="20" t="s">
        <v>71</v>
      </c>
      <c r="F107" s="20"/>
      <c r="G107" s="22">
        <v>77</v>
      </c>
      <c r="H107" s="18"/>
      <c r="I107" s="18"/>
    </row>
    <row r="108" s="1" customFormat="1" spans="5:11">
      <c r="E108" s="20" t="s">
        <v>77</v>
      </c>
      <c r="F108" s="20"/>
      <c r="G108" s="21">
        <v>0</v>
      </c>
      <c r="H108" s="18" t="s">
        <v>113</v>
      </c>
      <c r="I108" s="18" t="s">
        <v>114</v>
      </c>
      <c r="J108" s="32" t="s">
        <v>115</v>
      </c>
      <c r="K108" s="1" t="s">
        <v>116</v>
      </c>
    </row>
    <row r="109" s="1" customFormat="1" ht="23.4" customHeight="1" spans="3:11">
      <c r="C109" s="23" t="s">
        <v>14</v>
      </c>
      <c r="D109" s="23"/>
      <c r="E109" s="23"/>
      <c r="F109" s="23"/>
      <c r="G109" s="23"/>
      <c r="H109" s="23"/>
      <c r="I109" s="23"/>
      <c r="J109" s="23"/>
      <c r="K109" s="23"/>
    </row>
    <row r="110" s="1" customFormat="1" spans="3:11">
      <c r="C110" s="13" t="s">
        <v>63</v>
      </c>
      <c r="D110" s="24" t="s">
        <v>45</v>
      </c>
      <c r="E110" s="25"/>
      <c r="F110" s="19" t="s">
        <v>41</v>
      </c>
      <c r="G110" s="19" t="s">
        <v>46</v>
      </c>
      <c r="H110" s="19" t="s">
        <v>47</v>
      </c>
      <c r="I110" s="19" t="s">
        <v>76</v>
      </c>
      <c r="J110" s="22" t="s">
        <v>77</v>
      </c>
      <c r="K110" s="19" t="s">
        <v>48</v>
      </c>
    </row>
    <row r="111" s="1" customFormat="1" spans="3:11">
      <c r="C111" s="26" t="s">
        <v>49</v>
      </c>
      <c r="D111" s="19" t="str">
        <f>DEC2HEX(255,2)</f>
        <v>FF</v>
      </c>
      <c r="E111" s="19" t="str">
        <f>DEC2HEX(255,2)</f>
        <v>FF</v>
      </c>
      <c r="F111" s="19" t="str">
        <f>DEC2HEX(G105,2)</f>
        <v>01</v>
      </c>
      <c r="G111" s="19" t="str">
        <f>DEC2HEX(4,2)</f>
        <v>04</v>
      </c>
      <c r="H111" s="19" t="str">
        <f>DEC2HEX(G106,2)</f>
        <v>03</v>
      </c>
      <c r="I111" s="19" t="str">
        <f>DEC2HEX(G107,2)</f>
        <v>4D</v>
      </c>
      <c r="J111" s="19" t="str">
        <f>DEC2HEX(G108,2)</f>
        <v>00</v>
      </c>
      <c r="K111" s="19" t="str">
        <f>DEC2HEX(_xlfn.BITXOR(_xlfn.BITAND(SUM(F112+G112+H112+I112+J112),255),255),2)</f>
        <v>AA</v>
      </c>
    </row>
    <row r="112" s="1" customFormat="1" spans="3:11">
      <c r="C112" s="19" t="s">
        <v>50</v>
      </c>
      <c r="D112" s="19">
        <f t="shared" ref="D112:K112" si="8">HEX2DEC(D111)</f>
        <v>255</v>
      </c>
      <c r="E112" s="19">
        <f t="shared" si="8"/>
        <v>255</v>
      </c>
      <c r="F112" s="19">
        <f t="shared" si="8"/>
        <v>1</v>
      </c>
      <c r="G112" s="19">
        <f t="shared" si="8"/>
        <v>4</v>
      </c>
      <c r="H112" s="19">
        <f t="shared" si="8"/>
        <v>3</v>
      </c>
      <c r="I112" s="19">
        <f t="shared" si="8"/>
        <v>77</v>
      </c>
      <c r="J112" s="19">
        <f t="shared" si="8"/>
        <v>0</v>
      </c>
      <c r="K112" s="19">
        <f t="shared" si="8"/>
        <v>170</v>
      </c>
    </row>
    <row r="113" s="1" customFormat="1" ht="18" customHeight="1" spans="3:11">
      <c r="C113" s="27" t="s">
        <v>51</v>
      </c>
      <c r="D113" s="27" t="str">
        <f>CONCATENATE(D111," ",E111," ",F111," ",G111," ",H111," ",I111," ",J111," ",K111,)</f>
        <v>FF FF 01 04 03 4D 00 AA</v>
      </c>
      <c r="E113" s="27"/>
      <c r="F113" s="27"/>
      <c r="G113" s="27"/>
      <c r="H113" s="27"/>
      <c r="I113" s="27"/>
      <c r="J113" s="27"/>
      <c r="K113" s="27"/>
    </row>
    <row r="114" s="1" customFormat="1" ht="18" customHeight="1" spans="3:12">
      <c r="C114" s="28"/>
      <c r="D114" s="28"/>
      <c r="E114" s="28"/>
      <c r="F114" s="28"/>
      <c r="G114" s="28"/>
      <c r="H114" s="28"/>
      <c r="I114" s="28"/>
      <c r="J114" s="28"/>
      <c r="K114" s="28"/>
      <c r="L114" s="28"/>
    </row>
    <row r="115" spans="3:7">
      <c r="C115" s="6" t="s">
        <v>16</v>
      </c>
      <c r="D115" s="7"/>
      <c r="E115" s="7"/>
      <c r="F115" s="7"/>
      <c r="G115" s="7"/>
    </row>
    <row r="116" s="1" customFormat="1" ht="15" customHeight="1" spans="5:9">
      <c r="E116" s="23"/>
      <c r="F116" s="23"/>
      <c r="G116" s="23"/>
      <c r="H116" s="18" t="s">
        <v>37</v>
      </c>
      <c r="I116" s="18"/>
    </row>
    <row r="117" s="1" customFormat="1" spans="5:9">
      <c r="E117" s="19" t="s">
        <v>38</v>
      </c>
      <c r="F117" s="19"/>
      <c r="G117" s="19" t="s">
        <v>39</v>
      </c>
      <c r="H117" s="29" t="s">
        <v>70</v>
      </c>
      <c r="I117" s="18"/>
    </row>
    <row r="118" s="1" customFormat="1" spans="5:9">
      <c r="E118" s="20" t="s">
        <v>41</v>
      </c>
      <c r="F118" s="20"/>
      <c r="G118" s="21">
        <v>1</v>
      </c>
      <c r="H118" s="18" t="s">
        <v>53</v>
      </c>
      <c r="I118" s="18"/>
    </row>
    <row r="119" s="1" customFormat="1" spans="5:7">
      <c r="E119" s="20" t="s">
        <v>55</v>
      </c>
      <c r="F119" s="20"/>
      <c r="G119" s="22">
        <v>3</v>
      </c>
    </row>
    <row r="120" s="1" customFormat="1" spans="5:10">
      <c r="E120" s="20" t="s">
        <v>71</v>
      </c>
      <c r="F120" s="20"/>
      <c r="G120" s="22">
        <v>78</v>
      </c>
      <c r="H120" s="18" t="s">
        <v>117</v>
      </c>
      <c r="I120" s="18" t="s">
        <v>118</v>
      </c>
      <c r="J120" s="18" t="s">
        <v>119</v>
      </c>
    </row>
    <row r="121" s="1" customFormat="1" spans="5:10">
      <c r="E121" s="40" t="s">
        <v>120</v>
      </c>
      <c r="F121" s="41"/>
      <c r="G121" s="21">
        <v>16330</v>
      </c>
      <c r="H121" s="18">
        <v>0</v>
      </c>
      <c r="I121" s="18" t="s">
        <v>121</v>
      </c>
      <c r="J121" s="32" t="s">
        <v>122</v>
      </c>
    </row>
    <row r="122" s="1" customFormat="1" ht="31.2" customHeight="1" spans="3:12">
      <c r="C122" s="23" t="s">
        <v>123</v>
      </c>
      <c r="D122" s="23"/>
      <c r="E122" s="23"/>
      <c r="F122" s="23"/>
      <c r="G122" s="23"/>
      <c r="H122" s="23"/>
      <c r="I122" s="23"/>
      <c r="J122" s="23"/>
      <c r="K122" s="23"/>
      <c r="L122" s="23"/>
    </row>
    <row r="123" s="1" customFormat="1" spans="3:12">
      <c r="C123" s="13" t="s">
        <v>70</v>
      </c>
      <c r="D123" s="19" t="s">
        <v>45</v>
      </c>
      <c r="E123" s="19"/>
      <c r="F123" s="19" t="s">
        <v>41</v>
      </c>
      <c r="G123" s="19" t="s">
        <v>46</v>
      </c>
      <c r="H123" s="19" t="s">
        <v>47</v>
      </c>
      <c r="I123" s="19" t="s">
        <v>64</v>
      </c>
      <c r="J123" s="22" t="s">
        <v>124</v>
      </c>
      <c r="K123" s="22" t="s">
        <v>125</v>
      </c>
      <c r="L123" s="19" t="s">
        <v>48</v>
      </c>
    </row>
    <row r="124" s="1" customFormat="1" spans="3:12">
      <c r="C124" s="26" t="s">
        <v>49</v>
      </c>
      <c r="D124" s="19" t="str">
        <f>DEC2HEX(255,2)</f>
        <v>FF</v>
      </c>
      <c r="E124" s="19" t="str">
        <f>DEC2HEX(255,2)</f>
        <v>FF</v>
      </c>
      <c r="F124" s="19" t="str">
        <f>DEC2HEX(G118,2)</f>
        <v>01</v>
      </c>
      <c r="G124" s="19" t="str">
        <f>DEC2HEX(5,2)</f>
        <v>05</v>
      </c>
      <c r="H124" s="19" t="str">
        <f>DEC2HEX(3,2)</f>
        <v>03</v>
      </c>
      <c r="I124" s="19" t="str">
        <f>DEC2HEX(G120,2)</f>
        <v>4E</v>
      </c>
      <c r="J124" s="19" t="str">
        <f>DEC2HEX(_xlfn.BITAND(G121,255),2)</f>
        <v>CA</v>
      </c>
      <c r="K124" s="19" t="str">
        <f>DEC2HEX(_xlfn.BITRSHIFT(G121,8),2)</f>
        <v>3F</v>
      </c>
      <c r="L124" s="19" t="str">
        <f>DEC2HEX(_xlfn.BITXOR(_xlfn.BITAND(SUM(F125+G125+H125+I125+J125+K125),255),255),2)</f>
        <v>9F</v>
      </c>
    </row>
    <row r="125" s="1" customFormat="1" spans="3:12">
      <c r="C125" s="19" t="s">
        <v>50</v>
      </c>
      <c r="D125" s="19">
        <f t="shared" ref="D125:L125" si="9">HEX2DEC(D124)</f>
        <v>255</v>
      </c>
      <c r="E125" s="19">
        <f t="shared" si="9"/>
        <v>255</v>
      </c>
      <c r="F125" s="19">
        <f t="shared" si="9"/>
        <v>1</v>
      </c>
      <c r="G125" s="19">
        <f t="shared" si="9"/>
        <v>5</v>
      </c>
      <c r="H125" s="19">
        <f t="shared" si="9"/>
        <v>3</v>
      </c>
      <c r="I125" s="19">
        <f t="shared" si="9"/>
        <v>78</v>
      </c>
      <c r="J125" s="19">
        <f t="shared" si="9"/>
        <v>202</v>
      </c>
      <c r="K125" s="19">
        <f t="shared" si="9"/>
        <v>63</v>
      </c>
      <c r="L125" s="19">
        <f t="shared" si="9"/>
        <v>159</v>
      </c>
    </row>
    <row r="126" s="1" customFormat="1" ht="18" customHeight="1" spans="3:12">
      <c r="C126" s="27" t="s">
        <v>51</v>
      </c>
      <c r="D126" s="27" t="str">
        <f>CONCATENATE(D124," ",E124," ",F124," ",G124," ",H124," ",I124," ",J124," ",K124," ",L124)</f>
        <v>FF FF 01 05 03 4E CA 3F 9F</v>
      </c>
      <c r="E126" s="27"/>
      <c r="F126" s="27"/>
      <c r="G126" s="27"/>
      <c r="H126" s="27"/>
      <c r="I126" s="27"/>
      <c r="J126" s="27"/>
      <c r="K126" s="27"/>
      <c r="L126" s="27"/>
    </row>
    <row r="127" ht="18" customHeight="1" spans="2:16">
      <c r="B127" s="1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3:7">
      <c r="C128" s="6" t="s">
        <v>18</v>
      </c>
      <c r="D128" s="7"/>
      <c r="E128" s="7"/>
      <c r="F128" s="7"/>
      <c r="G128" s="7"/>
    </row>
    <row r="129" s="1" customFormat="1" spans="5:9">
      <c r="E129" s="23"/>
      <c r="F129" s="23"/>
      <c r="G129" s="23"/>
      <c r="H129" s="18" t="s">
        <v>37</v>
      </c>
      <c r="I129" s="18"/>
    </row>
    <row r="130" s="1" customFormat="1" spans="5:7">
      <c r="E130" s="19" t="s">
        <v>38</v>
      </c>
      <c r="F130" s="19"/>
      <c r="G130" s="19" t="s">
        <v>39</v>
      </c>
    </row>
    <row r="131" s="1" customFormat="1" spans="5:9">
      <c r="E131" s="20" t="s">
        <v>41</v>
      </c>
      <c r="F131" s="20"/>
      <c r="G131" s="21">
        <v>1</v>
      </c>
      <c r="H131" s="18" t="s">
        <v>53</v>
      </c>
      <c r="I131" s="18"/>
    </row>
    <row r="132" s="1" customFormat="1" spans="5:7">
      <c r="E132" s="20" t="s">
        <v>126</v>
      </c>
      <c r="F132" s="20"/>
      <c r="G132" s="22">
        <v>2</v>
      </c>
    </row>
    <row r="133" s="1" customFormat="1" spans="5:9">
      <c r="E133" s="20" t="s">
        <v>71</v>
      </c>
      <c r="F133" s="20"/>
      <c r="G133" s="22">
        <v>56</v>
      </c>
      <c r="H133" s="32" t="s">
        <v>127</v>
      </c>
      <c r="I133" s="18"/>
    </row>
    <row r="134" s="1" customFormat="1" spans="5:8">
      <c r="E134" s="20" t="s">
        <v>128</v>
      </c>
      <c r="F134" s="20"/>
      <c r="G134" s="21">
        <v>2</v>
      </c>
      <c r="H134" s="33" t="s">
        <v>129</v>
      </c>
    </row>
    <row r="135" s="1" customFormat="1" ht="31.2" customHeight="1" spans="3:11">
      <c r="C135" s="23" t="s">
        <v>130</v>
      </c>
      <c r="D135" s="23"/>
      <c r="E135" s="23"/>
      <c r="F135" s="23"/>
      <c r="G135" s="23"/>
      <c r="H135" s="23"/>
      <c r="I135" s="23"/>
      <c r="J135" s="23"/>
      <c r="K135" s="23"/>
    </row>
    <row r="136" s="1" customFormat="1" spans="3:11">
      <c r="C136" s="13" t="s">
        <v>44</v>
      </c>
      <c r="D136" s="24" t="s">
        <v>45</v>
      </c>
      <c r="E136" s="25"/>
      <c r="F136" s="19" t="s">
        <v>41</v>
      </c>
      <c r="G136" s="19" t="s">
        <v>46</v>
      </c>
      <c r="H136" s="19" t="s">
        <v>47</v>
      </c>
      <c r="I136" s="19" t="s">
        <v>64</v>
      </c>
      <c r="J136" s="22" t="s">
        <v>128</v>
      </c>
      <c r="K136" s="19" t="s">
        <v>48</v>
      </c>
    </row>
    <row r="137" s="1" customFormat="1" spans="3:11">
      <c r="C137" s="26" t="s">
        <v>49</v>
      </c>
      <c r="D137" s="19" t="str">
        <f>DEC2HEX(255,2)</f>
        <v>FF</v>
      </c>
      <c r="E137" s="19" t="str">
        <f>DEC2HEX(255,2)</f>
        <v>FF</v>
      </c>
      <c r="F137" s="19" t="str">
        <f>DEC2HEX(G131,2)</f>
        <v>01</v>
      </c>
      <c r="G137" s="19" t="str">
        <f>DEC2HEX(4,2)</f>
        <v>04</v>
      </c>
      <c r="H137" s="19" t="str">
        <f>DEC2HEX(G132,2)</f>
        <v>02</v>
      </c>
      <c r="I137" s="19" t="str">
        <f>DEC2HEX(G133,2)</f>
        <v>38</v>
      </c>
      <c r="J137" s="19" t="str">
        <f>DEC2HEX(G134,2)</f>
        <v>02</v>
      </c>
      <c r="K137" s="19" t="str">
        <f>DEC2HEX(_xlfn.BITXOR(_xlfn.BITAND(SUM(F138+G138+H138+I138+J138),255),255),2)</f>
        <v>BE</v>
      </c>
    </row>
    <row r="138" s="1" customFormat="1" spans="3:11">
      <c r="C138" s="19" t="s">
        <v>50</v>
      </c>
      <c r="D138" s="19">
        <f t="shared" ref="D138:K138" si="10">HEX2DEC(D137)</f>
        <v>255</v>
      </c>
      <c r="E138" s="19">
        <f t="shared" si="10"/>
        <v>255</v>
      </c>
      <c r="F138" s="19">
        <f t="shared" si="10"/>
        <v>1</v>
      </c>
      <c r="G138" s="19">
        <f t="shared" si="10"/>
        <v>4</v>
      </c>
      <c r="H138" s="19">
        <f t="shared" si="10"/>
        <v>2</v>
      </c>
      <c r="I138" s="19">
        <f t="shared" si="10"/>
        <v>56</v>
      </c>
      <c r="J138" s="19">
        <f t="shared" si="10"/>
        <v>2</v>
      </c>
      <c r="K138" s="19">
        <f t="shared" si="10"/>
        <v>190</v>
      </c>
    </row>
    <row r="139" s="1" customFormat="1" ht="18" customHeight="1" spans="3:11">
      <c r="C139" s="27" t="s">
        <v>51</v>
      </c>
      <c r="D139" s="27" t="str">
        <f>CONCATENATE(D137," ",E137," ",F137," ",G137," ",H137," ",I137," ",J137," ",K137,)</f>
        <v>FF FF 01 04 02 38 02 BE</v>
      </c>
      <c r="E139" s="27"/>
      <c r="F139" s="27"/>
      <c r="G139" s="27"/>
      <c r="H139" s="27"/>
      <c r="I139" s="27"/>
      <c r="J139" s="27"/>
      <c r="K139" s="27"/>
    </row>
    <row r="140" s="1" customFormat="1" ht="18" customHeight="1" spans="3:11">
      <c r="C140" s="28"/>
      <c r="D140" s="28"/>
      <c r="E140" s="28"/>
      <c r="F140" s="28"/>
      <c r="G140" s="28"/>
      <c r="H140" s="28"/>
      <c r="I140" s="28"/>
      <c r="J140" s="28"/>
      <c r="K140" s="28"/>
    </row>
    <row r="141" ht="27" spans="3:7">
      <c r="C141" s="51" t="s">
        <v>131</v>
      </c>
      <c r="D141" s="7"/>
      <c r="E141" s="7"/>
      <c r="F141" s="7"/>
      <c r="G141" s="7"/>
    </row>
    <row r="142" s="1" customFormat="1" spans="5:9">
      <c r="E142" s="23" t="s">
        <v>132</v>
      </c>
      <c r="F142" s="23"/>
      <c r="G142" s="23"/>
      <c r="H142" s="18" t="s">
        <v>37</v>
      </c>
      <c r="I142" s="18"/>
    </row>
    <row r="143" s="1" customFormat="1" spans="5:9">
      <c r="E143" s="19" t="s">
        <v>38</v>
      </c>
      <c r="F143" s="19"/>
      <c r="G143" s="19" t="s">
        <v>39</v>
      </c>
      <c r="H143" s="29" t="s">
        <v>70</v>
      </c>
      <c r="I143" s="18"/>
    </row>
    <row r="144" s="1" customFormat="1" spans="5:9">
      <c r="E144" s="20" t="s">
        <v>41</v>
      </c>
      <c r="F144" s="20"/>
      <c r="G144" s="21">
        <v>1</v>
      </c>
      <c r="H144" s="18" t="s">
        <v>53</v>
      </c>
      <c r="I144" s="18"/>
    </row>
    <row r="145" s="1" customFormat="1" spans="5:7">
      <c r="E145" s="20" t="s">
        <v>132</v>
      </c>
      <c r="F145" s="20"/>
      <c r="G145" s="22">
        <v>10</v>
      </c>
    </row>
    <row r="146" s="1" customFormat="1" ht="31.2" customHeight="1" spans="3:9">
      <c r="C146" s="23" t="s">
        <v>133</v>
      </c>
      <c r="D146" s="23"/>
      <c r="E146" s="23"/>
      <c r="F146" s="23"/>
      <c r="G146" s="23"/>
      <c r="H146" s="23"/>
      <c r="I146" s="23"/>
    </row>
    <row r="147" s="1" customFormat="1" spans="3:9">
      <c r="C147" s="13" t="s">
        <v>70</v>
      </c>
      <c r="D147" s="24" t="s">
        <v>45</v>
      </c>
      <c r="E147" s="25"/>
      <c r="F147" s="19" t="s">
        <v>41</v>
      </c>
      <c r="G147" s="19" t="s">
        <v>46</v>
      </c>
      <c r="H147" s="19" t="s">
        <v>47</v>
      </c>
      <c r="I147" s="19" t="s">
        <v>48</v>
      </c>
    </row>
    <row r="148" s="1" customFormat="1" spans="3:9">
      <c r="C148" s="26" t="s">
        <v>49</v>
      </c>
      <c r="D148" s="19" t="str">
        <f>DEC2HEX(255,2)</f>
        <v>FF</v>
      </c>
      <c r="E148" s="19" t="str">
        <f>DEC2HEX(255,2)</f>
        <v>FF</v>
      </c>
      <c r="F148" s="19" t="str">
        <f>DEC2HEX(G144,2)</f>
        <v>01</v>
      </c>
      <c r="G148" s="19" t="str">
        <f>DEC2HEX(2,2)</f>
        <v>02</v>
      </c>
      <c r="H148" s="19" t="str">
        <f>DEC2HEX(G145,2)</f>
        <v>0A</v>
      </c>
      <c r="I148" s="19" t="str">
        <f>DEC2HEX(_xlfn.BITXOR(_xlfn.BITAND(SUM(F149+G149+H149),255),255),2)</f>
        <v>F2</v>
      </c>
    </row>
    <row r="149" s="1" customFormat="1" spans="3:9">
      <c r="C149" s="19" t="s">
        <v>50</v>
      </c>
      <c r="D149" s="19">
        <f t="shared" ref="D149:I149" si="11">HEX2DEC(D148)</f>
        <v>255</v>
      </c>
      <c r="E149" s="19">
        <f t="shared" si="11"/>
        <v>255</v>
      </c>
      <c r="F149" s="19">
        <f t="shared" si="11"/>
        <v>1</v>
      </c>
      <c r="G149" s="19">
        <f t="shared" si="11"/>
        <v>2</v>
      </c>
      <c r="H149" s="19">
        <f t="shared" si="11"/>
        <v>10</v>
      </c>
      <c r="I149" s="19">
        <f t="shared" si="11"/>
        <v>242</v>
      </c>
    </row>
    <row r="150" s="1" customFormat="1" ht="18" customHeight="1" spans="3:9">
      <c r="C150" s="27" t="s">
        <v>51</v>
      </c>
      <c r="D150" s="27" t="str">
        <f>CONCATENATE(D148," ",E148," ",F148," ",G148," ",H148," ",I148,)</f>
        <v>FF FF 01 02 0A F2</v>
      </c>
      <c r="E150" s="27"/>
      <c r="F150" s="27"/>
      <c r="G150" s="27"/>
      <c r="H150" s="27"/>
      <c r="I150" s="27"/>
    </row>
    <row r="152" s="2" customFormat="1" spans="3:7">
      <c r="C152" s="6" t="s">
        <v>22</v>
      </c>
      <c r="D152" s="7"/>
      <c r="E152" s="7"/>
      <c r="F152" s="7"/>
      <c r="G152" s="7"/>
    </row>
    <row r="153" s="1" customFormat="1" spans="5:9">
      <c r="E153" s="23" t="s">
        <v>6</v>
      </c>
      <c r="F153" s="23"/>
      <c r="G153" s="23"/>
      <c r="H153" s="18" t="s">
        <v>37</v>
      </c>
      <c r="I153" s="18"/>
    </row>
    <row r="154" s="1" customFormat="1" spans="5:9">
      <c r="E154" s="19" t="s">
        <v>38</v>
      </c>
      <c r="F154" s="19"/>
      <c r="G154" s="19" t="s">
        <v>39</v>
      </c>
      <c r="H154" s="18"/>
      <c r="I154" s="18"/>
    </row>
    <row r="155" s="1" customFormat="1" spans="5:9">
      <c r="E155" s="20" t="s">
        <v>41</v>
      </c>
      <c r="F155" s="20"/>
      <c r="G155" s="21">
        <v>1</v>
      </c>
      <c r="H155" s="18" t="s">
        <v>53</v>
      </c>
      <c r="I155" s="18" t="s">
        <v>54</v>
      </c>
    </row>
    <row r="156" s="1" customFormat="1" spans="5:7">
      <c r="E156" s="20" t="s">
        <v>55</v>
      </c>
      <c r="F156" s="20"/>
      <c r="G156" s="22">
        <v>3</v>
      </c>
    </row>
    <row r="157" s="1" customFormat="1" spans="5:9">
      <c r="E157" s="20" t="s">
        <v>134</v>
      </c>
      <c r="F157" s="20"/>
      <c r="G157" s="22">
        <v>31</v>
      </c>
      <c r="H157" s="18"/>
      <c r="I157" s="18"/>
    </row>
    <row r="158" s="1" customFormat="1" spans="5:9">
      <c r="E158" s="20" t="s">
        <v>59</v>
      </c>
      <c r="F158" s="20"/>
      <c r="G158" s="21">
        <v>10</v>
      </c>
      <c r="H158" s="18"/>
      <c r="I158" s="18"/>
    </row>
    <row r="159" s="1" customFormat="1" ht="31.2" customHeight="1" spans="3:11">
      <c r="C159" s="23"/>
      <c r="D159" s="23"/>
      <c r="E159" s="23"/>
      <c r="F159" s="23"/>
      <c r="G159" s="23"/>
      <c r="H159" s="23"/>
      <c r="I159" s="23"/>
      <c r="J159" s="23"/>
      <c r="K159" s="23"/>
    </row>
    <row r="160" s="1" customFormat="1" ht="27" spans="3:12">
      <c r="C160" s="13" t="s">
        <v>70</v>
      </c>
      <c r="D160" s="24" t="s">
        <v>45</v>
      </c>
      <c r="E160" s="25"/>
      <c r="F160" s="19" t="s">
        <v>41</v>
      </c>
      <c r="G160" s="19" t="s">
        <v>46</v>
      </c>
      <c r="H160" s="19" t="s">
        <v>47</v>
      </c>
      <c r="I160" s="19" t="s">
        <v>64</v>
      </c>
      <c r="J160" s="66" t="s">
        <v>135</v>
      </c>
      <c r="K160" s="66" t="s">
        <v>136</v>
      </c>
      <c r="L160" s="19" t="s">
        <v>48</v>
      </c>
    </row>
    <row r="161" s="1" customFormat="1" spans="3:12">
      <c r="C161" s="26" t="s">
        <v>49</v>
      </c>
      <c r="D161" s="19" t="str">
        <f>DEC2HEX(255,2)</f>
        <v>FF</v>
      </c>
      <c r="E161" s="19" t="str">
        <f>DEC2HEX(255,2)</f>
        <v>FF</v>
      </c>
      <c r="F161" s="19" t="str">
        <f>DEC2HEX(G155,2)</f>
        <v>01</v>
      </c>
      <c r="G161" s="19" t="str">
        <f>DEC2HEX(5,2)</f>
        <v>05</v>
      </c>
      <c r="H161" s="19" t="str">
        <f>DEC2HEX(G156,2)</f>
        <v>03</v>
      </c>
      <c r="I161" s="19" t="str">
        <f>DEC2HEX(G157,2)</f>
        <v>1F</v>
      </c>
      <c r="J161" s="19" t="str">
        <f>DEC2HEX(_xlfn.BITAND(G158,255),2)</f>
        <v>0A</v>
      </c>
      <c r="K161" s="19" t="str">
        <f>DEC2HEX(_xlfn.BITRSHIFT(G158,8),2)</f>
        <v>00</v>
      </c>
      <c r="L161" s="19" t="str">
        <f>DEC2HEX(_xlfn.BITXOR(_xlfn.BITAND(SUM(F162+G162+H162+I162+J162+K162),255),255),2)</f>
        <v>CD</v>
      </c>
    </row>
    <row r="162" s="1" customFormat="1" spans="3:12">
      <c r="C162" s="19" t="s">
        <v>50</v>
      </c>
      <c r="D162" s="19">
        <f t="shared" ref="D162:L162" si="12">HEX2DEC(D161)</f>
        <v>255</v>
      </c>
      <c r="E162" s="19">
        <f t="shared" si="12"/>
        <v>255</v>
      </c>
      <c r="F162" s="19">
        <f t="shared" si="12"/>
        <v>1</v>
      </c>
      <c r="G162" s="19">
        <f t="shared" si="12"/>
        <v>5</v>
      </c>
      <c r="H162" s="19">
        <f t="shared" si="12"/>
        <v>3</v>
      </c>
      <c r="I162" s="19">
        <f t="shared" si="12"/>
        <v>31</v>
      </c>
      <c r="J162" s="19">
        <f t="shared" si="12"/>
        <v>10</v>
      </c>
      <c r="K162" s="19">
        <f t="shared" si="12"/>
        <v>0</v>
      </c>
      <c r="L162" s="19">
        <f t="shared" si="12"/>
        <v>205</v>
      </c>
    </row>
    <row r="163" s="1" customFormat="1" ht="18" customHeight="1" spans="3:11">
      <c r="C163" s="27" t="s">
        <v>51</v>
      </c>
      <c r="D163" s="27" t="str">
        <f>CONCATENATE(D161," ",E161," ",F161," ",G161," ",H161," ",I161," ",J161," ",K161," ",L161,)</f>
        <v>FF FF 01 05 03 1F 0A 00 CD</v>
      </c>
      <c r="E163" s="27"/>
      <c r="F163" s="27"/>
      <c r="G163" s="27"/>
      <c r="H163" s="27"/>
      <c r="I163" s="27"/>
      <c r="J163" s="27"/>
      <c r="K163" s="27"/>
    </row>
    <row r="165" s="3" customFormat="1" ht="18" customHeight="1" spans="1:7">
      <c r="A165" s="52" t="s">
        <v>137</v>
      </c>
      <c r="C165" s="53" t="s">
        <v>24</v>
      </c>
      <c r="D165" s="53"/>
      <c r="E165" s="53"/>
      <c r="F165" s="53"/>
      <c r="G165" s="53"/>
    </row>
    <row r="166" s="3" customFormat="1" spans="1:1">
      <c r="A166" s="52"/>
    </row>
    <row r="167" s="3" customFormat="1" spans="1:10">
      <c r="A167" s="52"/>
      <c r="E167" s="54" t="s">
        <v>38</v>
      </c>
      <c r="F167" s="54"/>
      <c r="G167" s="54" t="s">
        <v>39</v>
      </c>
      <c r="J167" s="3" t="s">
        <v>138</v>
      </c>
    </row>
    <row r="168" s="3" customFormat="1" spans="1:7">
      <c r="A168" s="52"/>
      <c r="C168" s="55"/>
      <c r="E168" s="56" t="s">
        <v>139</v>
      </c>
      <c r="F168" s="56"/>
      <c r="G168" s="57">
        <v>254</v>
      </c>
    </row>
    <row r="169" s="3" customFormat="1" spans="1:7">
      <c r="A169" s="52"/>
      <c r="C169" s="55"/>
      <c r="D169" s="58"/>
      <c r="E169" s="56" t="s">
        <v>140</v>
      </c>
      <c r="F169" s="56"/>
      <c r="G169" s="59">
        <v>131</v>
      </c>
    </row>
    <row r="170" s="3" customFormat="1" spans="1:7">
      <c r="A170" s="52"/>
      <c r="C170" s="55"/>
      <c r="D170" s="58"/>
      <c r="E170" s="56" t="s">
        <v>141</v>
      </c>
      <c r="F170" s="56"/>
      <c r="G170" s="57">
        <v>42</v>
      </c>
    </row>
    <row r="171" s="3" customFormat="1" spans="1:7">
      <c r="A171" s="52"/>
      <c r="C171" s="55"/>
      <c r="D171" s="58"/>
      <c r="E171" s="56" t="s">
        <v>142</v>
      </c>
      <c r="F171" s="56"/>
      <c r="G171" s="57">
        <v>6</v>
      </c>
    </row>
    <row r="172" s="3" customFormat="1" spans="1:11">
      <c r="A172" s="52"/>
      <c r="C172" s="55"/>
      <c r="D172" s="58"/>
      <c r="E172" s="58"/>
      <c r="F172" s="58"/>
      <c r="G172" s="55"/>
      <c r="H172" s="55" t="s">
        <v>143</v>
      </c>
      <c r="I172" s="55" t="s">
        <v>144</v>
      </c>
      <c r="J172" s="55" t="s">
        <v>145</v>
      </c>
      <c r="K172" s="55" t="s">
        <v>146</v>
      </c>
    </row>
    <row r="173" s="3" customFormat="1" spans="1:11">
      <c r="A173" s="52"/>
      <c r="C173" s="55"/>
      <c r="D173" s="58"/>
      <c r="F173" s="56" t="s">
        <v>147</v>
      </c>
      <c r="G173" s="56"/>
      <c r="H173" s="57">
        <v>1</v>
      </c>
      <c r="I173" s="57">
        <v>2</v>
      </c>
      <c r="J173" s="57">
        <v>3</v>
      </c>
      <c r="K173" s="57">
        <v>4</v>
      </c>
    </row>
    <row r="174" s="3" customFormat="1" spans="1:11">
      <c r="A174" s="52"/>
      <c r="C174" s="55"/>
      <c r="D174" s="58"/>
      <c r="F174" s="56" t="s">
        <v>85</v>
      </c>
      <c r="G174" s="56"/>
      <c r="H174" s="57">
        <v>2048</v>
      </c>
      <c r="I174" s="57">
        <v>2048</v>
      </c>
      <c r="J174" s="57">
        <v>2048</v>
      </c>
      <c r="K174" s="57">
        <v>2048</v>
      </c>
    </row>
    <row r="175" s="3" customFormat="1" spans="1:11">
      <c r="A175" s="52"/>
      <c r="C175" s="55"/>
      <c r="D175" s="58"/>
      <c r="F175" s="56" t="s">
        <v>89</v>
      </c>
      <c r="G175" s="56"/>
      <c r="H175" s="57">
        <v>0</v>
      </c>
      <c r="I175" s="57">
        <v>0</v>
      </c>
      <c r="J175" s="57">
        <v>0</v>
      </c>
      <c r="K175" s="57">
        <v>0</v>
      </c>
    </row>
    <row r="176" s="3" customFormat="1" spans="1:11">
      <c r="A176" s="52"/>
      <c r="F176" s="56" t="s">
        <v>92</v>
      </c>
      <c r="G176" s="56"/>
      <c r="H176" s="57">
        <v>150</v>
      </c>
      <c r="I176" s="57">
        <v>150</v>
      </c>
      <c r="J176" s="57">
        <v>150</v>
      </c>
      <c r="K176" s="57">
        <v>150</v>
      </c>
    </row>
    <row r="177" s="3" customFormat="1" spans="1:16">
      <c r="A177" s="52"/>
      <c r="D177" s="60"/>
      <c r="E177" s="60"/>
      <c r="F177" s="60"/>
      <c r="G177" s="60"/>
      <c r="H177" s="60"/>
      <c r="I177" s="60"/>
      <c r="J177" s="60"/>
      <c r="K177" s="60"/>
      <c r="L177" s="60"/>
      <c r="N177" s="60"/>
      <c r="O177" s="60"/>
      <c r="P177" s="60"/>
    </row>
    <row r="178" s="3" customFormat="1" spans="1:19">
      <c r="A178" s="52"/>
      <c r="C178" s="13" t="s">
        <v>70</v>
      </c>
      <c r="D178" s="54" t="s">
        <v>45</v>
      </c>
      <c r="E178" s="54"/>
      <c r="F178" s="54" t="s">
        <v>41</v>
      </c>
      <c r="G178" s="54" t="s">
        <v>46</v>
      </c>
      <c r="H178" s="54" t="s">
        <v>47</v>
      </c>
      <c r="I178" s="54" t="s">
        <v>64</v>
      </c>
      <c r="J178" s="54" t="s">
        <v>148</v>
      </c>
      <c r="K178" s="54" t="s">
        <v>147</v>
      </c>
      <c r="L178" s="54" t="s">
        <v>98</v>
      </c>
      <c r="M178" s="54" t="s">
        <v>99</v>
      </c>
      <c r="N178" s="64" t="s">
        <v>100</v>
      </c>
      <c r="O178" s="64" t="s">
        <v>101</v>
      </c>
      <c r="P178" s="64" t="s">
        <v>102</v>
      </c>
      <c r="Q178" s="64" t="s">
        <v>103</v>
      </c>
      <c r="R178" s="54" t="s">
        <v>48</v>
      </c>
      <c r="S178" s="67"/>
    </row>
    <row r="179" s="3" customFormat="1" spans="1:19">
      <c r="A179" s="52"/>
      <c r="C179" s="61" t="s">
        <v>49</v>
      </c>
      <c r="D179" s="19" t="str">
        <f t="shared" ref="D179:K179" si="13">DEC2HEX(D180,2)</f>
        <v>FF</v>
      </c>
      <c r="E179" s="19" t="str">
        <f t="shared" si="13"/>
        <v>FF</v>
      </c>
      <c r="F179" s="19" t="str">
        <f t="shared" si="13"/>
        <v>FE</v>
      </c>
      <c r="G179" s="19" t="str">
        <f t="shared" si="13"/>
        <v>20</v>
      </c>
      <c r="H179" s="19" t="str">
        <f t="shared" si="13"/>
        <v>83</v>
      </c>
      <c r="I179" s="19" t="str">
        <f t="shared" si="13"/>
        <v>2A</v>
      </c>
      <c r="J179" s="19" t="str">
        <f t="shared" si="13"/>
        <v>06</v>
      </c>
      <c r="K179" s="19" t="str">
        <f t="shared" si="13"/>
        <v>01</v>
      </c>
      <c r="L179" s="19" t="str">
        <f>DEC2HEX(_xlfn.BITAND(H174,255),2)</f>
        <v>00</v>
      </c>
      <c r="M179" s="19" t="str">
        <f>DEC2HEX(_xlfn.BITRSHIFT(H174,8),2)</f>
        <v>08</v>
      </c>
      <c r="N179" s="19" t="str">
        <f>DEC2HEX(_xlfn.BITAND(H175,255),2)</f>
        <v>00</v>
      </c>
      <c r="O179" s="19" t="str">
        <f>DEC2HEX(_xlfn.BITRSHIFT(H175,8),2)</f>
        <v>00</v>
      </c>
      <c r="P179" s="19" t="str">
        <f>DEC2HEX(_xlfn.BITAND(H176,255),2)</f>
        <v>96</v>
      </c>
      <c r="Q179" s="19" t="str">
        <f>DEC2HEX(_xlfn.BITRSHIFT(H176,8),2)</f>
        <v>00</v>
      </c>
      <c r="R179" s="19" t="str">
        <f>DEC2HEX(_xlfn.BITXOR(_xlfn.BITAND(SUM(F180+G180+H180+I180+J180+K180+L180+M180+N180+O180+P180+Q180+K182+L182+M182+N182+O182+P182+Q182+K184+L184+M184+N184+O184+P184+Q184+K186+L186+M186+N186+O186+P186+Q186),255),255),2)</f>
        <v>AC</v>
      </c>
      <c r="S179" s="67"/>
    </row>
    <row r="180" s="3" customFormat="1" spans="1:19">
      <c r="A180" s="52"/>
      <c r="C180" s="54" t="s">
        <v>50</v>
      </c>
      <c r="D180" s="62">
        <v>255</v>
      </c>
      <c r="E180" s="62">
        <v>255</v>
      </c>
      <c r="F180" s="62">
        <v>254</v>
      </c>
      <c r="G180" s="62">
        <v>32</v>
      </c>
      <c r="H180" s="62">
        <v>131</v>
      </c>
      <c r="I180" s="62">
        <f>G170</f>
        <v>42</v>
      </c>
      <c r="J180" s="62">
        <f>G171</f>
        <v>6</v>
      </c>
      <c r="K180" s="62">
        <f>H173</f>
        <v>1</v>
      </c>
      <c r="L180" s="62">
        <f t="shared" ref="L180:R180" si="14">HEX2DEC(L179)</f>
        <v>0</v>
      </c>
      <c r="M180" s="62">
        <f t="shared" si="14"/>
        <v>8</v>
      </c>
      <c r="N180" s="62">
        <f t="shared" si="14"/>
        <v>0</v>
      </c>
      <c r="O180" s="62">
        <f t="shared" si="14"/>
        <v>0</v>
      </c>
      <c r="P180" s="62">
        <f t="shared" si="14"/>
        <v>150</v>
      </c>
      <c r="Q180" s="62">
        <f t="shared" si="14"/>
        <v>0</v>
      </c>
      <c r="R180" s="62">
        <f t="shared" si="14"/>
        <v>172</v>
      </c>
      <c r="S180" s="67"/>
    </row>
    <row r="181" s="3" customFormat="1" spans="1:19">
      <c r="A181" s="52"/>
      <c r="C181" s="55"/>
      <c r="D181" s="55"/>
      <c r="E181" s="55"/>
      <c r="F181" s="55"/>
      <c r="G181" s="55"/>
      <c r="H181" s="55"/>
      <c r="I181" s="55"/>
      <c r="J181" s="61" t="s">
        <v>49</v>
      </c>
      <c r="K181" s="19" t="str">
        <f t="shared" ref="K181:K185" si="15">DEC2HEX(K182,2)</f>
        <v>02</v>
      </c>
      <c r="L181" s="19" t="str">
        <f>DEC2HEX(_xlfn.BITAND(I174,255),2)</f>
        <v>00</v>
      </c>
      <c r="M181" s="19" t="str">
        <f>DEC2HEX(_xlfn.BITRSHIFT(I174,8),2)</f>
        <v>08</v>
      </c>
      <c r="N181" s="19" t="str">
        <f>DEC2HEX(_xlfn.BITAND(I175,255),2)</f>
        <v>00</v>
      </c>
      <c r="O181" s="19" t="str">
        <f>DEC2HEX(_xlfn.BITRSHIFT(I175,8),2)</f>
        <v>00</v>
      </c>
      <c r="P181" s="19" t="str">
        <f>DEC2HEX(_xlfn.BITAND(I176,255),2)</f>
        <v>96</v>
      </c>
      <c r="Q181" s="19" t="str">
        <f>DEC2HEX(_xlfn.BITRSHIFT(I176,8),2)</f>
        <v>00</v>
      </c>
      <c r="R181" s="67"/>
      <c r="S181" s="67"/>
    </row>
    <row r="182" s="3" customFormat="1" spans="1:19">
      <c r="A182" s="52"/>
      <c r="C182" s="55"/>
      <c r="D182" s="55"/>
      <c r="E182" s="55"/>
      <c r="F182" s="55"/>
      <c r="G182" s="55"/>
      <c r="H182" s="55"/>
      <c r="I182" s="55"/>
      <c r="J182" s="54" t="s">
        <v>50</v>
      </c>
      <c r="K182" s="62">
        <f>I173</f>
        <v>2</v>
      </c>
      <c r="L182" s="62">
        <f t="shared" ref="L182:Q182" si="16">HEX2DEC(L181)</f>
        <v>0</v>
      </c>
      <c r="M182" s="62">
        <f t="shared" si="16"/>
        <v>8</v>
      </c>
      <c r="N182" s="62">
        <f t="shared" si="16"/>
        <v>0</v>
      </c>
      <c r="O182" s="62">
        <f t="shared" si="16"/>
        <v>0</v>
      </c>
      <c r="P182" s="62">
        <f t="shared" si="16"/>
        <v>150</v>
      </c>
      <c r="Q182" s="62">
        <f t="shared" si="16"/>
        <v>0</v>
      </c>
      <c r="R182" s="67"/>
      <c r="S182" s="67"/>
    </row>
    <row r="183" s="3" customFormat="1" spans="1:19">
      <c r="A183" s="52"/>
      <c r="C183" s="63"/>
      <c r="D183" s="63"/>
      <c r="E183" s="63"/>
      <c r="F183" s="63"/>
      <c r="G183" s="63"/>
      <c r="H183" s="63"/>
      <c r="I183" s="63"/>
      <c r="J183" s="61" t="s">
        <v>49</v>
      </c>
      <c r="K183" s="19" t="str">
        <f t="shared" si="15"/>
        <v>03</v>
      </c>
      <c r="L183" s="19" t="str">
        <f>DEC2HEX(_xlfn.BITAND(J174,255),2)</f>
        <v>00</v>
      </c>
      <c r="M183" s="19" t="str">
        <f>DEC2HEX(_xlfn.BITRSHIFT(J174,8),2)</f>
        <v>08</v>
      </c>
      <c r="N183" s="19" t="str">
        <f>DEC2HEX(_xlfn.BITAND(J175,255),2)</f>
        <v>00</v>
      </c>
      <c r="O183" s="19" t="str">
        <f>DEC2HEX(_xlfn.BITRSHIFT(J175,8),2)</f>
        <v>00</v>
      </c>
      <c r="P183" s="19" t="str">
        <f>DEC2HEX(_xlfn.BITAND(J176,255),2)</f>
        <v>96</v>
      </c>
      <c r="Q183" s="19" t="str">
        <f>DEC2HEX(_xlfn.BITRSHIFT(J176,8),2)</f>
        <v>00</v>
      </c>
      <c r="R183" s="67"/>
      <c r="S183" s="67"/>
    </row>
    <row r="184" s="3" customFormat="1" spans="1:19">
      <c r="A184" s="52"/>
      <c r="C184" s="55"/>
      <c r="D184" s="55"/>
      <c r="E184" s="55"/>
      <c r="F184" s="55"/>
      <c r="G184" s="55"/>
      <c r="H184" s="55"/>
      <c r="I184" s="55"/>
      <c r="J184" s="54" t="s">
        <v>50</v>
      </c>
      <c r="K184" s="62">
        <f>J173</f>
        <v>3</v>
      </c>
      <c r="L184" s="62">
        <f t="shared" ref="L184:Q184" si="17">HEX2DEC(L183)</f>
        <v>0</v>
      </c>
      <c r="M184" s="62">
        <f t="shared" si="17"/>
        <v>8</v>
      </c>
      <c r="N184" s="62">
        <f t="shared" si="17"/>
        <v>0</v>
      </c>
      <c r="O184" s="62">
        <f t="shared" si="17"/>
        <v>0</v>
      </c>
      <c r="P184" s="62">
        <f t="shared" si="17"/>
        <v>150</v>
      </c>
      <c r="Q184" s="62">
        <f t="shared" si="17"/>
        <v>0</v>
      </c>
      <c r="R184" s="67"/>
      <c r="S184" s="67"/>
    </row>
    <row r="185" s="3" customFormat="1" spans="1:19">
      <c r="A185" s="52"/>
      <c r="C185" s="55"/>
      <c r="D185" s="55"/>
      <c r="E185" s="55"/>
      <c r="F185" s="55"/>
      <c r="G185" s="55"/>
      <c r="H185" s="55"/>
      <c r="I185" s="55"/>
      <c r="J185" s="61" t="s">
        <v>49</v>
      </c>
      <c r="K185" s="19" t="str">
        <f t="shared" si="15"/>
        <v>04</v>
      </c>
      <c r="L185" s="19" t="str">
        <f>DEC2HEX(_xlfn.BITAND(K174,255),2)</f>
        <v>00</v>
      </c>
      <c r="M185" s="19" t="str">
        <f>DEC2HEX(_xlfn.BITRSHIFT(K174,8),2)</f>
        <v>08</v>
      </c>
      <c r="N185" s="19" t="str">
        <f>DEC2HEX(_xlfn.BITAND(K175,255),2)</f>
        <v>00</v>
      </c>
      <c r="O185" s="19" t="str">
        <f>DEC2HEX(_xlfn.BITRSHIFT(K175,8),2)</f>
        <v>00</v>
      </c>
      <c r="P185" s="19" t="str">
        <f>DEC2HEX(_xlfn.BITAND(K176,255),2)</f>
        <v>96</v>
      </c>
      <c r="Q185" s="19" t="str">
        <f>DEC2HEX(_xlfn.BITRSHIFT(K176,8),2)</f>
        <v>00</v>
      </c>
      <c r="R185" s="67"/>
      <c r="S185" s="67"/>
    </row>
    <row r="186" s="3" customFormat="1" spans="1:19">
      <c r="A186" s="52"/>
      <c r="C186" s="55"/>
      <c r="D186" s="55"/>
      <c r="E186" s="55"/>
      <c r="F186" s="55"/>
      <c r="G186" s="55"/>
      <c r="H186" s="55"/>
      <c r="I186" s="55"/>
      <c r="J186" s="54" t="s">
        <v>50</v>
      </c>
      <c r="K186" s="62">
        <f>K173</f>
        <v>4</v>
      </c>
      <c r="L186" s="62">
        <f t="shared" ref="L186:Q186" si="18">HEX2DEC(L185)</f>
        <v>0</v>
      </c>
      <c r="M186" s="62">
        <f t="shared" si="18"/>
        <v>8</v>
      </c>
      <c r="N186" s="62">
        <f t="shared" si="18"/>
        <v>0</v>
      </c>
      <c r="O186" s="62">
        <f t="shared" si="18"/>
        <v>0</v>
      </c>
      <c r="P186" s="62">
        <f t="shared" si="18"/>
        <v>150</v>
      </c>
      <c r="Q186" s="62">
        <f t="shared" si="18"/>
        <v>0</v>
      </c>
      <c r="R186" s="67"/>
      <c r="S186" s="67"/>
    </row>
    <row r="187" s="3" customFormat="1" spans="1:16">
      <c r="A187" s="52"/>
      <c r="C187" s="64" t="s">
        <v>51</v>
      </c>
      <c r="D187" s="65" t="str">
        <f>CONCATENATE(D179," ",E179," ",F179," ",G179," ",H179," ",I179," ",J179," ",K179," ",L179," ",M179," ",N179," ",O179," ",P179," ",Q179," ",K181," ",L181," ",M181," ",N181," ",O181," ",P181," ",Q181," ",K183," ",L183," ",M183," ",N183," ",O183," ",P183," ",Q183," ",K185," ",L185," ",M185," ",N185," ",O185," ",P185," ",Q185," ",R179)</f>
        <v>FF FF FE 20 83 2A 06 01 00 08 00 00 96 00 02 00 08 00 00 96 00 03 00 08 00 00 96 00 04 00 08 00 00 96 00 AC</v>
      </c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</row>
    <row r="188" customFormat="1" ht="18" customHeight="1"/>
    <row r="189" s="3" customFormat="1" ht="18" customHeight="1" spans="1:7">
      <c r="A189" s="52" t="s">
        <v>137</v>
      </c>
      <c r="C189" s="53" t="s">
        <v>26</v>
      </c>
      <c r="D189" s="53"/>
      <c r="E189" s="53"/>
      <c r="F189" s="53"/>
      <c r="G189" s="53"/>
    </row>
    <row r="190" s="3" customFormat="1" spans="1:1">
      <c r="A190" s="52"/>
    </row>
    <row r="191" s="3" customFormat="1" spans="1:7">
      <c r="A191" s="52"/>
      <c r="E191" s="54" t="s">
        <v>38</v>
      </c>
      <c r="F191" s="54"/>
      <c r="G191" s="54" t="s">
        <v>39</v>
      </c>
    </row>
    <row r="192" s="3" customFormat="1" spans="1:7">
      <c r="A192" s="52"/>
      <c r="C192" s="55"/>
      <c r="E192" s="56" t="s">
        <v>139</v>
      </c>
      <c r="F192" s="56"/>
      <c r="G192" s="57">
        <v>254</v>
      </c>
    </row>
    <row r="193" s="3" customFormat="1" spans="1:7">
      <c r="A193" s="52"/>
      <c r="C193" s="55"/>
      <c r="D193" s="58"/>
      <c r="E193" s="56" t="s">
        <v>140</v>
      </c>
      <c r="F193" s="56"/>
      <c r="G193" s="59">
        <v>131</v>
      </c>
    </row>
    <row r="194" s="3" customFormat="1" spans="1:7">
      <c r="A194" s="52"/>
      <c r="C194" s="55"/>
      <c r="D194" s="58"/>
      <c r="E194" s="56" t="s">
        <v>141</v>
      </c>
      <c r="F194" s="56"/>
      <c r="G194" s="57">
        <v>40</v>
      </c>
    </row>
    <row r="195" s="3" customFormat="1" spans="1:7">
      <c r="A195" s="52"/>
      <c r="C195" s="55"/>
      <c r="D195" s="58"/>
      <c r="E195" s="56" t="s">
        <v>142</v>
      </c>
      <c r="F195" s="56"/>
      <c r="G195" s="57">
        <v>1</v>
      </c>
    </row>
    <row r="196" s="3" customFormat="1" spans="1:11">
      <c r="A196" s="52"/>
      <c r="C196" s="55"/>
      <c r="D196" s="58"/>
      <c r="E196" s="58"/>
      <c r="F196" s="58"/>
      <c r="G196" s="55"/>
      <c r="H196" s="55" t="s">
        <v>143</v>
      </c>
      <c r="I196" s="55" t="s">
        <v>144</v>
      </c>
      <c r="J196" s="55" t="s">
        <v>145</v>
      </c>
      <c r="K196" s="55" t="s">
        <v>146</v>
      </c>
    </row>
    <row r="197" s="3" customFormat="1" spans="1:11">
      <c r="A197" s="52"/>
      <c r="C197" s="55"/>
      <c r="D197" s="58"/>
      <c r="F197" s="56" t="s">
        <v>147</v>
      </c>
      <c r="G197" s="56"/>
      <c r="H197" s="57">
        <v>1</v>
      </c>
      <c r="I197" s="57">
        <v>2</v>
      </c>
      <c r="J197" s="57">
        <v>3</v>
      </c>
      <c r="K197" s="57">
        <v>4</v>
      </c>
    </row>
    <row r="198" s="3" customFormat="1" spans="1:11">
      <c r="A198" s="52"/>
      <c r="C198" s="55"/>
      <c r="D198" s="58"/>
      <c r="F198" s="56" t="s">
        <v>149</v>
      </c>
      <c r="G198" s="56"/>
      <c r="H198" s="57">
        <v>0</v>
      </c>
      <c r="I198" s="57">
        <v>0</v>
      </c>
      <c r="J198" s="57">
        <v>0</v>
      </c>
      <c r="K198" s="57">
        <v>0</v>
      </c>
    </row>
    <row r="199" s="3" customFormat="1" spans="1:16">
      <c r="A199" s="52"/>
      <c r="D199" s="60"/>
      <c r="E199" s="60"/>
      <c r="F199" s="60"/>
      <c r="G199" s="60"/>
      <c r="H199" s="60"/>
      <c r="I199" s="60"/>
      <c r="J199" s="60"/>
      <c r="K199" s="60"/>
      <c r="L199" s="60"/>
      <c r="N199" s="60"/>
      <c r="O199" s="60"/>
      <c r="P199" s="60"/>
    </row>
    <row r="200" s="3" customFormat="1" spans="1:14">
      <c r="A200" s="52"/>
      <c r="C200" s="13" t="s">
        <v>69</v>
      </c>
      <c r="D200" s="54" t="s">
        <v>45</v>
      </c>
      <c r="E200" s="54"/>
      <c r="F200" s="54" t="s">
        <v>41</v>
      </c>
      <c r="G200" s="54" t="s">
        <v>46</v>
      </c>
      <c r="H200" s="54" t="s">
        <v>47</v>
      </c>
      <c r="I200" s="54" t="s">
        <v>64</v>
      </c>
      <c r="J200" s="54" t="s">
        <v>148</v>
      </c>
      <c r="K200" s="54" t="s">
        <v>147</v>
      </c>
      <c r="L200" s="54" t="s">
        <v>149</v>
      </c>
      <c r="M200" s="54" t="s">
        <v>48</v>
      </c>
      <c r="N200" s="67"/>
    </row>
    <row r="201" s="3" customFormat="1" spans="1:14">
      <c r="A201" s="52"/>
      <c r="C201" s="61" t="s">
        <v>49</v>
      </c>
      <c r="D201" s="19" t="str">
        <f t="shared" ref="D201:K201" si="19">DEC2HEX(D202,2)</f>
        <v>FF</v>
      </c>
      <c r="E201" s="19" t="str">
        <f t="shared" si="19"/>
        <v>FF</v>
      </c>
      <c r="F201" s="19" t="str">
        <f t="shared" si="19"/>
        <v>FE</v>
      </c>
      <c r="G201" s="19" t="str">
        <f t="shared" si="19"/>
        <v>0C</v>
      </c>
      <c r="H201" s="19" t="str">
        <f t="shared" si="19"/>
        <v>83</v>
      </c>
      <c r="I201" s="19" t="str">
        <f t="shared" si="19"/>
        <v>28</v>
      </c>
      <c r="J201" s="19" t="str">
        <f t="shared" si="19"/>
        <v>01</v>
      </c>
      <c r="K201" s="19" t="str">
        <f t="shared" si="19"/>
        <v>01</v>
      </c>
      <c r="L201" s="19" t="str">
        <f>DEC2HEX(_xlfn.BITAND(H198,255),2)</f>
        <v>00</v>
      </c>
      <c r="M201" s="19" t="str">
        <f>DEC2HEX(_xlfn.BITXOR(_xlfn.BITAND(SUM(F202+G202+H202+I202+J202+K202+L202+K204+L204+K206+L206+K208+L208),255),255),2)</f>
        <v>3F</v>
      </c>
      <c r="N201" s="67"/>
    </row>
    <row r="202" s="3" customFormat="1" spans="1:14">
      <c r="A202" s="52"/>
      <c r="C202" s="54" t="s">
        <v>50</v>
      </c>
      <c r="D202" s="62">
        <v>255</v>
      </c>
      <c r="E202" s="62">
        <v>255</v>
      </c>
      <c r="F202" s="62">
        <v>254</v>
      </c>
      <c r="G202" s="62">
        <v>12</v>
      </c>
      <c r="H202" s="62">
        <v>131</v>
      </c>
      <c r="I202" s="62">
        <f>G194</f>
        <v>40</v>
      </c>
      <c r="J202" s="62">
        <f>G195</f>
        <v>1</v>
      </c>
      <c r="K202" s="62">
        <f>H197</f>
        <v>1</v>
      </c>
      <c r="L202" s="62">
        <f t="shared" ref="L202:L206" si="20">HEX2DEC(L201)</f>
        <v>0</v>
      </c>
      <c r="M202" s="62">
        <f>HEX2DEC(M201)</f>
        <v>63</v>
      </c>
      <c r="N202" s="67"/>
    </row>
    <row r="203" s="3" customFormat="1" spans="1:14">
      <c r="A203" s="52"/>
      <c r="C203" s="55"/>
      <c r="D203" s="55"/>
      <c r="E203" s="55"/>
      <c r="F203" s="55"/>
      <c r="G203" s="55"/>
      <c r="H203" s="55"/>
      <c r="I203" s="55"/>
      <c r="J203" s="61" t="s">
        <v>49</v>
      </c>
      <c r="K203" s="19" t="str">
        <f t="shared" ref="K203:K207" si="21">DEC2HEX(K204,2)</f>
        <v>02</v>
      </c>
      <c r="L203" s="19" t="str">
        <f>DEC2HEX(_xlfn.BITAND(I198,255),2)</f>
        <v>00</v>
      </c>
      <c r="M203" s="67"/>
      <c r="N203" s="67"/>
    </row>
    <row r="204" s="3" customFormat="1" spans="1:14">
      <c r="A204" s="52"/>
      <c r="C204" s="55"/>
      <c r="D204" s="55"/>
      <c r="E204" s="55"/>
      <c r="F204" s="55"/>
      <c r="G204" s="55"/>
      <c r="H204" s="55"/>
      <c r="I204" s="55"/>
      <c r="J204" s="54" t="s">
        <v>50</v>
      </c>
      <c r="K204" s="62">
        <f>I197</f>
        <v>2</v>
      </c>
      <c r="L204" s="62">
        <f t="shared" si="20"/>
        <v>0</v>
      </c>
      <c r="M204" s="67"/>
      <c r="N204" s="67"/>
    </row>
    <row r="205" s="3" customFormat="1" spans="1:14">
      <c r="A205" s="52"/>
      <c r="C205" s="63"/>
      <c r="D205" s="63"/>
      <c r="E205" s="63"/>
      <c r="F205" s="63"/>
      <c r="G205" s="63"/>
      <c r="H205" s="63"/>
      <c r="I205" s="63"/>
      <c r="J205" s="61" t="s">
        <v>49</v>
      </c>
      <c r="K205" s="19" t="str">
        <f t="shared" si="21"/>
        <v>03</v>
      </c>
      <c r="L205" s="19" t="str">
        <f>DEC2HEX(_xlfn.BITAND(J198,255),2)</f>
        <v>00</v>
      </c>
      <c r="M205" s="67"/>
      <c r="N205" s="67"/>
    </row>
    <row r="206" s="3" customFormat="1" spans="1:14">
      <c r="A206" s="52"/>
      <c r="C206" s="55"/>
      <c r="D206" s="55"/>
      <c r="E206" s="55"/>
      <c r="F206" s="55"/>
      <c r="G206" s="55"/>
      <c r="H206" s="55"/>
      <c r="I206" s="55"/>
      <c r="J206" s="54" t="s">
        <v>50</v>
      </c>
      <c r="K206" s="62">
        <f>J197</f>
        <v>3</v>
      </c>
      <c r="L206" s="62">
        <f t="shared" si="20"/>
        <v>0</v>
      </c>
      <c r="M206" s="67"/>
      <c r="N206" s="67"/>
    </row>
    <row r="207" s="3" customFormat="1" spans="1:14">
      <c r="A207" s="52"/>
      <c r="C207" s="55"/>
      <c r="D207" s="55"/>
      <c r="E207" s="55"/>
      <c r="F207" s="55"/>
      <c r="G207" s="55"/>
      <c r="H207" s="55"/>
      <c r="I207" s="55"/>
      <c r="J207" s="61" t="s">
        <v>49</v>
      </c>
      <c r="K207" s="19" t="str">
        <f t="shared" si="21"/>
        <v>04</v>
      </c>
      <c r="L207" s="19" t="str">
        <f>DEC2HEX(_xlfn.BITAND(K198,255),2)</f>
        <v>00</v>
      </c>
      <c r="M207" s="67"/>
      <c r="N207" s="67"/>
    </row>
    <row r="208" s="3" customFormat="1" spans="1:14">
      <c r="A208" s="52"/>
      <c r="C208" s="55"/>
      <c r="D208" s="55"/>
      <c r="E208" s="55"/>
      <c r="F208" s="55"/>
      <c r="G208" s="55"/>
      <c r="H208" s="55"/>
      <c r="I208" s="55"/>
      <c r="J208" s="54" t="s">
        <v>50</v>
      </c>
      <c r="K208" s="62">
        <f>K197</f>
        <v>4</v>
      </c>
      <c r="L208" s="62">
        <f>HEX2DEC(L207)</f>
        <v>0</v>
      </c>
      <c r="M208" s="67"/>
      <c r="N208" s="67"/>
    </row>
    <row r="209" s="3" customFormat="1" spans="1:16">
      <c r="A209" s="52"/>
      <c r="C209" s="64" t="s">
        <v>51</v>
      </c>
      <c r="D209" s="65" t="str">
        <f>CONCATENATE(D201," ",E201," ",F201," ",G201," ",H201," ",I201," ",J201," ",K201," ",L201," ",K203," ",L203," ",K205," ",L205," ",K207," ",L207," ",M201)</f>
        <v>FF FF FE 0C 83 28 01 01 00 02 00 03 00 04 00 3F</v>
      </c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</row>
    <row r="210" customFormat="1"/>
    <row r="211" customFormat="1"/>
    <row r="212" customFormat="1"/>
    <row r="213" s="2" customFormat="1" spans="3:7">
      <c r="C213" s="6" t="s">
        <v>28</v>
      </c>
      <c r="D213" s="7"/>
      <c r="E213" s="7"/>
      <c r="F213" s="7"/>
      <c r="G213" s="7"/>
    </row>
    <row r="214" s="2" customFormat="1" spans="8:9">
      <c r="H214" s="8" t="s">
        <v>37</v>
      </c>
      <c r="I214" s="8"/>
    </row>
    <row r="215" s="2" customFormat="1" spans="5:10">
      <c r="E215" s="9" t="s">
        <v>38</v>
      </c>
      <c r="F215" s="9"/>
      <c r="G215" s="9" t="s">
        <v>39</v>
      </c>
      <c r="H215" s="8"/>
      <c r="I215" s="2" t="s">
        <v>84</v>
      </c>
      <c r="J215" s="2" t="s">
        <v>105</v>
      </c>
    </row>
    <row r="216" s="2" customFormat="1" spans="5:8">
      <c r="E216" s="10" t="s">
        <v>41</v>
      </c>
      <c r="F216" s="10"/>
      <c r="G216" s="11">
        <v>1</v>
      </c>
      <c r="H216" s="8" t="s">
        <v>42</v>
      </c>
    </row>
    <row r="217" s="2" customFormat="1" spans="5:7">
      <c r="E217" s="10" t="s">
        <v>55</v>
      </c>
      <c r="F217" s="10"/>
      <c r="G217" s="12">
        <v>3</v>
      </c>
    </row>
    <row r="218" s="2" customFormat="1" spans="5:9">
      <c r="E218" s="10" t="s">
        <v>149</v>
      </c>
      <c r="F218" s="10"/>
      <c r="G218" s="11">
        <v>1</v>
      </c>
      <c r="H218" s="43" t="s">
        <v>150</v>
      </c>
      <c r="I218" s="43" t="s">
        <v>151</v>
      </c>
    </row>
    <row r="219" s="2" customFormat="1" spans="5:9">
      <c r="E219" s="10" t="s">
        <v>106</v>
      </c>
      <c r="F219" s="10"/>
      <c r="G219" s="11">
        <v>50</v>
      </c>
      <c r="H219" s="43" t="s">
        <v>107</v>
      </c>
      <c r="I219" s="43" t="s">
        <v>108</v>
      </c>
    </row>
    <row r="220" s="2" customFormat="1" spans="5:10">
      <c r="E220" s="10" t="s">
        <v>85</v>
      </c>
      <c r="F220" s="10"/>
      <c r="G220" s="11">
        <v>4095</v>
      </c>
      <c r="H220" s="43" t="s">
        <v>152</v>
      </c>
      <c r="I220" s="43" t="s">
        <v>87</v>
      </c>
      <c r="J220" s="78" t="s">
        <v>109</v>
      </c>
    </row>
    <row r="221" s="2" customFormat="1" spans="5:9">
      <c r="E221" s="10" t="s">
        <v>153</v>
      </c>
      <c r="F221" s="10"/>
      <c r="G221" s="11">
        <v>500</v>
      </c>
      <c r="H221" s="43"/>
      <c r="I221" s="43" t="s">
        <v>154</v>
      </c>
    </row>
    <row r="222" s="2" customFormat="1" spans="5:9">
      <c r="E222" s="10" t="s">
        <v>92</v>
      </c>
      <c r="F222" s="10"/>
      <c r="G222" s="11">
        <v>100</v>
      </c>
      <c r="H222" s="43" t="s">
        <v>155</v>
      </c>
      <c r="I222" s="43" t="s">
        <v>156</v>
      </c>
    </row>
    <row r="225" s="2" customFormat="1" spans="3:18">
      <c r="C225" s="13" t="s">
        <v>82</v>
      </c>
      <c r="D225" s="36" t="s">
        <v>45</v>
      </c>
      <c r="E225" s="37"/>
      <c r="F225" s="9" t="s">
        <v>41</v>
      </c>
      <c r="G225" s="9" t="s">
        <v>46</v>
      </c>
      <c r="H225" s="9" t="s">
        <v>47</v>
      </c>
      <c r="I225" s="9" t="s">
        <v>64</v>
      </c>
      <c r="J225" s="9" t="s">
        <v>157</v>
      </c>
      <c r="K225" s="9" t="s">
        <v>111</v>
      </c>
      <c r="L225" s="9" t="s">
        <v>98</v>
      </c>
      <c r="M225" s="9" t="s">
        <v>99</v>
      </c>
      <c r="N225" s="46" t="s">
        <v>158</v>
      </c>
      <c r="O225" s="46" t="s">
        <v>159</v>
      </c>
      <c r="P225" s="15" t="s">
        <v>102</v>
      </c>
      <c r="Q225" s="15" t="s">
        <v>103</v>
      </c>
      <c r="R225" s="9" t="s">
        <v>48</v>
      </c>
    </row>
    <row r="226" s="2" customFormat="1" spans="3:18">
      <c r="C226" s="14" t="s">
        <v>49</v>
      </c>
      <c r="D226" s="9" t="str">
        <f>DEC2HEX(255,2)</f>
        <v>FF</v>
      </c>
      <c r="E226" s="9" t="str">
        <f>DEC2HEX(255,2)</f>
        <v>FF</v>
      </c>
      <c r="F226" s="9" t="str">
        <f>DEC2HEX(G216,2)</f>
        <v>01</v>
      </c>
      <c r="G226" s="9" t="str">
        <f>DEC2HEX(11,2)</f>
        <v>0B</v>
      </c>
      <c r="H226" s="9" t="str">
        <f>DEC2HEX(G217,2)</f>
        <v>03</v>
      </c>
      <c r="I226" s="9" t="str">
        <f>DEC2HEX(40,2)</f>
        <v>28</v>
      </c>
      <c r="J226" s="9" t="str">
        <f>DEC2HEX(_xlfn.BITAND(G218,255),2)</f>
        <v>01</v>
      </c>
      <c r="K226" s="9" t="str">
        <f>DEC2HEX(_xlfn.BITAND(G219,255),2)</f>
        <v>32</v>
      </c>
      <c r="L226" s="9" t="str">
        <f>DEC2HEX(_xlfn.BITAND(G220,255),2)</f>
        <v>FF</v>
      </c>
      <c r="M226" s="9" t="str">
        <f>DEC2HEX(_xlfn.BITRSHIFT(G220,8),2)</f>
        <v>0F</v>
      </c>
      <c r="N226" s="12" t="str">
        <f>DEC2HEX(_xlfn.BITAND(G221,255),2)</f>
        <v>F4</v>
      </c>
      <c r="O226" s="12" t="str">
        <f>DEC2HEX(_xlfn.BITRSHIFT(G221,8),2)</f>
        <v>01</v>
      </c>
      <c r="P226" s="9" t="str">
        <f>DEC2HEX(_xlfn.BITAND(G222,255),2)</f>
        <v>64</v>
      </c>
      <c r="Q226" s="9" t="str">
        <f>DEC2HEX(_xlfn.BITRSHIFT(G222,8),2)</f>
        <v>00</v>
      </c>
      <c r="R226" s="9" t="str">
        <f>DEC2HEX(_xlfn.BITXOR(_xlfn.BITAND(SUM(F227:Q227),255),255),2)</f>
        <v>2E</v>
      </c>
    </row>
    <row r="227" s="2" customFormat="1" spans="3:18">
      <c r="C227" s="9" t="s">
        <v>50</v>
      </c>
      <c r="D227" s="9">
        <f t="shared" ref="D227:R227" si="22">HEX2DEC(D226)</f>
        <v>255</v>
      </c>
      <c r="E227" s="9">
        <f t="shared" si="22"/>
        <v>255</v>
      </c>
      <c r="F227" s="9">
        <f t="shared" si="22"/>
        <v>1</v>
      </c>
      <c r="G227" s="9">
        <f t="shared" si="22"/>
        <v>11</v>
      </c>
      <c r="H227" s="9">
        <f t="shared" si="22"/>
        <v>3</v>
      </c>
      <c r="I227" s="9">
        <f t="shared" si="22"/>
        <v>40</v>
      </c>
      <c r="J227" s="9">
        <f t="shared" si="22"/>
        <v>1</v>
      </c>
      <c r="K227" s="9">
        <f t="shared" si="22"/>
        <v>50</v>
      </c>
      <c r="L227" s="9">
        <f t="shared" si="22"/>
        <v>255</v>
      </c>
      <c r="M227" s="9">
        <f t="shared" si="22"/>
        <v>15</v>
      </c>
      <c r="N227" s="12">
        <f t="shared" si="22"/>
        <v>244</v>
      </c>
      <c r="O227" s="12">
        <f t="shared" si="22"/>
        <v>1</v>
      </c>
      <c r="P227" s="9">
        <f t="shared" si="22"/>
        <v>100</v>
      </c>
      <c r="Q227" s="9">
        <f t="shared" si="22"/>
        <v>0</v>
      </c>
      <c r="R227" s="9">
        <f t="shared" si="22"/>
        <v>46</v>
      </c>
    </row>
    <row r="228" s="2" customFormat="1" spans="3:16">
      <c r="C228" s="15" t="s">
        <v>51</v>
      </c>
      <c r="D228" s="38" t="str">
        <f>CONCATENATE(D226," ",E226," ",F226," ",G226," ",H226," ",I226," ",J226," ",K226," ",L226," ",M226," ",N226," ",O226," ",P226," ",Q226," ",R226)</f>
        <v>FF FF 01 0B 03 28 01 32 FF 0F F4 01 64 00 2E</v>
      </c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49"/>
    </row>
    <row r="229" s="2" customFormat="1" spans="3:16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 customFormat="1"/>
    <row r="231" customFormat="1" spans="3:7">
      <c r="C231" s="6" t="s">
        <v>160</v>
      </c>
      <c r="D231" s="7"/>
      <c r="E231" s="7"/>
      <c r="F231" s="7"/>
      <c r="G231" s="7"/>
    </row>
    <row r="232" s="1" customFormat="1" spans="5:9">
      <c r="E232" s="23" t="s">
        <v>81</v>
      </c>
      <c r="F232" s="23"/>
      <c r="G232" s="23"/>
      <c r="H232" s="18" t="s">
        <v>37</v>
      </c>
      <c r="I232" s="18"/>
    </row>
    <row r="233" s="1" customFormat="1" spans="5:9">
      <c r="E233" s="19" t="s">
        <v>38</v>
      </c>
      <c r="F233" s="19"/>
      <c r="G233" s="19" t="s">
        <v>39</v>
      </c>
      <c r="H233" s="29" t="s">
        <v>70</v>
      </c>
      <c r="I233" s="18"/>
    </row>
    <row r="234" s="1" customFormat="1" spans="5:9">
      <c r="E234" s="20" t="s">
        <v>41</v>
      </c>
      <c r="F234" s="20"/>
      <c r="G234" s="21">
        <v>1</v>
      </c>
      <c r="H234" s="18" t="s">
        <v>53</v>
      </c>
      <c r="I234" s="18"/>
    </row>
    <row r="235" s="1" customFormat="1" spans="5:7">
      <c r="E235" s="20" t="s">
        <v>161</v>
      </c>
      <c r="F235" s="20"/>
      <c r="G235" s="22">
        <v>11</v>
      </c>
    </row>
    <row r="236" s="1" customFormat="1" ht="31.2" customHeight="1" spans="3:9">
      <c r="C236" s="23" t="s">
        <v>162</v>
      </c>
      <c r="D236" s="23"/>
      <c r="E236" s="23"/>
      <c r="F236" s="23"/>
      <c r="G236" s="23"/>
      <c r="H236" s="23"/>
      <c r="I236" s="23"/>
    </row>
    <row r="237" s="1" customFormat="1" spans="3:9">
      <c r="C237" s="13" t="s">
        <v>163</v>
      </c>
      <c r="D237" s="24" t="s">
        <v>45</v>
      </c>
      <c r="E237" s="25"/>
      <c r="F237" s="19" t="s">
        <v>41</v>
      </c>
      <c r="G237" s="19" t="s">
        <v>46</v>
      </c>
      <c r="H237" s="19" t="s">
        <v>47</v>
      </c>
      <c r="I237" s="19" t="s">
        <v>48</v>
      </c>
    </row>
    <row r="238" s="1" customFormat="1" spans="3:9">
      <c r="C238" s="26" t="s">
        <v>49</v>
      </c>
      <c r="D238" s="19" t="str">
        <f>DEC2HEX(255,2)</f>
        <v>FF</v>
      </c>
      <c r="E238" s="19" t="str">
        <f>DEC2HEX(255,2)</f>
        <v>FF</v>
      </c>
      <c r="F238" s="19" t="str">
        <f>DEC2HEX(G234,2)</f>
        <v>01</v>
      </c>
      <c r="G238" s="19" t="str">
        <f>DEC2HEX(2,2)</f>
        <v>02</v>
      </c>
      <c r="H238" s="19" t="str">
        <f>DEC2HEX(G235,2)</f>
        <v>0B</v>
      </c>
      <c r="I238" s="19" t="str">
        <f>DEC2HEX(_xlfn.BITXOR(_xlfn.BITAND(SUM(F239+G239+H239),255),255),2)</f>
        <v>F1</v>
      </c>
    </row>
    <row r="239" s="1" customFormat="1" spans="3:9">
      <c r="C239" s="19" t="s">
        <v>50</v>
      </c>
      <c r="D239" s="19">
        <f t="shared" ref="D239:I239" si="23">HEX2DEC(D238)</f>
        <v>255</v>
      </c>
      <c r="E239" s="19">
        <f t="shared" si="23"/>
        <v>255</v>
      </c>
      <c r="F239" s="19">
        <f t="shared" si="23"/>
        <v>1</v>
      </c>
      <c r="G239" s="19">
        <f t="shared" si="23"/>
        <v>2</v>
      </c>
      <c r="H239" s="19">
        <f t="shared" si="23"/>
        <v>11</v>
      </c>
      <c r="I239" s="19">
        <f t="shared" si="23"/>
        <v>241</v>
      </c>
    </row>
    <row r="240" s="1" customFormat="1" ht="18" customHeight="1" spans="3:9">
      <c r="C240" s="27" t="s">
        <v>51</v>
      </c>
      <c r="D240" s="27" t="str">
        <f>CONCATENATE(D238," ",E238," ",F238," ",G238," ",H238," ",I238,)</f>
        <v>FF FF 01 02 0B F1</v>
      </c>
      <c r="E240" s="27"/>
      <c r="F240" s="27"/>
      <c r="G240" s="27"/>
      <c r="H240" s="27"/>
      <c r="I240" s="27"/>
    </row>
    <row r="241" customFormat="1"/>
    <row r="242" customFormat="1"/>
    <row r="243" s="2" customFormat="1" spans="3:7">
      <c r="C243" s="6" t="s">
        <v>32</v>
      </c>
      <c r="D243" s="7"/>
      <c r="E243" s="7"/>
      <c r="F243" s="7"/>
      <c r="G243" s="7"/>
    </row>
    <row r="244" s="1" customFormat="1" spans="5:9">
      <c r="E244" s="23" t="s">
        <v>164</v>
      </c>
      <c r="F244" s="23"/>
      <c r="G244" s="23"/>
      <c r="H244" s="18" t="s">
        <v>37</v>
      </c>
      <c r="I244" s="18"/>
    </row>
    <row r="245" s="1" customFormat="1" spans="5:9">
      <c r="E245" s="19" t="s">
        <v>38</v>
      </c>
      <c r="F245" s="19"/>
      <c r="G245" s="19" t="s">
        <v>39</v>
      </c>
      <c r="H245" s="18"/>
      <c r="I245" s="18"/>
    </row>
    <row r="246" s="1" customFormat="1" spans="5:9">
      <c r="E246" s="20" t="s">
        <v>41</v>
      </c>
      <c r="F246" s="20"/>
      <c r="G246" s="21">
        <v>1</v>
      </c>
      <c r="H246" s="18" t="s">
        <v>53</v>
      </c>
      <c r="I246" s="18" t="s">
        <v>54</v>
      </c>
    </row>
    <row r="247" s="1" customFormat="1" spans="5:7">
      <c r="E247" s="20" t="s">
        <v>161</v>
      </c>
      <c r="F247" s="20"/>
      <c r="G247" s="22">
        <v>11</v>
      </c>
    </row>
    <row r="248" s="1" customFormat="1" spans="5:9">
      <c r="E248" s="20" t="s">
        <v>165</v>
      </c>
      <c r="F248" s="20"/>
      <c r="G248" s="21">
        <v>200</v>
      </c>
      <c r="H248" s="18"/>
      <c r="I248" s="18"/>
    </row>
    <row r="249" s="1" customFormat="1" ht="31.2" customHeight="1" spans="3:11">
      <c r="C249" s="23" t="s">
        <v>166</v>
      </c>
      <c r="D249" s="23"/>
      <c r="E249" s="23"/>
      <c r="F249" s="23"/>
      <c r="G249" s="23"/>
      <c r="H249" s="23"/>
      <c r="I249" s="23"/>
      <c r="J249" s="23"/>
      <c r="K249" s="23"/>
    </row>
    <row r="250" s="1" customFormat="1" ht="27" spans="3:11">
      <c r="C250" s="13" t="s">
        <v>163</v>
      </c>
      <c r="D250" s="24" t="s">
        <v>45</v>
      </c>
      <c r="E250" s="25"/>
      <c r="F250" s="19" t="s">
        <v>41</v>
      </c>
      <c r="G250" s="19" t="s">
        <v>46</v>
      </c>
      <c r="H250" s="19" t="s">
        <v>47</v>
      </c>
      <c r="I250" s="66" t="s">
        <v>135</v>
      </c>
      <c r="J250" s="66" t="s">
        <v>136</v>
      </c>
      <c r="K250" s="19" t="s">
        <v>48</v>
      </c>
    </row>
    <row r="251" s="1" customFormat="1" spans="3:11">
      <c r="C251" s="26" t="s">
        <v>49</v>
      </c>
      <c r="D251" s="19" t="str">
        <f>DEC2HEX(255,2)</f>
        <v>FF</v>
      </c>
      <c r="E251" s="19" t="str">
        <f>DEC2HEX(255,2)</f>
        <v>FF</v>
      </c>
      <c r="F251" s="19" t="str">
        <f>DEC2HEX(G246,2)</f>
        <v>01</v>
      </c>
      <c r="G251" s="19" t="str">
        <f>DEC2HEX(4,2)</f>
        <v>04</v>
      </c>
      <c r="H251" s="19" t="str">
        <f>DEC2HEX(G247,2)</f>
        <v>0B</v>
      </c>
      <c r="I251" s="19" t="str">
        <f>DEC2HEX(_xlfn.BITAND(G248,255),2)</f>
        <v>C8</v>
      </c>
      <c r="J251" s="19" t="str">
        <f>DEC2HEX(_xlfn.BITRSHIFT(G248,8),2)</f>
        <v>00</v>
      </c>
      <c r="K251" s="19" t="str">
        <f>DEC2HEX(_xlfn.BITXOR(_xlfn.BITAND(SUM(F252+G252+H252+I252+J252),255),255),2)</f>
        <v>27</v>
      </c>
    </row>
    <row r="252" s="1" customFormat="1" spans="3:11">
      <c r="C252" s="19" t="s">
        <v>50</v>
      </c>
      <c r="D252" s="19">
        <f t="shared" ref="D252:K252" si="24">HEX2DEC(D251)</f>
        <v>255</v>
      </c>
      <c r="E252" s="19">
        <f t="shared" si="24"/>
        <v>255</v>
      </c>
      <c r="F252" s="19">
        <f t="shared" si="24"/>
        <v>1</v>
      </c>
      <c r="G252" s="19">
        <f t="shared" si="24"/>
        <v>4</v>
      </c>
      <c r="H252" s="19">
        <f t="shared" si="24"/>
        <v>11</v>
      </c>
      <c r="I252" s="19">
        <f t="shared" si="24"/>
        <v>200</v>
      </c>
      <c r="J252" s="19">
        <f t="shared" si="24"/>
        <v>0</v>
      </c>
      <c r="K252" s="19">
        <f t="shared" si="24"/>
        <v>39</v>
      </c>
    </row>
    <row r="253" s="1" customFormat="1" ht="18" customHeight="1" spans="3:10">
      <c r="C253" s="27" t="s">
        <v>51</v>
      </c>
      <c r="D253" s="27" t="str">
        <f>CONCATENATE(D251," ",E251," ",F251," ",G251," ",H251," ",I251," ",J251," ",K251,)</f>
        <v>FF FF 01 04 0B C8 00 27</v>
      </c>
      <c r="E253" s="27"/>
      <c r="F253" s="27"/>
      <c r="G253" s="27"/>
      <c r="H253" s="27"/>
      <c r="I253" s="27"/>
      <c r="J253" s="27"/>
    </row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</sheetData>
  <sheetProtection formatCells="0" insertHyperlinks="0" autoFilter="0"/>
  <mergeCells count="151">
    <mergeCell ref="H3:I3"/>
    <mergeCell ref="E4:F4"/>
    <mergeCell ref="E5:F5"/>
    <mergeCell ref="E6:F6"/>
    <mergeCell ref="D9:E9"/>
    <mergeCell ref="H15:I15"/>
    <mergeCell ref="E16:F16"/>
    <mergeCell ref="E17:F17"/>
    <mergeCell ref="E18:F18"/>
    <mergeCell ref="E19:F19"/>
    <mergeCell ref="E20:F20"/>
    <mergeCell ref="C21:K21"/>
    <mergeCell ref="D22:E22"/>
    <mergeCell ref="E29:G29"/>
    <mergeCell ref="H29:I29"/>
    <mergeCell ref="E30:F30"/>
    <mergeCell ref="E31:F31"/>
    <mergeCell ref="E32:F32"/>
    <mergeCell ref="E33:F33"/>
    <mergeCell ref="E34:F34"/>
    <mergeCell ref="C35:K35"/>
    <mergeCell ref="D36:E36"/>
    <mergeCell ref="E42:G42"/>
    <mergeCell ref="H42:I42"/>
    <mergeCell ref="E43:F43"/>
    <mergeCell ref="H43:I43"/>
    <mergeCell ref="E44:F44"/>
    <mergeCell ref="E45:F45"/>
    <mergeCell ref="E46:F46"/>
    <mergeCell ref="E47:F47"/>
    <mergeCell ref="C48:K48"/>
    <mergeCell ref="D49:E49"/>
    <mergeCell ref="H55:I55"/>
    <mergeCell ref="E56:F56"/>
    <mergeCell ref="E57:F57"/>
    <mergeCell ref="E58:F58"/>
    <mergeCell ref="D61:E61"/>
    <mergeCell ref="H67:I67"/>
    <mergeCell ref="E68:F68"/>
    <mergeCell ref="E69:F69"/>
    <mergeCell ref="E70:F70"/>
    <mergeCell ref="E71:F71"/>
    <mergeCell ref="E72:F72"/>
    <mergeCell ref="E73:F73"/>
    <mergeCell ref="L75:M75"/>
    <mergeCell ref="D76:E76"/>
    <mergeCell ref="D79:P79"/>
    <mergeCell ref="D81:E81"/>
    <mergeCell ref="D84:P84"/>
    <mergeCell ref="H87:I87"/>
    <mergeCell ref="E88:F88"/>
    <mergeCell ref="E89:F89"/>
    <mergeCell ref="E90:F90"/>
    <mergeCell ref="E91:F91"/>
    <mergeCell ref="E92:F92"/>
    <mergeCell ref="E93:F93"/>
    <mergeCell ref="E94:F94"/>
    <mergeCell ref="M96:N96"/>
    <mergeCell ref="D97:E97"/>
    <mergeCell ref="E103:G103"/>
    <mergeCell ref="H103:I103"/>
    <mergeCell ref="E104:F104"/>
    <mergeCell ref="H104:I104"/>
    <mergeCell ref="E105:F105"/>
    <mergeCell ref="E106:F106"/>
    <mergeCell ref="E107:F107"/>
    <mergeCell ref="E108:F108"/>
    <mergeCell ref="C109:K109"/>
    <mergeCell ref="D110:E110"/>
    <mergeCell ref="E116:G116"/>
    <mergeCell ref="H116:I116"/>
    <mergeCell ref="E117:F117"/>
    <mergeCell ref="H117:I117"/>
    <mergeCell ref="E118:F118"/>
    <mergeCell ref="E119:F119"/>
    <mergeCell ref="E120:F120"/>
    <mergeCell ref="E121:F121"/>
    <mergeCell ref="C122:L122"/>
    <mergeCell ref="D123:E123"/>
    <mergeCell ref="E129:G129"/>
    <mergeCell ref="H129:I129"/>
    <mergeCell ref="E130:F130"/>
    <mergeCell ref="E131:F131"/>
    <mergeCell ref="E132:F132"/>
    <mergeCell ref="E133:F133"/>
    <mergeCell ref="E134:F134"/>
    <mergeCell ref="C135:K135"/>
    <mergeCell ref="D136:E136"/>
    <mergeCell ref="E142:G142"/>
    <mergeCell ref="H142:I142"/>
    <mergeCell ref="E143:F143"/>
    <mergeCell ref="H143:I143"/>
    <mergeCell ref="E144:F144"/>
    <mergeCell ref="E145:F145"/>
    <mergeCell ref="C146:I146"/>
    <mergeCell ref="D147:E147"/>
    <mergeCell ref="E153:G153"/>
    <mergeCell ref="H153:I153"/>
    <mergeCell ref="E154:F154"/>
    <mergeCell ref="E155:F155"/>
    <mergeCell ref="E156:F156"/>
    <mergeCell ref="E157:F157"/>
    <mergeCell ref="E158:F158"/>
    <mergeCell ref="C159:K159"/>
    <mergeCell ref="D160:E160"/>
    <mergeCell ref="E167:F167"/>
    <mergeCell ref="E168:F168"/>
    <mergeCell ref="E169:F169"/>
    <mergeCell ref="E170:F170"/>
    <mergeCell ref="E171:F171"/>
    <mergeCell ref="F173:G173"/>
    <mergeCell ref="F174:G174"/>
    <mergeCell ref="F175:G175"/>
    <mergeCell ref="F176:G176"/>
    <mergeCell ref="D178:E178"/>
    <mergeCell ref="D187:P187"/>
    <mergeCell ref="E191:F191"/>
    <mergeCell ref="E192:F192"/>
    <mergeCell ref="E193:F193"/>
    <mergeCell ref="E194:F194"/>
    <mergeCell ref="E195:F195"/>
    <mergeCell ref="F197:G197"/>
    <mergeCell ref="F198:G198"/>
    <mergeCell ref="D200:E200"/>
    <mergeCell ref="D209:P209"/>
    <mergeCell ref="H214:I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D225:E225"/>
    <mergeCell ref="E232:G232"/>
    <mergeCell ref="H232:I232"/>
    <mergeCell ref="E233:F233"/>
    <mergeCell ref="H233:I233"/>
    <mergeCell ref="E234:F234"/>
    <mergeCell ref="E235:F235"/>
    <mergeCell ref="C236:I236"/>
    <mergeCell ref="D237:E237"/>
    <mergeCell ref="E244:G244"/>
    <mergeCell ref="H244:I244"/>
    <mergeCell ref="E245:F245"/>
    <mergeCell ref="E246:F246"/>
    <mergeCell ref="E247:F247"/>
    <mergeCell ref="E248:F248"/>
    <mergeCell ref="C249:K249"/>
    <mergeCell ref="D250:E250"/>
  </mergeCells>
  <hyperlinks>
    <hyperlink ref="C1" location="目录!功能指令目录" display="返回目录"/>
  </hyperlink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K 7 1 "   r g b C l r = " F F 0 0 0 0 " > < u n r e s o l v e d > < c o m m e n t C h a i n   c h a i n I d = " 2 6 d 9 0 d e d 7 e b 7 a 2 7 0 1 c 5 f 7 d 9 3 8 f 8 d 4 2 2 e e 5 4 1 3 8 8 4 " > < i t e m   i d = " 5 b 2 e f 2 2 0 9 1 2 0 a e c a f 2 4 0 e 0 4 2 a c 2 8 b e 3 1 e 7 c 6 b 5 c 0 "   i s N o r m a l = " 1 " > < s : t e x t > < s : r > < s : t   x m l : s p a c e = " p r e s e r v e " > 5�:g5uMOhV	gHe҉�^2 2 0 / 1 0 2 4 < / s : t > < / s : r > < / s : t e x t > < / i t e m > < / c o m m e n t C h a i n > < / u n r e s o l v e d > < r e s o l v e d / > < / c o m m e n t C h a i n s > < c o m m e n t C h a i n s   s : r e f = " J 7 2 "   r g b C l r = " F F 0 0 0 0 " > < u n r e s o l v e d > < c o m m e n t C h a i n   c h a i n I d = " 0 8 e 9 4 c 7 e 4 3 8 8 a d 3 3 2 7 e 8 d c 0 a 4 7 c 5 0 6 b d d c 9 9 7 c 9 4 " > < i t e m   i d = " a 1 c 0 b 2 4 5 2 9 2 d 6 c 9 a f 7 f d 7 9 1 9 3 3 7 c 6 8 6 a 8 9 5 6 8 0 f a "   i s N o r m a l = " 1 " > < s : t e x t > < s : r > < s : t   x m l : s p a c e = " p r e s e r v e " > MOn!j_���eQ�e���Spe���^�SpeOHQؚ�N�e���Spe� 
 P W M !j_� g\ g'Y҉�^P�6R��:N0 �e(ueg�c6RP W M   ���Q'Y\��c6R5u:gck�Sl�\P 
 B i t   1 0   :N�eTMO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十六进制指令生成表明细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李永传</cp:lastModifiedBy>
  <dcterms:created xsi:type="dcterms:W3CDTF">2021-07-06T10:19:00Z</dcterms:created>
  <dcterms:modified xsi:type="dcterms:W3CDTF">2025-05-08T09:11:17Z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5A06295FA7DF431587A1040F960B637B_13</vt:lpwstr>
  </property>
</Properties>
</file>