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_Archive\_!Recent Teaching\22_PSQF6270\"/>
    </mc:Choice>
  </mc:AlternateContent>
  <xr:revisionPtr revIDLastSave="0" documentId="13_ncr:1_{3B5EA260-A5FA-4816-A9F8-E5FDEC4E04C2}" xr6:coauthVersionLast="47" xr6:coauthVersionMax="47" xr10:uidLastSave="{00000000-0000-0000-0000-000000000000}"/>
  <bookViews>
    <workbookView xWindow="9732" yWindow="1896" windowWidth="19764" windowHeight="22656" activeTab="4" xr2:uid="{00000000-000D-0000-FFFF-FFFF00000000}"/>
  </bookViews>
  <sheets>
    <sheet name="Normal LL" sheetId="1" r:id="rId1"/>
    <sheet name="Binary LL" sheetId="4" r:id="rId2"/>
    <sheet name="Binomial Distributions" sheetId="3" r:id="rId3"/>
    <sheet name="Binomial LL" sheetId="5" r:id="rId4"/>
    <sheet name="Beta Parameters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3" l="1"/>
  <c r="B21" i="3"/>
  <c r="B20" i="3"/>
  <c r="D7" i="3" l="1"/>
  <c r="D8" i="3"/>
  <c r="D9" i="3"/>
  <c r="D10" i="3"/>
  <c r="D11" i="3"/>
  <c r="D12" i="3"/>
  <c r="D13" i="3"/>
  <c r="D14" i="3"/>
  <c r="D15" i="3"/>
  <c r="D16" i="3"/>
  <c r="D6" i="3"/>
  <c r="C7" i="3"/>
  <c r="C8" i="3"/>
  <c r="C9" i="3"/>
  <c r="C10" i="3"/>
  <c r="C11" i="3"/>
  <c r="C12" i="3"/>
  <c r="C13" i="3"/>
  <c r="C14" i="3"/>
  <c r="C15" i="3"/>
  <c r="C16" i="3"/>
  <c r="C6" i="3"/>
  <c r="B6" i="3"/>
  <c r="D11" i="5"/>
  <c r="B11" i="5"/>
  <c r="D9" i="1" l="1"/>
  <c r="B11" i="8" l="1"/>
  <c r="E9" i="8"/>
  <c r="E10" i="8" s="1"/>
  <c r="E11" i="8"/>
  <c r="C11" i="8"/>
  <c r="D11" i="8"/>
  <c r="C9" i="8"/>
  <c r="C10" i="8" s="1"/>
  <c r="D9" i="8"/>
  <c r="D10" i="8" s="1"/>
  <c r="B9" i="8"/>
  <c r="B10" i="8" s="1"/>
  <c r="E11" i="5"/>
  <c r="D7" i="5"/>
  <c r="D8" i="5" s="1"/>
  <c r="D6" i="5"/>
  <c r="D5" i="5"/>
  <c r="D4" i="5"/>
  <c r="B5" i="5"/>
  <c r="B6" i="5"/>
  <c r="D12" i="5"/>
  <c r="D13" i="5"/>
  <c r="D14" i="5"/>
  <c r="E14" i="5" s="1"/>
  <c r="D15" i="5"/>
  <c r="D16" i="5"/>
  <c r="D17" i="5"/>
  <c r="D18" i="5"/>
  <c r="E18" i="5" s="1"/>
  <c r="D19" i="5"/>
  <c r="D20" i="5"/>
  <c r="D21" i="5"/>
  <c r="E21" i="5"/>
  <c r="B12" i="5"/>
  <c r="B13" i="5"/>
  <c r="B14" i="5"/>
  <c r="B15" i="5"/>
  <c r="B16" i="5"/>
  <c r="B17" i="5"/>
  <c r="B18" i="5"/>
  <c r="B19" i="5"/>
  <c r="B20" i="5"/>
  <c r="C20" i="5" s="1"/>
  <c r="B21" i="5"/>
  <c r="C21" i="5" s="1"/>
  <c r="E17" i="5"/>
  <c r="B7" i="5"/>
  <c r="B4" i="5"/>
  <c r="B16" i="3"/>
  <c r="B7" i="3"/>
  <c r="B8" i="3"/>
  <c r="B9" i="3"/>
  <c r="B10" i="3"/>
  <c r="B11" i="3"/>
  <c r="B12" i="3"/>
  <c r="B13" i="3"/>
  <c r="B14" i="3"/>
  <c r="B15" i="3"/>
  <c r="D6" i="4"/>
  <c r="D7" i="4" s="1"/>
  <c r="D5" i="4"/>
  <c r="D4" i="4" s="1"/>
  <c r="B12" i="8" l="1"/>
  <c r="B13" i="8" s="1"/>
  <c r="E12" i="8"/>
  <c r="E13" i="8" s="1"/>
  <c r="D12" i="8"/>
  <c r="D13" i="8" s="1"/>
  <c r="C12" i="8"/>
  <c r="C13" i="8" s="1"/>
  <c r="E15" i="5"/>
  <c r="E19" i="5"/>
  <c r="E12" i="5"/>
  <c r="E16" i="5"/>
  <c r="E20" i="5"/>
  <c r="E13" i="5"/>
  <c r="C11" i="5"/>
  <c r="C13" i="5"/>
  <c r="C15" i="5"/>
  <c r="C17" i="5"/>
  <c r="C19" i="5"/>
  <c r="B8" i="5"/>
  <c r="C12" i="5"/>
  <c r="C14" i="5"/>
  <c r="C16" i="5"/>
  <c r="C18" i="5"/>
  <c r="C23" i="5" l="1"/>
  <c r="E23" i="5"/>
  <c r="E24" i="5"/>
  <c r="E27" i="5" s="1"/>
  <c r="C24" i="5"/>
  <c r="C27" i="5" s="1"/>
  <c r="D11" i="4"/>
  <c r="D12" i="4"/>
  <c r="D13" i="4"/>
  <c r="D14" i="4"/>
  <c r="D15" i="4"/>
  <c r="D16" i="4"/>
  <c r="E16" i="4" s="1"/>
  <c r="D17" i="4"/>
  <c r="D18" i="4"/>
  <c r="D19" i="4"/>
  <c r="D10" i="4"/>
  <c r="E10" i="4" s="1"/>
  <c r="E13" i="4"/>
  <c r="B3" i="4"/>
  <c r="D6" i="1"/>
  <c r="D4" i="1" s="1"/>
  <c r="B5" i="1"/>
  <c r="B6" i="1" s="1"/>
  <c r="B4" i="1" s="1"/>
  <c r="B3" i="1"/>
  <c r="B6" i="4" l="1"/>
  <c r="B7" i="4" s="1"/>
  <c r="B10" i="4"/>
  <c r="B9" i="1"/>
  <c r="C9" i="1" s="1"/>
  <c r="E26" i="5"/>
  <c r="C26" i="5"/>
  <c r="B12" i="4"/>
  <c r="C12" i="4" s="1"/>
  <c r="B5" i="4"/>
  <c r="B4" i="4" s="1"/>
  <c r="B13" i="4"/>
  <c r="C10" i="4"/>
  <c r="B17" i="4"/>
  <c r="E19" i="4"/>
  <c r="E17" i="4"/>
  <c r="E11" i="4"/>
  <c r="E14" i="4"/>
  <c r="E18" i="4"/>
  <c r="E12" i="4"/>
  <c r="E15" i="4"/>
  <c r="B19" i="4"/>
  <c r="C19" i="4" s="1"/>
  <c r="B15" i="4"/>
  <c r="C15" i="4" s="1"/>
  <c r="B11" i="4"/>
  <c r="C11" i="4" s="1"/>
  <c r="B18" i="4"/>
  <c r="B14" i="4"/>
  <c r="C14" i="4" s="1"/>
  <c r="B16" i="4"/>
  <c r="C16" i="4" s="1"/>
  <c r="C13" i="4"/>
  <c r="C18" i="4"/>
  <c r="C17" i="4"/>
  <c r="B17" i="1"/>
  <c r="C17" i="1" s="1"/>
  <c r="B14" i="1"/>
  <c r="C14" i="1" s="1"/>
  <c r="B11" i="1"/>
  <c r="C11" i="1" s="1"/>
  <c r="B10" i="1"/>
  <c r="C10" i="1" s="1"/>
  <c r="B16" i="1"/>
  <c r="C16" i="1" s="1"/>
  <c r="B18" i="1"/>
  <c r="C18" i="1" s="1"/>
  <c r="B15" i="1"/>
  <c r="C15" i="1" s="1"/>
  <c r="B12" i="1"/>
  <c r="C12" i="1" s="1"/>
  <c r="B13" i="1"/>
  <c r="C13" i="1" s="1"/>
  <c r="C20" i="1" l="1"/>
  <c r="E21" i="4"/>
  <c r="E22" i="4" s="1"/>
  <c r="E24" i="4" s="1"/>
  <c r="C21" i="4"/>
  <c r="C22" i="4" s="1"/>
  <c r="C21" i="1"/>
  <c r="D18" i="1"/>
  <c r="E18" i="1" s="1"/>
  <c r="D13" i="1"/>
  <c r="E13" i="1" s="1"/>
  <c r="D10" i="1"/>
  <c r="D14" i="1"/>
  <c r="E14" i="1" s="1"/>
  <c r="E9" i="1"/>
  <c r="D12" i="1"/>
  <c r="E12" i="1" s="1"/>
  <c r="D16" i="1"/>
  <c r="E16" i="1" s="1"/>
  <c r="D17" i="1"/>
  <c r="E17" i="1" s="1"/>
  <c r="D11" i="1"/>
  <c r="E11" i="1" s="1"/>
  <c r="D15" i="1"/>
  <c r="E15" i="1" s="1"/>
  <c r="E10" i="1"/>
  <c r="E25" i="4" l="1"/>
  <c r="C25" i="4"/>
  <c r="C24" i="4"/>
  <c r="C24" i="1"/>
  <c r="C23" i="1"/>
  <c r="E20" i="1"/>
  <c r="E21" i="1" s="1"/>
  <c r="E24" i="1" l="1"/>
  <c r="E23" i="1"/>
</calcChain>
</file>

<file path=xl/sharedStrings.xml><?xml version="1.0" encoding="utf-8"?>
<sst xmlns="http://schemas.openxmlformats.org/spreadsheetml/2006/main" count="79" uniqueCount="51">
  <si>
    <t>Mean</t>
  </si>
  <si>
    <t>Variance</t>
  </si>
  <si>
    <t>True Height</t>
  </si>
  <si>
    <t xml:space="preserve"> Test Height</t>
  </si>
  <si>
    <t>Log True Height</t>
  </si>
  <si>
    <t>Log Test Height</t>
  </si>
  <si>
    <t>ML Variance</t>
  </si>
  <si>
    <t>SUM =  ML LL = taller is better</t>
  </si>
  <si>
    <t>ML: -2LL = smaller is better</t>
  </si>
  <si>
    <t>ML: AIC = smaller is better</t>
  </si>
  <si>
    <t>ML: BIC = smaller is better</t>
  </si>
  <si>
    <t>ML: # Parms (all parms in model)</t>
  </si>
  <si>
    <t>ML Mean SE</t>
  </si>
  <si>
    <t>Binary_Y</t>
  </si>
  <si>
    <t>Normal_Y</t>
  </si>
  <si>
    <t>Variance at Mean</t>
  </si>
  <si>
    <t>Mean in Logits</t>
  </si>
  <si>
    <t>Logit to Prob</t>
  </si>
  <si>
    <t>c = # correct responses</t>
  </si>
  <si>
    <t>n = # trials</t>
  </si>
  <si>
    <t>p = probability of 1</t>
  </si>
  <si>
    <t>prob = .5</t>
  </si>
  <si>
    <t>prob = .3</t>
  </si>
  <si>
    <t>prob = .8</t>
  </si>
  <si>
    <t>Binomial_Y</t>
  </si>
  <si>
    <t>Prob of 1</t>
  </si>
  <si>
    <t>Variance at P</t>
  </si>
  <si>
    <t>a = alpha</t>
  </si>
  <si>
    <t>b = beta</t>
  </si>
  <si>
    <t>mean</t>
  </si>
  <si>
    <t>Beta11</t>
  </si>
  <si>
    <t>SD</t>
  </si>
  <si>
    <t>Beta55</t>
  </si>
  <si>
    <t>Mean: a/(a+b)</t>
  </si>
  <si>
    <t>phi = scale factor = a+b</t>
  </si>
  <si>
    <t>Variance: mean*(1-mean) / (1+scale)</t>
  </si>
  <si>
    <t>Beta15</t>
  </si>
  <si>
    <t>PROC UNIVARIATE output:</t>
  </si>
  <si>
    <t>Beta51</t>
  </si>
  <si>
    <t>Calculated from above entries:</t>
  </si>
  <si>
    <t>PROC GLIMMIX results:</t>
  </si>
  <si>
    <t>Intercept from model</t>
  </si>
  <si>
    <t>Scale from model</t>
  </si>
  <si>
    <t>Intercept from ILINK</t>
  </si>
  <si>
    <t>Logit of mean</t>
  </si>
  <si>
    <t>SD = SQRT(variance)</t>
  </si>
  <si>
    <t>Apply example: p =</t>
  </si>
  <si>
    <t xml:space="preserve">Apply exampl: N trials = </t>
  </si>
  <si>
    <t>Actual Prop</t>
  </si>
  <si>
    <t>True Values</t>
  </si>
  <si>
    <t xml:space="preserve"> Test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</si>
</sst>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000"/>
    <numFmt numFmtId="166" formatCode="0.0"/>
    <numFmt numFmtId="167" formatCode="0.000"/>
    <numFmt numFmtId="168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6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1" fillId="0" borderId="0" xfId="0" applyNumberFormat="1" applyFont="1"/>
    <xf numFmtId="165" fontId="2" fillId="0" borderId="0" xfId="0" applyNumberFormat="1" applyFont="1"/>
    <xf numFmtId="165" fontId="3" fillId="0" borderId="0" xfId="0" applyNumberFormat="1" applyFont="1"/>
    <xf numFmtId="0" fontId="2" fillId="0" borderId="0" xfId="0" applyFont="1"/>
    <xf numFmtId="168" fontId="2" fillId="0" borderId="0" xfId="0" applyNumberFormat="1" applyFont="1"/>
    <xf numFmtId="168" fontId="1" fillId="0" borderId="0" xfId="0" applyNumberFormat="1" applyFont="1"/>
    <xf numFmtId="168" fontId="3" fillId="0" borderId="0" xfId="0" applyNumberFormat="1" applyFont="1"/>
    <xf numFmtId="168" fontId="3" fillId="0" borderId="1" xfId="0" applyNumberFormat="1" applyFont="1" applyBorder="1"/>
    <xf numFmtId="2" fontId="2" fillId="0" borderId="0" xfId="0" applyNumberFormat="1" applyFont="1"/>
    <xf numFmtId="2" fontId="3" fillId="0" borderId="1" xfId="0" applyNumberFormat="1" applyFont="1" applyBorder="1"/>
    <xf numFmtId="167" fontId="0" fillId="0" borderId="0" xfId="0" applyNumberFormat="1" applyAlignment="1">
      <alignment horizontal="center"/>
    </xf>
    <xf numFmtId="168" fontId="4" fillId="0" borderId="0" xfId="0" applyNumberFormat="1" applyFont="1"/>
    <xf numFmtId="168" fontId="0" fillId="0" borderId="0" xfId="0" applyNumberFormat="1"/>
    <xf numFmtId="16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68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5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LL'!$C$8</c:f>
              <c:strCache>
                <c:ptCount val="1"/>
                <c:pt idx="0">
                  <c:v>Log True Height</c:v>
                </c:pt>
              </c:strCache>
            </c:strRef>
          </c:tx>
          <c:marker>
            <c:symbol val="none"/>
          </c:marker>
          <c:xVal>
            <c:numRef>
              <c:f>'Normal LL'!$A$9:$A$18</c:f>
              <c:numCache>
                <c:formatCode>0.0</c:formatCode>
                <c:ptCount val="10"/>
                <c:pt idx="0">
                  <c:v>1</c:v>
                </c:pt>
                <c:pt idx="1">
                  <c:v>2.1</c:v>
                </c:pt>
                <c:pt idx="2">
                  <c:v>3</c:v>
                </c:pt>
                <c:pt idx="3">
                  <c:v>4.3</c:v>
                </c:pt>
                <c:pt idx="4">
                  <c:v>4.5999999999999996</c:v>
                </c:pt>
                <c:pt idx="5">
                  <c:v>6.2</c:v>
                </c:pt>
                <c:pt idx="6">
                  <c:v>7.3</c:v>
                </c:pt>
                <c:pt idx="7">
                  <c:v>7.6</c:v>
                </c:pt>
                <c:pt idx="8">
                  <c:v>7.8</c:v>
                </c:pt>
                <c:pt idx="9">
                  <c:v>8</c:v>
                </c:pt>
              </c:numCache>
            </c:numRef>
          </c:xVal>
          <c:yVal>
            <c:numRef>
              <c:f>'Normal LL'!$C$9:$C$18</c:f>
              <c:numCache>
                <c:formatCode>0.000000</c:formatCode>
                <c:ptCount val="10"/>
                <c:pt idx="0">
                  <c:v>-3.1977074038164246</c:v>
                </c:pt>
                <c:pt idx="1">
                  <c:v>-2.587227809040975</c:v>
                </c:pt>
                <c:pt idx="2">
                  <c:v>-2.2249651923610383</c:v>
                </c:pt>
                <c:pt idx="3">
                  <c:v>-1.9197253949733137</c:v>
                </c:pt>
                <c:pt idx="4">
                  <c:v>-1.8858776252330167</c:v>
                </c:pt>
                <c:pt idx="5">
                  <c:v>-1.9371066821372502</c:v>
                </c:pt>
                <c:pt idx="6">
                  <c:v>-2.1987407941838715</c:v>
                </c:pt>
                <c:pt idx="7">
                  <c:v>-2.302113712579914</c:v>
                </c:pt>
                <c:pt idx="8">
                  <c:v>-2.3786523630737393</c:v>
                </c:pt>
                <c:pt idx="9">
                  <c:v>-2.4612897108180682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A-48C5-8CB8-73E8BFFCCE1B}"/>
            </c:ext>
          </c:extLst>
        </c:ser>
        <c:ser>
          <c:idx val="1"/>
          <c:order val="1"/>
          <c:tx>
            <c:strRef>
              <c:f>'Normal LL'!$E$8</c:f>
              <c:strCache>
                <c:ptCount val="1"/>
                <c:pt idx="0">
                  <c:v>Log Test Height</c:v>
                </c:pt>
              </c:strCache>
            </c:strRef>
          </c:tx>
          <c:marker>
            <c:symbol val="none"/>
          </c:marker>
          <c:xVal>
            <c:numRef>
              <c:f>'Normal LL'!$A$9:$A$18</c:f>
              <c:numCache>
                <c:formatCode>0.0</c:formatCode>
                <c:ptCount val="10"/>
                <c:pt idx="0">
                  <c:v>1</c:v>
                </c:pt>
                <c:pt idx="1">
                  <c:v>2.1</c:v>
                </c:pt>
                <c:pt idx="2">
                  <c:v>3</c:v>
                </c:pt>
                <c:pt idx="3">
                  <c:v>4.3</c:v>
                </c:pt>
                <c:pt idx="4">
                  <c:v>4.5999999999999996</c:v>
                </c:pt>
                <c:pt idx="5">
                  <c:v>6.2</c:v>
                </c:pt>
                <c:pt idx="6">
                  <c:v>7.3</c:v>
                </c:pt>
                <c:pt idx="7">
                  <c:v>7.6</c:v>
                </c:pt>
                <c:pt idx="8">
                  <c:v>7.8</c:v>
                </c:pt>
                <c:pt idx="9">
                  <c:v>8</c:v>
                </c:pt>
              </c:numCache>
            </c:numRef>
          </c:xVal>
          <c:yVal>
            <c:numRef>
              <c:f>'Normal LL'!$E$9:$E$18</c:f>
              <c:numCache>
                <c:formatCode>0.000000</c:formatCode>
                <c:ptCount val="10"/>
                <c:pt idx="0">
                  <c:v>-5.7599121234846447</c:v>
                </c:pt>
                <c:pt idx="1">
                  <c:v>-3.730412123484645</c:v>
                </c:pt>
                <c:pt idx="2">
                  <c:v>-2.5199121234846453</c:v>
                </c:pt>
                <c:pt idx="3">
                  <c:v>-1.4864121234846455</c:v>
                </c:pt>
                <c:pt idx="4">
                  <c:v>-1.3679121234846456</c:v>
                </c:pt>
                <c:pt idx="5">
                  <c:v>-1.4959121234846453</c:v>
                </c:pt>
                <c:pt idx="6">
                  <c:v>-2.3264121234846447</c:v>
                </c:pt>
                <c:pt idx="7">
                  <c:v>-2.6579121234846443</c:v>
                </c:pt>
                <c:pt idx="8">
                  <c:v>-2.9039121234846443</c:v>
                </c:pt>
                <c:pt idx="9">
                  <c:v>-3.1699121234846448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DA-48C5-8CB8-73E8BFFCC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23552"/>
        <c:axId val="71224128"/>
      </c:scatterChart>
      <c:valAx>
        <c:axId val="7122355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71224128"/>
        <c:crossesAt val="-1E+16"/>
        <c:crossBetween val="midCat"/>
      </c:valAx>
      <c:valAx>
        <c:axId val="71224128"/>
        <c:scaling>
          <c:orientation val="minMax"/>
          <c:max val="-1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7122355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'Binary LL'!$C$9</c:f>
              <c:strCache>
                <c:ptCount val="1"/>
                <c:pt idx="0">
                  <c:v>Log True Height</c:v>
                </c:pt>
              </c:strCache>
            </c:strRef>
          </c:tx>
          <c:marker>
            <c:symbol val="none"/>
          </c:marker>
          <c:xVal>
            <c:numRef>
              <c:f>'Binary LL'!$A$10:$A$19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'Binary LL'!$C$10:$C$19</c:f>
              <c:numCache>
                <c:formatCode>0.000000</c:formatCode>
                <c:ptCount val="10"/>
                <c:pt idx="0">
                  <c:v>-0.916290731874155</c:v>
                </c:pt>
                <c:pt idx="1">
                  <c:v>-0.916290731874155</c:v>
                </c:pt>
                <c:pt idx="2">
                  <c:v>-0.916290731874155</c:v>
                </c:pt>
                <c:pt idx="3">
                  <c:v>-0.916290731874155</c:v>
                </c:pt>
                <c:pt idx="4">
                  <c:v>-0.51082562376599072</c:v>
                </c:pt>
                <c:pt idx="5">
                  <c:v>-0.51082562376599072</c:v>
                </c:pt>
                <c:pt idx="6">
                  <c:v>-0.51082562376599072</c:v>
                </c:pt>
                <c:pt idx="7">
                  <c:v>-0.51082562376599072</c:v>
                </c:pt>
                <c:pt idx="8">
                  <c:v>-0.51082562376599072</c:v>
                </c:pt>
                <c:pt idx="9">
                  <c:v>-0.51082562376599072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F-42B0-969D-6EFDF88ED381}"/>
            </c:ext>
          </c:extLst>
        </c:ser>
        <c:ser>
          <c:idx val="1"/>
          <c:order val="1"/>
          <c:tx>
            <c:strRef>
              <c:f>'Binary LL'!$E$9</c:f>
              <c:strCache>
                <c:ptCount val="1"/>
                <c:pt idx="0">
                  <c:v>Log Test Height</c:v>
                </c:pt>
              </c:strCache>
            </c:strRef>
          </c:tx>
          <c:marker>
            <c:symbol val="none"/>
          </c:marker>
          <c:xVal>
            <c:numRef>
              <c:f>'Binary LL'!$A$10:$A$19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'Binary LL'!$E$10:$E$19</c:f>
              <c:numCache>
                <c:formatCode>0.000000</c:formatCode>
                <c:ptCount val="10"/>
                <c:pt idx="0">
                  <c:v>-1.6094379124341005</c:v>
                </c:pt>
                <c:pt idx="1">
                  <c:v>-1.6094379124341005</c:v>
                </c:pt>
                <c:pt idx="2">
                  <c:v>-1.6094379124341005</c:v>
                </c:pt>
                <c:pt idx="3">
                  <c:v>-1.6094379124341005</c:v>
                </c:pt>
                <c:pt idx="4">
                  <c:v>-0.22314355131420971</c:v>
                </c:pt>
                <c:pt idx="5">
                  <c:v>-0.22314355131420971</c:v>
                </c:pt>
                <c:pt idx="6">
                  <c:v>-0.22314355131420971</c:v>
                </c:pt>
                <c:pt idx="7">
                  <c:v>-0.22314355131420971</c:v>
                </c:pt>
                <c:pt idx="8">
                  <c:v>-0.22314355131420971</c:v>
                </c:pt>
                <c:pt idx="9">
                  <c:v>-0.22314355131420971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F-42B0-969D-6EFDF88ED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26432"/>
        <c:axId val="71227008"/>
      </c:scatterChart>
      <c:valAx>
        <c:axId val="7122643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71227008"/>
        <c:crossesAt val="-1E+16"/>
        <c:crossBetween val="midCat"/>
      </c:valAx>
      <c:valAx>
        <c:axId val="71227008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71226432"/>
        <c:crossesAt val="-10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'Binomial Distributions'!$B$5</c:f>
              <c:strCache>
                <c:ptCount val="1"/>
                <c:pt idx="0">
                  <c:v>prob = .3</c:v>
                </c:pt>
              </c:strCache>
            </c:strRef>
          </c:tx>
          <c:invertIfNegative val="0"/>
          <c:val>
            <c:numRef>
              <c:f>'Binomial Distributions'!$B$6:$B$16</c:f>
              <c:numCache>
                <c:formatCode>0.0000000</c:formatCode>
                <c:ptCount val="11"/>
                <c:pt idx="0">
                  <c:v>2.8247524899999994E-2</c:v>
                </c:pt>
                <c:pt idx="1">
                  <c:v>0.12106082100000001</c:v>
                </c:pt>
                <c:pt idx="2">
                  <c:v>0.23347444050000005</c:v>
                </c:pt>
                <c:pt idx="3">
                  <c:v>0.26682793200000005</c:v>
                </c:pt>
                <c:pt idx="4">
                  <c:v>0.20012094900000005</c:v>
                </c:pt>
                <c:pt idx="5">
                  <c:v>0.10291934520000003</c:v>
                </c:pt>
                <c:pt idx="6">
                  <c:v>3.6756909000000039E-2</c:v>
                </c:pt>
                <c:pt idx="7">
                  <c:v>9.0016919999999986E-3</c:v>
                </c:pt>
                <c:pt idx="8">
                  <c:v>1.446700500000001E-3</c:v>
                </c:pt>
                <c:pt idx="9">
                  <c:v>1.3778099999999991E-4</c:v>
                </c:pt>
                <c:pt idx="10">
                  <c:v>5.9048999999999949E-6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E-4CD1-A63D-121D3B280628}"/>
            </c:ext>
          </c:extLst>
        </c:ser>
        <c:ser>
          <c:idx val="1"/>
          <c:order val="1"/>
          <c:tx>
            <c:strRef>
              <c:f>'Binomial Distributions'!$C$5</c:f>
              <c:strCache>
                <c:ptCount val="1"/>
                <c:pt idx="0">
                  <c:v>prob = .5</c:v>
                </c:pt>
              </c:strCache>
            </c:strRef>
          </c:tx>
          <c:invertIfNegative val="0"/>
          <c:val>
            <c:numRef>
              <c:f>'Binomial Distributions'!$C$6:$C$16</c:f>
              <c:numCache>
                <c:formatCode>0.0000000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E-4CD1-A63D-121D3B280628}"/>
            </c:ext>
          </c:extLst>
        </c:ser>
        <c:ser>
          <c:idx val="2"/>
          <c:order val="2"/>
          <c:tx>
            <c:strRef>
              <c:f>'Binomial Distributions'!$D$5</c:f>
              <c:strCache>
                <c:ptCount val="1"/>
                <c:pt idx="0">
                  <c:v>prob = .8</c:v>
                </c:pt>
              </c:strCache>
            </c:strRef>
          </c:tx>
          <c:invertIfNegative val="0"/>
          <c:val>
            <c:numRef>
              <c:f>'Binomial Distributions'!$D$6:$D$16</c:f>
              <c:numCache>
                <c:formatCode>0.0000000</c:formatCode>
                <c:ptCount val="11"/>
                <c:pt idx="0">
                  <c:v>1.0240000000000004E-7</c:v>
                </c:pt>
                <c:pt idx="1">
                  <c:v>4.0959999999999935E-6</c:v>
                </c:pt>
                <c:pt idx="2">
                  <c:v>7.3727999999999861E-5</c:v>
                </c:pt>
                <c:pt idx="3">
                  <c:v>7.8643199999999815E-4</c:v>
                </c:pt>
                <c:pt idx="4">
                  <c:v>5.5050239999999894E-3</c:v>
                </c:pt>
                <c:pt idx="5">
                  <c:v>2.642411519999999E-2</c:v>
                </c:pt>
                <c:pt idx="6">
                  <c:v>8.8080383999999984E-2</c:v>
                </c:pt>
                <c:pt idx="7">
                  <c:v>0.20132659199999994</c:v>
                </c:pt>
                <c:pt idx="8">
                  <c:v>0.3019898880000001</c:v>
                </c:pt>
                <c:pt idx="9">
                  <c:v>0.26843545600000007</c:v>
                </c:pt>
                <c:pt idx="10">
                  <c:v>0.10737418240000005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E-4CD1-A63D-121D3B280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70464"/>
        <c:axId val="71958528"/>
      </c:barChart>
      <c:catAx>
        <c:axId val="7187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71958528"/>
        <c:crosses val="autoZero"/>
        <c:auto val="1"/>
        <c:lblAlgn val="ctr"/>
        <c:lblOffset val="100"/>
        <c:noMultiLvlLbl val="0"/>
      </c:catAx>
      <c:valAx>
        <c:axId val="71958528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7187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'Binomial LL'!$C$10</c:f>
              <c:strCache>
                <c:ptCount val="1"/>
                <c:pt idx="0">
                  <c:v>Log True Height</c:v>
                </c:pt>
              </c:strCache>
            </c:strRef>
          </c:tx>
          <c:marker>
            <c:symbol val="none"/>
          </c:marker>
          <c:xVal>
            <c:numRef>
              <c:f>'Binomial LL'!$A$11:$A$21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'Binomial LL'!$C$11:$C$21</c:f>
              <c:numCache>
                <c:formatCode>0.000000</c:formatCode>
                <c:ptCount val="11"/>
                <c:pt idx="0">
                  <c:v>-6.9314718055994531</c:v>
                </c:pt>
                <c:pt idx="1">
                  <c:v>-4.6288867126054072</c:v>
                </c:pt>
                <c:pt idx="2">
                  <c:v>-3.1248093158291339</c:v>
                </c:pt>
                <c:pt idx="3">
                  <c:v>-2.1439800628174068</c:v>
                </c:pt>
                <c:pt idx="4">
                  <c:v>-1.5843642748819842</c:v>
                </c:pt>
                <c:pt idx="5">
                  <c:v>-1.4020427180880295</c:v>
                </c:pt>
                <c:pt idx="6">
                  <c:v>-1.5843642748819842</c:v>
                </c:pt>
                <c:pt idx="7">
                  <c:v>-2.1439800628174068</c:v>
                </c:pt>
                <c:pt idx="8">
                  <c:v>-3.1248093158291335</c:v>
                </c:pt>
                <c:pt idx="9">
                  <c:v>-4.6288867126054072</c:v>
                </c:pt>
                <c:pt idx="10">
                  <c:v>-6.9314718055994531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8D-470D-8D15-779B1D4F6741}"/>
            </c:ext>
          </c:extLst>
        </c:ser>
        <c:ser>
          <c:idx val="1"/>
          <c:order val="1"/>
          <c:tx>
            <c:strRef>
              <c:f>'Binomial LL'!$E$10</c:f>
              <c:strCache>
                <c:ptCount val="1"/>
                <c:pt idx="0">
                  <c:v>Log Test Height</c:v>
                </c:pt>
              </c:strCache>
            </c:strRef>
          </c:tx>
          <c:marker>
            <c:symbol val="none"/>
          </c:marker>
          <c:xVal>
            <c:numRef>
              <c:f>'Binomial LL'!$A$11:$A$21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'Binomial LL'!$E$11:$E$21</c:f>
              <c:numCache>
                <c:formatCode>0.000000</c:formatCode>
                <c:ptCount val="11"/>
                <c:pt idx="0">
                  <c:v>-9.1629073187415493</c:v>
                </c:pt>
                <c:pt idx="1">
                  <c:v>-6.4548571176393406</c:v>
                </c:pt>
                <c:pt idx="2">
                  <c:v>-4.5453146127549013</c:v>
                </c:pt>
                <c:pt idx="3">
                  <c:v>-3.1590202516350114</c:v>
                </c:pt>
                <c:pt idx="4">
                  <c:v>-2.1939393555914242</c:v>
                </c:pt>
                <c:pt idx="5">
                  <c:v>-1.6061526906893051</c:v>
                </c:pt>
                <c:pt idx="6">
                  <c:v>-1.3830091393750954</c:v>
                </c:pt>
                <c:pt idx="7">
                  <c:v>-1.5371598192023537</c:v>
                </c:pt>
                <c:pt idx="8">
                  <c:v>-2.1125239641059155</c:v>
                </c:pt>
                <c:pt idx="9">
                  <c:v>-3.2111362527740259</c:v>
                </c:pt>
                <c:pt idx="10">
                  <c:v>-5.1082562376599068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8D-470D-8D15-779B1D4F6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0832"/>
        <c:axId val="71961408"/>
      </c:scatterChart>
      <c:valAx>
        <c:axId val="71960832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71961408"/>
        <c:crossesAt val="-1E+16"/>
        <c:crossBetween val="midCat"/>
      </c:valAx>
      <c:valAx>
        <c:axId val="71961408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71960832"/>
        <c:crossesAt val="-10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226115</xdr:colOff>
      <xdr:row>2</xdr:row>
      <xdr:rowOff>76615</xdr:rowOff>
    </xdr:from>
    <xdr:to>
      <xdr:col>13</xdr:col>
      <xdr:colOff>458028</xdr:colOff>
      <xdr:row>18</xdr:row>
      <xdr:rowOff>152815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</xdr:row>
      <xdr:rowOff>142875</xdr:rowOff>
    </xdr:from>
    <xdr:to>
      <xdr:col>14</xdr:col>
      <xdr:colOff>209550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321651</xdr:colOff>
      <xdr:row>1</xdr:row>
      <xdr:rowOff>102577</xdr:rowOff>
    </xdr:from>
    <xdr:to>
      <xdr:col>12</xdr:col>
      <xdr:colOff>18317</xdr:colOff>
      <xdr:row>15</xdr:row>
      <xdr:rowOff>178777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</xdr:row>
      <xdr:rowOff>142875</xdr:rowOff>
    </xdr:from>
    <xdr:to>
      <xdr:col>14</xdr:col>
      <xdr:colOff>209550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zoomScaleNormal="100" workbookViewId="0">
      <selection activeCell="A2" sqref="A2:XFD2"/>
    </sheetView>
  </sheetViews>
  <sheetFormatPr defaultRowHeight="14.4" x14ac:dyDescent="0.3"/>
  <cols>
    <col min="1" max="1" width="14.33203125" customWidth="1"/>
    <col min="2" max="3" width="15.6640625" customWidth="1"/>
    <col min="4" max="4" width="12" bestFit="1" customWidth="1"/>
    <col min="5" max="5" width="15.6640625" customWidth="1"/>
  </cols>
  <sheetData>
    <row r="1" spans="1:5" ht="10.5" customHeight="1" x14ac:dyDescent="0.3"/>
    <row r="2" spans="1:5" ht="17.399999999999999" customHeight="1" thickBot="1" x14ac:dyDescent="0.35">
      <c r="B2" s="8" t="s">
        <v>49</v>
      </c>
      <c r="D2" s="9" t="s">
        <v>50</v>
      </c>
    </row>
    <row r="3" spans="1:5" ht="15" thickBot="1" x14ac:dyDescent="0.35">
      <c r="A3" s="3" t="s">
        <v>0</v>
      </c>
      <c r="B3" s="14">
        <f>AVERAGE(A9:A18)</f>
        <v>5.1899999999999995</v>
      </c>
      <c r="C3" s="15"/>
      <c r="D3" s="17">
        <v>5.24</v>
      </c>
      <c r="E3" s="6"/>
    </row>
    <row r="4" spans="1:5" ht="15" thickBot="1" x14ac:dyDescent="0.35">
      <c r="A4" s="3" t="s">
        <v>12</v>
      </c>
      <c r="B4" s="14">
        <f>SQRT(B6)/SQRT(10)</f>
        <v>0.76830332551668667</v>
      </c>
      <c r="C4" s="15"/>
      <c r="D4" s="16">
        <f>SQRT(D6)/SQRT(10)</f>
        <v>0.42426406871192851</v>
      </c>
      <c r="E4" s="6"/>
    </row>
    <row r="5" spans="1:5" ht="15" thickBot="1" x14ac:dyDescent="0.35">
      <c r="A5" s="3" t="s">
        <v>1</v>
      </c>
      <c r="B5" s="14">
        <f>VAR(A9:A18)</f>
        <v>6.5587777777777774</v>
      </c>
      <c r="C5" s="15"/>
      <c r="D5" s="17">
        <v>2</v>
      </c>
      <c r="E5" s="6"/>
    </row>
    <row r="6" spans="1:5" x14ac:dyDescent="0.3">
      <c r="A6" s="3" t="s">
        <v>6</v>
      </c>
      <c r="B6" s="14">
        <f>B5*((10-1)/10)</f>
        <v>5.9028999999999998</v>
      </c>
      <c r="C6" s="15"/>
      <c r="D6" s="16">
        <f>D5*((10-1)/10)</f>
        <v>1.8</v>
      </c>
      <c r="E6" s="6"/>
    </row>
    <row r="7" spans="1:5" x14ac:dyDescent="0.3">
      <c r="A7" s="3"/>
      <c r="B7" s="3"/>
      <c r="C7" s="3"/>
      <c r="D7" s="6"/>
      <c r="E7" s="6"/>
    </row>
    <row r="8" spans="1:5" x14ac:dyDescent="0.3">
      <c r="A8" s="7" t="s">
        <v>14</v>
      </c>
      <c r="B8" s="8" t="s">
        <v>2</v>
      </c>
      <c r="C8" s="8" t="s">
        <v>4</v>
      </c>
      <c r="D8" s="9" t="s">
        <v>3</v>
      </c>
      <c r="E8" s="9" t="s">
        <v>5</v>
      </c>
    </row>
    <row r="9" spans="1:5" x14ac:dyDescent="0.3">
      <c r="A9" s="10">
        <v>1</v>
      </c>
      <c r="B9" s="11">
        <f>NORMDIST(A9,$B$3,SQRT($B$5),0)</f>
        <v>4.0855762456567586E-2</v>
      </c>
      <c r="C9" s="11">
        <f>LN(B9)</f>
        <v>-3.1977074038164246</v>
      </c>
      <c r="D9" s="12">
        <f>NORMDIST(A9,$D$3,SQRT($D$5),0)</f>
        <v>3.1513885193184491E-3</v>
      </c>
      <c r="E9" s="12">
        <f t="shared" ref="E9:E18" si="0">LN(D9)</f>
        <v>-5.7599121234846447</v>
      </c>
    </row>
    <row r="10" spans="1:5" x14ac:dyDescent="0.3">
      <c r="A10" s="10">
        <v>2.1</v>
      </c>
      <c r="B10" s="11">
        <f t="shared" ref="B10:B18" si="1">NORMDIST(A10,$B$3,SQRT($B$5),0)</f>
        <v>7.5228298494864329E-2</v>
      </c>
      <c r="C10" s="11">
        <f t="shared" ref="C10:C18" si="2">LN(B10)</f>
        <v>-2.587227809040975</v>
      </c>
      <c r="D10" s="12">
        <f t="shared" ref="D10:D18" si="3">NORMDIST(A10,$D$3,SQRT($D$5),0)</f>
        <v>2.3982949862858555E-2</v>
      </c>
      <c r="E10" s="12">
        <f t="shared" si="0"/>
        <v>-3.730412123484645</v>
      </c>
    </row>
    <row r="11" spans="1:5" x14ac:dyDescent="0.3">
      <c r="A11" s="10">
        <v>3</v>
      </c>
      <c r="B11" s="11">
        <f t="shared" si="1"/>
        <v>0.1080711802719871</v>
      </c>
      <c r="C11" s="11">
        <f t="shared" si="2"/>
        <v>-2.2249651923610383</v>
      </c>
      <c r="D11" s="12">
        <f t="shared" si="3"/>
        <v>8.0466677570075376E-2</v>
      </c>
      <c r="E11" s="12">
        <f t="shared" si="0"/>
        <v>-2.5199121234846453</v>
      </c>
    </row>
    <row r="12" spans="1:5" x14ac:dyDescent="0.3">
      <c r="A12" s="10">
        <v>4.3</v>
      </c>
      <c r="B12" s="11">
        <f t="shared" si="1"/>
        <v>0.14664722666726743</v>
      </c>
      <c r="C12" s="11">
        <f t="shared" si="2"/>
        <v>-1.9197253949733137</v>
      </c>
      <c r="D12" s="12">
        <f t="shared" si="3"/>
        <v>0.22618271712894447</v>
      </c>
      <c r="E12" s="12">
        <f t="shared" si="0"/>
        <v>-1.4864121234846455</v>
      </c>
    </row>
    <row r="13" spans="1:5" x14ac:dyDescent="0.3">
      <c r="A13" s="10">
        <v>4.5999999999999996</v>
      </c>
      <c r="B13" s="11">
        <f t="shared" si="1"/>
        <v>0.15169586887001693</v>
      </c>
      <c r="C13" s="11">
        <f t="shared" si="2"/>
        <v>-1.8858776252330167</v>
      </c>
      <c r="D13" s="12">
        <f t="shared" si="3"/>
        <v>0.25463805774683052</v>
      </c>
      <c r="E13" s="12">
        <f t="shared" si="0"/>
        <v>-1.3679121234846456</v>
      </c>
    </row>
    <row r="14" spans="1:5" x14ac:dyDescent="0.3">
      <c r="A14" s="10">
        <v>6.2</v>
      </c>
      <c r="B14" s="11">
        <f t="shared" si="1"/>
        <v>0.14412033305665983</v>
      </c>
      <c r="C14" s="11">
        <f t="shared" si="2"/>
        <v>-1.9371066821372502</v>
      </c>
      <c r="D14" s="12">
        <f t="shared" si="3"/>
        <v>0.22404415556737783</v>
      </c>
      <c r="E14" s="12">
        <f t="shared" si="0"/>
        <v>-1.4959121234846453</v>
      </c>
    </row>
    <row r="15" spans="1:5" x14ac:dyDescent="0.3">
      <c r="A15" s="10">
        <v>7.3</v>
      </c>
      <c r="B15" s="11">
        <f t="shared" si="1"/>
        <v>0.11094277022537674</v>
      </c>
      <c r="C15" s="11">
        <f t="shared" si="2"/>
        <v>-2.1987407941838715</v>
      </c>
      <c r="D15" s="12">
        <f t="shared" si="3"/>
        <v>9.7645459202348142E-2</v>
      </c>
      <c r="E15" s="12">
        <f t="shared" si="0"/>
        <v>-2.3264121234846447</v>
      </c>
    </row>
    <row r="16" spans="1:5" x14ac:dyDescent="0.3">
      <c r="A16" s="10">
        <v>7.6</v>
      </c>
      <c r="B16" s="11">
        <f t="shared" si="1"/>
        <v>0.10004714915313379</v>
      </c>
      <c r="C16" s="11">
        <f t="shared" si="2"/>
        <v>-2.302113712579914</v>
      </c>
      <c r="D16" s="12">
        <f t="shared" si="3"/>
        <v>7.00944175604237E-2</v>
      </c>
      <c r="E16" s="12">
        <f t="shared" si="0"/>
        <v>-2.6579121234846443</v>
      </c>
    </row>
    <row r="17" spans="1:5" x14ac:dyDescent="0.3">
      <c r="A17" s="10">
        <v>7.8</v>
      </c>
      <c r="B17" s="11">
        <f t="shared" si="1"/>
        <v>9.2675386165630258E-2</v>
      </c>
      <c r="C17" s="11">
        <f t="shared" si="2"/>
        <v>-2.3786523630737393</v>
      </c>
      <c r="D17" s="12">
        <f t="shared" si="3"/>
        <v>5.4808382933701938E-2</v>
      </c>
      <c r="E17" s="12">
        <f t="shared" si="0"/>
        <v>-2.9039121234846443</v>
      </c>
    </row>
    <row r="18" spans="1:5" x14ac:dyDescent="0.3">
      <c r="A18" s="10">
        <v>8</v>
      </c>
      <c r="B18" s="11">
        <f t="shared" si="1"/>
        <v>8.5324835610564365E-2</v>
      </c>
      <c r="C18" s="11">
        <f t="shared" si="2"/>
        <v>-2.4612897108180682</v>
      </c>
      <c r="D18" s="12">
        <f t="shared" si="3"/>
        <v>4.2007289195448244E-2</v>
      </c>
      <c r="E18" s="12">
        <f t="shared" si="0"/>
        <v>-3.1699121234846448</v>
      </c>
    </row>
    <row r="19" spans="1:5" x14ac:dyDescent="0.3">
      <c r="A19" s="3"/>
      <c r="B19" s="3"/>
      <c r="C19" s="3"/>
      <c r="D19" s="6"/>
      <c r="E19" s="6"/>
    </row>
    <row r="20" spans="1:5" x14ac:dyDescent="0.3">
      <c r="A20" s="3" t="s">
        <v>7</v>
      </c>
      <c r="B20" s="3"/>
      <c r="C20" s="4">
        <f>SUM(C9:C18)</f>
        <v>-23.093406688217613</v>
      </c>
      <c r="D20" s="5"/>
      <c r="E20" s="5">
        <f>SUM(E9:E18)</f>
        <v>-27.418621234846448</v>
      </c>
    </row>
    <row r="21" spans="1:5" x14ac:dyDescent="0.3">
      <c r="A21" s="3" t="s">
        <v>8</v>
      </c>
      <c r="B21" s="3"/>
      <c r="C21" s="4">
        <f>C20*-2</f>
        <v>46.186813376435225</v>
      </c>
      <c r="D21" s="5"/>
      <c r="E21" s="5">
        <f>E20*-2</f>
        <v>54.837242469692896</v>
      </c>
    </row>
    <row r="22" spans="1:5" x14ac:dyDescent="0.3">
      <c r="A22" s="3" t="s">
        <v>11</v>
      </c>
      <c r="B22" s="3"/>
      <c r="C22" s="13">
        <v>2</v>
      </c>
      <c r="E22" s="6">
        <v>2</v>
      </c>
    </row>
    <row r="23" spans="1:5" x14ac:dyDescent="0.3">
      <c r="A23" s="3" t="s">
        <v>9</v>
      </c>
      <c r="C23" s="4">
        <f>C21+(2*C22)</f>
        <v>50.186813376435225</v>
      </c>
      <c r="E23" s="5">
        <f>E21+(2*E22)</f>
        <v>58.837242469692896</v>
      </c>
    </row>
    <row r="24" spans="1:5" x14ac:dyDescent="0.3">
      <c r="A24" s="3" t="s">
        <v>10</v>
      </c>
      <c r="C24" s="4">
        <f>C21+(LN(10)*C22)</f>
        <v>50.791983562423319</v>
      </c>
      <c r="E24" s="5">
        <f>E21+(LN(10)*E22)</f>
        <v>59.44241265568099</v>
      </c>
    </row>
  </sheetData>
  <sortState xmlns:xlrd2="http://schemas.microsoft.com/office/spreadsheetml/2017/richdata2" ref="A6:F15">
    <sortCondition ref="A6:A1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workbookViewId="0">
      <selection activeCell="A2" sqref="A2:XFD2"/>
    </sheetView>
  </sheetViews>
  <sheetFormatPr defaultRowHeight="14.4" x14ac:dyDescent="0.3"/>
  <cols>
    <col min="1" max="1" width="16.88671875" customWidth="1"/>
    <col min="2" max="3" width="15.6640625" customWidth="1"/>
    <col min="4" max="4" width="12" bestFit="1" customWidth="1"/>
    <col min="5" max="5" width="15.6640625" customWidth="1"/>
  </cols>
  <sheetData>
    <row r="1" spans="1:5" ht="10.5" customHeight="1" x14ac:dyDescent="0.3"/>
    <row r="2" spans="1:5" ht="17.399999999999999" customHeight="1" thickBot="1" x14ac:dyDescent="0.35">
      <c r="B2" s="8" t="s">
        <v>49</v>
      </c>
      <c r="D2" s="9" t="s">
        <v>50</v>
      </c>
    </row>
    <row r="3" spans="1:5" ht="15" thickBot="1" x14ac:dyDescent="0.35">
      <c r="A3" s="3" t="s">
        <v>0</v>
      </c>
      <c r="B3" s="14">
        <f>AVERAGE(A10:A19)</f>
        <v>0.6</v>
      </c>
      <c r="C3" s="15"/>
      <c r="D3" s="17">
        <v>0.8</v>
      </c>
      <c r="E3" s="6"/>
    </row>
    <row r="4" spans="1:5" x14ac:dyDescent="0.3">
      <c r="A4" s="3" t="s">
        <v>12</v>
      </c>
      <c r="B4" s="14">
        <f>SQRT(B5)/SQRT(10)</f>
        <v>0.15491933384829665</v>
      </c>
      <c r="C4" s="15"/>
      <c r="D4" s="16">
        <f>SQRT(D5)/SQRT(10)</f>
        <v>0.12649110640673517</v>
      </c>
      <c r="E4" s="6"/>
    </row>
    <row r="5" spans="1:5" x14ac:dyDescent="0.3">
      <c r="A5" s="3" t="s">
        <v>15</v>
      </c>
      <c r="B5" s="14">
        <f>B3*(1-B3)</f>
        <v>0.24</v>
      </c>
      <c r="C5" s="15"/>
      <c r="D5" s="16">
        <f>D3*(1-D3)</f>
        <v>0.15999999999999998</v>
      </c>
      <c r="E5" s="6"/>
    </row>
    <row r="6" spans="1:5" x14ac:dyDescent="0.3">
      <c r="A6" s="3" t="s">
        <v>16</v>
      </c>
      <c r="B6" s="14">
        <f>LN(B3/(1-B3))</f>
        <v>0.40546510810816422</v>
      </c>
      <c r="C6" s="15"/>
      <c r="D6" s="16">
        <f>LN(D3/(1-D3))</f>
        <v>1.3862943611198908</v>
      </c>
      <c r="E6" s="6"/>
    </row>
    <row r="7" spans="1:5" x14ac:dyDescent="0.3">
      <c r="A7" s="3" t="s">
        <v>17</v>
      </c>
      <c r="B7" s="14">
        <f>EXP(B6)/(1+EXP(B6))</f>
        <v>0.59999999999999987</v>
      </c>
      <c r="C7" s="15"/>
      <c r="D7" s="16">
        <f>EXP(D6)/(1+EXP(D6))</f>
        <v>0.8</v>
      </c>
      <c r="E7" s="6"/>
    </row>
    <row r="8" spans="1:5" x14ac:dyDescent="0.3">
      <c r="A8" s="3"/>
      <c r="B8" s="3"/>
      <c r="C8" s="3"/>
      <c r="D8" s="6"/>
      <c r="E8" s="6"/>
    </row>
    <row r="9" spans="1:5" x14ac:dyDescent="0.3">
      <c r="A9" s="7" t="s">
        <v>13</v>
      </c>
      <c r="B9" s="8" t="s">
        <v>2</v>
      </c>
      <c r="C9" s="8" t="s">
        <v>4</v>
      </c>
      <c r="D9" s="9" t="s">
        <v>3</v>
      </c>
      <c r="E9" s="9" t="s">
        <v>5</v>
      </c>
    </row>
    <row r="10" spans="1:5" x14ac:dyDescent="0.3">
      <c r="A10" s="10">
        <v>0</v>
      </c>
      <c r="B10" s="11">
        <f>($B$3^$A10)*((1-$B$3)^(1-$A10))</f>
        <v>0.4</v>
      </c>
      <c r="C10" s="11">
        <f t="shared" ref="C10:C19" si="0">LN(B10)</f>
        <v>-0.916290731874155</v>
      </c>
      <c r="D10" s="12">
        <f>($D$3^$A10)*((1-$D$3)^(1-$A10))</f>
        <v>0.19999999999999996</v>
      </c>
      <c r="E10" s="12">
        <f t="shared" ref="E10:E19" si="1">LN(D10)</f>
        <v>-1.6094379124341005</v>
      </c>
    </row>
    <row r="11" spans="1:5" x14ac:dyDescent="0.3">
      <c r="A11" s="10">
        <v>0</v>
      </c>
      <c r="B11" s="11">
        <f t="shared" ref="B11:B19" si="2">($B$3^$A11)*((1-$B$3)^(1-$A11))</f>
        <v>0.4</v>
      </c>
      <c r="C11" s="11">
        <f t="shared" si="0"/>
        <v>-0.916290731874155</v>
      </c>
      <c r="D11" s="12">
        <f t="shared" ref="D11:D19" si="3">($D$3^$A11)*((1-$D$3)^(1-$A11))</f>
        <v>0.19999999999999996</v>
      </c>
      <c r="E11" s="12">
        <f t="shared" si="1"/>
        <v>-1.6094379124341005</v>
      </c>
    </row>
    <row r="12" spans="1:5" x14ac:dyDescent="0.3">
      <c r="A12" s="10">
        <v>0</v>
      </c>
      <c r="B12" s="11">
        <f t="shared" si="2"/>
        <v>0.4</v>
      </c>
      <c r="C12" s="11">
        <f t="shared" si="0"/>
        <v>-0.916290731874155</v>
      </c>
      <c r="D12" s="12">
        <f t="shared" si="3"/>
        <v>0.19999999999999996</v>
      </c>
      <c r="E12" s="12">
        <f t="shared" si="1"/>
        <v>-1.6094379124341005</v>
      </c>
    </row>
    <row r="13" spans="1:5" x14ac:dyDescent="0.3">
      <c r="A13" s="10">
        <v>0</v>
      </c>
      <c r="B13" s="11">
        <f t="shared" si="2"/>
        <v>0.4</v>
      </c>
      <c r="C13" s="11">
        <f t="shared" si="0"/>
        <v>-0.916290731874155</v>
      </c>
      <c r="D13" s="12">
        <f t="shared" si="3"/>
        <v>0.19999999999999996</v>
      </c>
      <c r="E13" s="12">
        <f t="shared" si="1"/>
        <v>-1.6094379124341005</v>
      </c>
    </row>
    <row r="14" spans="1:5" x14ac:dyDescent="0.3">
      <c r="A14" s="10">
        <v>1</v>
      </c>
      <c r="B14" s="11">
        <f t="shared" si="2"/>
        <v>0.6</v>
      </c>
      <c r="C14" s="11">
        <f t="shared" si="0"/>
        <v>-0.51082562376599072</v>
      </c>
      <c r="D14" s="12">
        <f t="shared" si="3"/>
        <v>0.8</v>
      </c>
      <c r="E14" s="12">
        <f t="shared" si="1"/>
        <v>-0.22314355131420971</v>
      </c>
    </row>
    <row r="15" spans="1:5" x14ac:dyDescent="0.3">
      <c r="A15" s="10">
        <v>1</v>
      </c>
      <c r="B15" s="11">
        <f t="shared" si="2"/>
        <v>0.6</v>
      </c>
      <c r="C15" s="11">
        <f t="shared" si="0"/>
        <v>-0.51082562376599072</v>
      </c>
      <c r="D15" s="12">
        <f t="shared" si="3"/>
        <v>0.8</v>
      </c>
      <c r="E15" s="12">
        <f t="shared" si="1"/>
        <v>-0.22314355131420971</v>
      </c>
    </row>
    <row r="16" spans="1:5" x14ac:dyDescent="0.3">
      <c r="A16" s="10">
        <v>1</v>
      </c>
      <c r="B16" s="11">
        <f t="shared" si="2"/>
        <v>0.6</v>
      </c>
      <c r="C16" s="11">
        <f t="shared" si="0"/>
        <v>-0.51082562376599072</v>
      </c>
      <c r="D16" s="12">
        <f t="shared" si="3"/>
        <v>0.8</v>
      </c>
      <c r="E16" s="12">
        <f t="shared" si="1"/>
        <v>-0.22314355131420971</v>
      </c>
    </row>
    <row r="17" spans="1:5" x14ac:dyDescent="0.3">
      <c r="A17" s="10">
        <v>1</v>
      </c>
      <c r="B17" s="11">
        <f t="shared" si="2"/>
        <v>0.6</v>
      </c>
      <c r="C17" s="11">
        <f t="shared" si="0"/>
        <v>-0.51082562376599072</v>
      </c>
      <c r="D17" s="12">
        <f t="shared" si="3"/>
        <v>0.8</v>
      </c>
      <c r="E17" s="12">
        <f t="shared" si="1"/>
        <v>-0.22314355131420971</v>
      </c>
    </row>
    <row r="18" spans="1:5" x14ac:dyDescent="0.3">
      <c r="A18" s="10">
        <v>1</v>
      </c>
      <c r="B18" s="11">
        <f t="shared" si="2"/>
        <v>0.6</v>
      </c>
      <c r="C18" s="11">
        <f t="shared" si="0"/>
        <v>-0.51082562376599072</v>
      </c>
      <c r="D18" s="12">
        <f t="shared" si="3"/>
        <v>0.8</v>
      </c>
      <c r="E18" s="12">
        <f t="shared" si="1"/>
        <v>-0.22314355131420971</v>
      </c>
    </row>
    <row r="19" spans="1:5" x14ac:dyDescent="0.3">
      <c r="A19" s="10">
        <v>1</v>
      </c>
      <c r="B19" s="11">
        <f t="shared" si="2"/>
        <v>0.6</v>
      </c>
      <c r="C19" s="11">
        <f t="shared" si="0"/>
        <v>-0.51082562376599072</v>
      </c>
      <c r="D19" s="12">
        <f t="shared" si="3"/>
        <v>0.8</v>
      </c>
      <c r="E19" s="12">
        <f t="shared" si="1"/>
        <v>-0.22314355131420971</v>
      </c>
    </row>
    <row r="20" spans="1:5" x14ac:dyDescent="0.3">
      <c r="A20" s="3"/>
      <c r="B20" s="3"/>
      <c r="C20" s="3"/>
      <c r="D20" s="6"/>
      <c r="E20" s="6"/>
    </row>
    <row r="21" spans="1:5" x14ac:dyDescent="0.3">
      <c r="A21" s="3" t="s">
        <v>7</v>
      </c>
      <c r="B21" s="3"/>
      <c r="C21" s="4">
        <f>SUM(C10:C19)</f>
        <v>-6.7301166700925634</v>
      </c>
      <c r="D21" s="5"/>
      <c r="E21" s="5">
        <f>SUM(E10:E19)</f>
        <v>-7.7766129576216603</v>
      </c>
    </row>
    <row r="22" spans="1:5" x14ac:dyDescent="0.3">
      <c r="A22" s="3" t="s">
        <v>8</v>
      </c>
      <c r="B22" s="3"/>
      <c r="C22" s="4">
        <f>C21*-2</f>
        <v>13.460233340185127</v>
      </c>
      <c r="D22" s="5"/>
      <c r="E22" s="5">
        <f>E21*-2</f>
        <v>15.553225915243321</v>
      </c>
    </row>
    <row r="23" spans="1:5" x14ac:dyDescent="0.3">
      <c r="A23" s="3" t="s">
        <v>11</v>
      </c>
      <c r="B23" s="3"/>
      <c r="C23" s="13">
        <v>1</v>
      </c>
      <c r="E23" s="6">
        <v>1</v>
      </c>
    </row>
    <row r="24" spans="1:5" x14ac:dyDescent="0.3">
      <c r="A24" s="3" t="s">
        <v>9</v>
      </c>
      <c r="C24" s="4">
        <f>C22+(2*C23)</f>
        <v>15.460233340185127</v>
      </c>
      <c r="E24" s="5">
        <f>E22+(2*E23)</f>
        <v>17.553225915243321</v>
      </c>
    </row>
    <row r="25" spans="1:5" x14ac:dyDescent="0.3">
      <c r="A25" s="3" t="s">
        <v>10</v>
      </c>
      <c r="C25" s="4">
        <f>C22+(LN(10)*C23)</f>
        <v>15.762818433179174</v>
      </c>
      <c r="E25" s="5">
        <f>E22+(LN(10)*E23)</f>
        <v>17.855811008237367</v>
      </c>
    </row>
    <row r="27" spans="1:5" x14ac:dyDescent="0.3">
      <c r="B27" s="2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zoomScale="130" zoomScaleNormal="130" workbookViewId="0">
      <selection activeCell="B42" sqref="B42"/>
    </sheetView>
  </sheetViews>
  <sheetFormatPr defaultRowHeight="14.4" x14ac:dyDescent="0.3"/>
  <cols>
    <col min="1" max="1" width="21.88671875" customWidth="1"/>
    <col min="2" max="4" width="12" customWidth="1"/>
  </cols>
  <sheetData>
    <row r="1" spans="1:4" ht="9.75" customHeight="1" x14ac:dyDescent="0.3"/>
    <row r="2" spans="1:4" x14ac:dyDescent="0.3">
      <c r="A2" t="s">
        <v>19</v>
      </c>
      <c r="B2">
        <v>10</v>
      </c>
      <c r="C2">
        <v>10</v>
      </c>
      <c r="D2">
        <v>10</v>
      </c>
    </row>
    <row r="3" spans="1:4" x14ac:dyDescent="0.3">
      <c r="A3" t="s">
        <v>20</v>
      </c>
      <c r="B3">
        <v>0.3</v>
      </c>
      <c r="C3">
        <v>0.5</v>
      </c>
      <c r="D3">
        <v>0.8</v>
      </c>
    </row>
    <row r="5" spans="1:4" x14ac:dyDescent="0.3">
      <c r="A5" s="1" t="s">
        <v>18</v>
      </c>
      <c r="B5" t="s">
        <v>22</v>
      </c>
      <c r="C5" t="s">
        <v>21</v>
      </c>
      <c r="D5" t="s">
        <v>23</v>
      </c>
    </row>
    <row r="6" spans="1:4" x14ac:dyDescent="0.3">
      <c r="A6" s="1">
        <v>0</v>
      </c>
      <c r="B6" s="2">
        <f>_xlfn.BINOM.DIST($A6,$B$2,$B$3,0)</f>
        <v>2.8247524899999994E-2</v>
      </c>
      <c r="C6" s="2">
        <f>_xlfn.BINOM.DIST($A6,$C$2,$C$3,0)</f>
        <v>9.765625E-4</v>
      </c>
      <c r="D6" s="2">
        <f>_xlfn.BINOM.DIST($A6,$D$2,$D$3,0)</f>
        <v>1.0240000000000004E-7</v>
      </c>
    </row>
    <row r="7" spans="1:4" x14ac:dyDescent="0.3">
      <c r="A7" s="1">
        <v>1</v>
      </c>
      <c r="B7" s="2">
        <f t="shared" ref="B7:B16" si="0">_xlfn.BINOM.DIST($A7,$B$2,$B$3,0)</f>
        <v>0.12106082100000001</v>
      </c>
      <c r="C7" s="2">
        <f t="shared" ref="C7:C16" si="1">_xlfn.BINOM.DIST($A7,$C$2,$C$3,0)</f>
        <v>9.7656250000000017E-3</v>
      </c>
      <c r="D7" s="2">
        <f t="shared" ref="D7:D16" si="2">_xlfn.BINOM.DIST($A7,$D$2,$D$3,0)</f>
        <v>4.0959999999999935E-6</v>
      </c>
    </row>
    <row r="8" spans="1:4" x14ac:dyDescent="0.3">
      <c r="A8" s="1">
        <v>2</v>
      </c>
      <c r="B8" s="2">
        <f t="shared" si="0"/>
        <v>0.23347444050000005</v>
      </c>
      <c r="C8" s="2">
        <f t="shared" si="1"/>
        <v>4.3945312499999972E-2</v>
      </c>
      <c r="D8" s="2">
        <f t="shared" si="2"/>
        <v>7.3727999999999861E-5</v>
      </c>
    </row>
    <row r="9" spans="1:4" x14ac:dyDescent="0.3">
      <c r="A9" s="1">
        <v>3</v>
      </c>
      <c r="B9" s="2">
        <f t="shared" si="0"/>
        <v>0.26682793200000005</v>
      </c>
      <c r="C9" s="2">
        <f t="shared" si="1"/>
        <v>0.11718750000000003</v>
      </c>
      <c r="D9" s="2">
        <f t="shared" si="2"/>
        <v>7.8643199999999815E-4</v>
      </c>
    </row>
    <row r="10" spans="1:4" x14ac:dyDescent="0.3">
      <c r="A10" s="1">
        <v>4</v>
      </c>
      <c r="B10" s="2">
        <f t="shared" si="0"/>
        <v>0.20012094900000005</v>
      </c>
      <c r="C10" s="2">
        <f t="shared" si="1"/>
        <v>0.20507812500000006</v>
      </c>
      <c r="D10" s="2">
        <f t="shared" si="2"/>
        <v>5.5050239999999894E-3</v>
      </c>
    </row>
    <row r="11" spans="1:4" x14ac:dyDescent="0.3">
      <c r="A11" s="1">
        <v>5</v>
      </c>
      <c r="B11" s="2">
        <f t="shared" si="0"/>
        <v>0.10291934520000003</v>
      </c>
      <c r="C11" s="2">
        <f t="shared" si="1"/>
        <v>0.24609375000000008</v>
      </c>
      <c r="D11" s="2">
        <f t="shared" si="2"/>
        <v>2.642411519999999E-2</v>
      </c>
    </row>
    <row r="12" spans="1:4" x14ac:dyDescent="0.3">
      <c r="A12" s="1">
        <v>6</v>
      </c>
      <c r="B12" s="2">
        <f t="shared" si="0"/>
        <v>3.6756909000000039E-2</v>
      </c>
      <c r="C12" s="2">
        <f t="shared" si="1"/>
        <v>0.20507812500000006</v>
      </c>
      <c r="D12" s="2">
        <f t="shared" si="2"/>
        <v>8.8080383999999984E-2</v>
      </c>
    </row>
    <row r="13" spans="1:4" x14ac:dyDescent="0.3">
      <c r="A13" s="1">
        <v>7</v>
      </c>
      <c r="B13" s="2">
        <f t="shared" si="0"/>
        <v>9.0016919999999986E-3</v>
      </c>
      <c r="C13" s="2">
        <f t="shared" si="1"/>
        <v>0.11718750000000003</v>
      </c>
      <c r="D13" s="2">
        <f t="shared" si="2"/>
        <v>0.20132659199999994</v>
      </c>
    </row>
    <row r="14" spans="1:4" x14ac:dyDescent="0.3">
      <c r="A14" s="1">
        <v>8</v>
      </c>
      <c r="B14" s="2">
        <f t="shared" si="0"/>
        <v>1.446700500000001E-3</v>
      </c>
      <c r="C14" s="2">
        <f t="shared" si="1"/>
        <v>4.3945312499999986E-2</v>
      </c>
      <c r="D14" s="2">
        <f t="shared" si="2"/>
        <v>0.3019898880000001</v>
      </c>
    </row>
    <row r="15" spans="1:4" x14ac:dyDescent="0.3">
      <c r="A15" s="1">
        <v>9</v>
      </c>
      <c r="B15" s="2">
        <f t="shared" si="0"/>
        <v>1.3778099999999991E-4</v>
      </c>
      <c r="C15" s="2">
        <f t="shared" si="1"/>
        <v>9.7656250000000017E-3</v>
      </c>
      <c r="D15" s="2">
        <f t="shared" si="2"/>
        <v>0.26843545600000007</v>
      </c>
    </row>
    <row r="16" spans="1:4" x14ac:dyDescent="0.3">
      <c r="A16" s="1">
        <v>10</v>
      </c>
      <c r="B16" s="2">
        <f t="shared" si="0"/>
        <v>5.9048999999999949E-6</v>
      </c>
      <c r="C16" s="2">
        <f t="shared" si="1"/>
        <v>9.765625E-4</v>
      </c>
      <c r="D16" s="2">
        <f t="shared" si="2"/>
        <v>0.10737418240000005</v>
      </c>
    </row>
    <row r="18" spans="1:3" x14ac:dyDescent="0.3">
      <c r="A18" t="s">
        <v>47</v>
      </c>
      <c r="B18">
        <v>2</v>
      </c>
    </row>
    <row r="19" spans="1:3" x14ac:dyDescent="0.3">
      <c r="A19" t="s">
        <v>46</v>
      </c>
      <c r="B19">
        <v>0.38890000000000002</v>
      </c>
      <c r="C19" t="s">
        <v>48</v>
      </c>
    </row>
    <row r="20" spans="1:3" x14ac:dyDescent="0.3">
      <c r="A20" s="1">
        <v>0</v>
      </c>
      <c r="B20" s="28">
        <f>_xlfn.BINOM.DIST($A20,$B$18,$B$19,0)</f>
        <v>0.37344320999999997</v>
      </c>
      <c r="C20" s="28">
        <v>0.55000000000000004</v>
      </c>
    </row>
    <row r="21" spans="1:3" x14ac:dyDescent="0.3">
      <c r="A21" s="1">
        <v>1</v>
      </c>
      <c r="B21" s="28">
        <f>_xlfn.BINOM.DIST($A21,$B$18,$B$19,0)</f>
        <v>0.47531357999999996</v>
      </c>
      <c r="C21" s="28">
        <v>0.35</v>
      </c>
    </row>
    <row r="22" spans="1:3" x14ac:dyDescent="0.3">
      <c r="A22" s="1">
        <v>2</v>
      </c>
      <c r="B22" s="28">
        <f>_xlfn.BINOM.DIST($A22,$B$18,$B$19,0)</f>
        <v>0.15124321000000002</v>
      </c>
      <c r="C22" s="28">
        <v>0.1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workbookViewId="0">
      <selection activeCell="E43" sqref="E43"/>
    </sheetView>
  </sheetViews>
  <sheetFormatPr defaultRowHeight="14.4" x14ac:dyDescent="0.3"/>
  <cols>
    <col min="1" max="1" width="16.88671875" customWidth="1"/>
    <col min="2" max="3" width="15.6640625" customWidth="1"/>
    <col min="4" max="4" width="12" bestFit="1" customWidth="1"/>
    <col min="5" max="5" width="15.6640625" customWidth="1"/>
  </cols>
  <sheetData>
    <row r="1" spans="1:5" ht="10.5" customHeight="1" x14ac:dyDescent="0.3"/>
    <row r="2" spans="1:5" ht="17.399999999999999" customHeight="1" thickBot="1" x14ac:dyDescent="0.35">
      <c r="B2" s="8" t="s">
        <v>49</v>
      </c>
      <c r="D2" s="9" t="s">
        <v>50</v>
      </c>
    </row>
    <row r="3" spans="1:5" ht="15" thickBot="1" x14ac:dyDescent="0.35">
      <c r="A3" s="3" t="s">
        <v>25</v>
      </c>
      <c r="B3" s="18">
        <v>0.5</v>
      </c>
      <c r="D3" s="19">
        <v>0.6</v>
      </c>
    </row>
    <row r="4" spans="1:5" x14ac:dyDescent="0.3">
      <c r="A4" s="3" t="s">
        <v>0</v>
      </c>
      <c r="B4" s="14">
        <f>10*B3</f>
        <v>5</v>
      </c>
      <c r="C4" s="15"/>
      <c r="D4" s="16">
        <f>10*D3</f>
        <v>6</v>
      </c>
      <c r="E4" s="6"/>
    </row>
    <row r="5" spans="1:5" x14ac:dyDescent="0.3">
      <c r="A5" s="3" t="s">
        <v>12</v>
      </c>
      <c r="B5" s="14">
        <f>(SQRT(B6)/SQRT(11))/10</f>
        <v>4.7673129462279619E-2</v>
      </c>
      <c r="C5" s="15"/>
      <c r="D5" s="16">
        <f>(SQRT(D6)/SQRT(11))/10</f>
        <v>4.6709936649691378E-2</v>
      </c>
      <c r="E5" s="6"/>
    </row>
    <row r="6" spans="1:5" x14ac:dyDescent="0.3">
      <c r="A6" s="3" t="s">
        <v>26</v>
      </c>
      <c r="B6" s="14">
        <f>10*B3*(1-B3)</f>
        <v>2.5</v>
      </c>
      <c r="C6" s="15"/>
      <c r="D6" s="16">
        <f>10*D3*(1-D3)</f>
        <v>2.4000000000000004</v>
      </c>
      <c r="E6" s="6"/>
    </row>
    <row r="7" spans="1:5" x14ac:dyDescent="0.3">
      <c r="A7" s="3" t="s">
        <v>16</v>
      </c>
      <c r="B7" s="14">
        <f>LN(B3/(1-B3))</f>
        <v>0</v>
      </c>
      <c r="C7" s="15"/>
      <c r="D7" s="16">
        <f>LN(D3/(1-D3))</f>
        <v>0.40546510810816422</v>
      </c>
      <c r="E7" s="6"/>
    </row>
    <row r="8" spans="1:5" x14ac:dyDescent="0.3">
      <c r="A8" s="3" t="s">
        <v>17</v>
      </c>
      <c r="B8" s="14">
        <f>EXP(B7)/(1+EXP(B7))</f>
        <v>0.5</v>
      </c>
      <c r="C8" s="15"/>
      <c r="D8" s="16">
        <f>EXP(D7)/(1+EXP(D7))</f>
        <v>0.59999999999999987</v>
      </c>
      <c r="E8" s="6"/>
    </row>
    <row r="9" spans="1:5" x14ac:dyDescent="0.3">
      <c r="A9" s="3"/>
      <c r="B9" s="3"/>
      <c r="C9" s="3"/>
      <c r="D9" s="6"/>
      <c r="E9" s="6"/>
    </row>
    <row r="10" spans="1:5" x14ac:dyDescent="0.3">
      <c r="A10" s="7" t="s">
        <v>24</v>
      </c>
      <c r="B10" s="8" t="s">
        <v>2</v>
      </c>
      <c r="C10" s="8" t="s">
        <v>4</v>
      </c>
      <c r="D10" s="9" t="s">
        <v>3</v>
      </c>
      <c r="E10" s="9" t="s">
        <v>5</v>
      </c>
    </row>
    <row r="11" spans="1:5" x14ac:dyDescent="0.3">
      <c r="A11" s="1">
        <v>0</v>
      </c>
      <c r="B11" s="11">
        <f>_xlfn.BINOM.DIST($A11,10,$B$3,0)</f>
        <v>9.765625E-4</v>
      </c>
      <c r="C11" s="11">
        <f t="shared" ref="C11:C21" si="0">LN(B11)</f>
        <v>-6.9314718055994531</v>
      </c>
      <c r="D11" s="12">
        <f>_xlfn.BINOM.DIST($A11,10,$D$3,0)</f>
        <v>1.0485760000000014E-4</v>
      </c>
      <c r="E11" s="12">
        <f t="shared" ref="E11:E21" si="1">LN(D11)</f>
        <v>-9.1629073187415493</v>
      </c>
    </row>
    <row r="12" spans="1:5" x14ac:dyDescent="0.3">
      <c r="A12" s="1">
        <v>1</v>
      </c>
      <c r="B12" s="11">
        <f t="shared" ref="B12:B21" si="2">_xlfn.BINOM.DIST($A12,10,$B$3,0)</f>
        <v>9.7656250000000017E-3</v>
      </c>
      <c r="C12" s="11">
        <f t="shared" si="0"/>
        <v>-4.6288867126054072</v>
      </c>
      <c r="D12" s="12">
        <f t="shared" ref="D12:D21" si="3">_xlfn.BINOM.DIST($A12,10,$D$3,0)</f>
        <v>1.572864E-3</v>
      </c>
      <c r="E12" s="12">
        <f t="shared" si="1"/>
        <v>-6.4548571176393406</v>
      </c>
    </row>
    <row r="13" spans="1:5" x14ac:dyDescent="0.3">
      <c r="A13" s="1">
        <v>2</v>
      </c>
      <c r="B13" s="11">
        <f t="shared" si="2"/>
        <v>4.3945312499999972E-2</v>
      </c>
      <c r="C13" s="11">
        <f t="shared" si="0"/>
        <v>-3.1248093158291339</v>
      </c>
      <c r="D13" s="12">
        <f t="shared" si="3"/>
        <v>1.0616832000000007E-2</v>
      </c>
      <c r="E13" s="12">
        <f t="shared" si="1"/>
        <v>-4.5453146127549013</v>
      </c>
    </row>
    <row r="14" spans="1:5" x14ac:dyDescent="0.3">
      <c r="A14" s="1">
        <v>3</v>
      </c>
      <c r="B14" s="11">
        <f t="shared" si="2"/>
        <v>0.11718750000000003</v>
      </c>
      <c r="C14" s="11">
        <f t="shared" si="0"/>
        <v>-2.1439800628174068</v>
      </c>
      <c r="D14" s="12">
        <f t="shared" si="3"/>
        <v>4.2467328000000006E-2</v>
      </c>
      <c r="E14" s="12">
        <f t="shared" si="1"/>
        <v>-3.1590202516350114</v>
      </c>
    </row>
    <row r="15" spans="1:5" x14ac:dyDescent="0.3">
      <c r="A15" s="1">
        <v>4</v>
      </c>
      <c r="B15" s="11">
        <f t="shared" si="2"/>
        <v>0.20507812500000006</v>
      </c>
      <c r="C15" s="11">
        <f t="shared" si="0"/>
        <v>-1.5843642748819842</v>
      </c>
      <c r="D15" s="12">
        <f t="shared" si="3"/>
        <v>0.11147673600000005</v>
      </c>
      <c r="E15" s="12">
        <f t="shared" si="1"/>
        <v>-2.1939393555914242</v>
      </c>
    </row>
    <row r="16" spans="1:5" x14ac:dyDescent="0.3">
      <c r="A16" s="1">
        <v>5</v>
      </c>
      <c r="B16" s="11">
        <f t="shared" si="2"/>
        <v>0.24609375000000008</v>
      </c>
      <c r="C16" s="11">
        <f t="shared" si="0"/>
        <v>-1.4020427180880295</v>
      </c>
      <c r="D16" s="12">
        <f t="shared" si="3"/>
        <v>0.20065812480000006</v>
      </c>
      <c r="E16" s="12">
        <f t="shared" si="1"/>
        <v>-1.6061526906893051</v>
      </c>
    </row>
    <row r="17" spans="1:5" x14ac:dyDescent="0.3">
      <c r="A17" s="1">
        <v>6</v>
      </c>
      <c r="B17" s="11">
        <f t="shared" si="2"/>
        <v>0.20507812500000006</v>
      </c>
      <c r="C17" s="11">
        <f t="shared" si="0"/>
        <v>-1.5843642748819842</v>
      </c>
      <c r="D17" s="12">
        <f t="shared" si="3"/>
        <v>0.25082265600000009</v>
      </c>
      <c r="E17" s="12">
        <f t="shared" si="1"/>
        <v>-1.3830091393750954</v>
      </c>
    </row>
    <row r="18" spans="1:5" x14ac:dyDescent="0.3">
      <c r="A18" s="1">
        <v>7</v>
      </c>
      <c r="B18" s="11">
        <f t="shared" si="2"/>
        <v>0.11718750000000003</v>
      </c>
      <c r="C18" s="11">
        <f t="shared" si="0"/>
        <v>-2.1439800628174068</v>
      </c>
      <c r="D18" s="12">
        <f t="shared" si="3"/>
        <v>0.21499084800000007</v>
      </c>
      <c r="E18" s="12">
        <f t="shared" si="1"/>
        <v>-1.5371598192023537</v>
      </c>
    </row>
    <row r="19" spans="1:5" x14ac:dyDescent="0.3">
      <c r="A19" s="1">
        <v>8</v>
      </c>
      <c r="B19" s="11">
        <f t="shared" si="2"/>
        <v>4.3945312499999986E-2</v>
      </c>
      <c r="C19" s="11">
        <f t="shared" si="0"/>
        <v>-3.1248093158291335</v>
      </c>
      <c r="D19" s="12">
        <f t="shared" si="3"/>
        <v>0.12093235200000005</v>
      </c>
      <c r="E19" s="12">
        <f t="shared" si="1"/>
        <v>-2.1125239641059155</v>
      </c>
    </row>
    <row r="20" spans="1:5" x14ac:dyDescent="0.3">
      <c r="A20" s="1">
        <v>9</v>
      </c>
      <c r="B20" s="11">
        <f t="shared" si="2"/>
        <v>9.7656250000000017E-3</v>
      </c>
      <c r="C20" s="11">
        <f t="shared" si="0"/>
        <v>-4.6288867126054072</v>
      </c>
      <c r="D20" s="12">
        <f t="shared" si="3"/>
        <v>4.0310783999999981E-2</v>
      </c>
      <c r="E20" s="12">
        <f t="shared" si="1"/>
        <v>-3.2111362527740259</v>
      </c>
    </row>
    <row r="21" spans="1:5" x14ac:dyDescent="0.3">
      <c r="A21" s="1">
        <v>10</v>
      </c>
      <c r="B21" s="11">
        <f t="shared" si="2"/>
        <v>9.765625E-4</v>
      </c>
      <c r="C21" s="11">
        <f t="shared" si="0"/>
        <v>-6.9314718055994531</v>
      </c>
      <c r="D21" s="12">
        <f t="shared" si="3"/>
        <v>6.0466176E-3</v>
      </c>
      <c r="E21" s="12">
        <f t="shared" si="1"/>
        <v>-5.1082562376599068</v>
      </c>
    </row>
    <row r="22" spans="1:5" x14ac:dyDescent="0.3">
      <c r="A22" s="1"/>
      <c r="B22" s="3"/>
      <c r="C22" s="3"/>
      <c r="D22" s="6"/>
      <c r="E22" s="6"/>
    </row>
    <row r="23" spans="1:5" x14ac:dyDescent="0.3">
      <c r="A23" s="3" t="s">
        <v>7</v>
      </c>
      <c r="B23" s="3"/>
      <c r="C23" s="4">
        <f>SUM(C11:C21)</f>
        <v>-38.229067061554801</v>
      </c>
      <c r="D23" s="5"/>
      <c r="E23" s="5">
        <f>SUM(E11:E21)</f>
        <v>-40.474276760168834</v>
      </c>
    </row>
    <row r="24" spans="1:5" x14ac:dyDescent="0.3">
      <c r="A24" s="3" t="s">
        <v>8</v>
      </c>
      <c r="B24" s="3"/>
      <c r="C24" s="4">
        <f>C23*-2</f>
        <v>76.458134123109602</v>
      </c>
      <c r="D24" s="5"/>
      <c r="E24" s="5">
        <f>E23*-2</f>
        <v>80.948553520337668</v>
      </c>
    </row>
    <row r="25" spans="1:5" x14ac:dyDescent="0.3">
      <c r="A25" s="3" t="s">
        <v>11</v>
      </c>
      <c r="B25" s="3"/>
      <c r="C25" s="13">
        <v>1</v>
      </c>
      <c r="E25" s="6">
        <v>1</v>
      </c>
    </row>
    <row r="26" spans="1:5" x14ac:dyDescent="0.3">
      <c r="A26" s="3" t="s">
        <v>9</v>
      </c>
      <c r="C26" s="4">
        <f>C24+(2*C25)</f>
        <v>78.458134123109602</v>
      </c>
      <c r="E26" s="5">
        <f>E24+(2*E25)</f>
        <v>82.948553520337668</v>
      </c>
    </row>
    <row r="27" spans="1:5" x14ac:dyDescent="0.3">
      <c r="A27" s="3" t="s">
        <v>10</v>
      </c>
      <c r="C27" s="4">
        <f>C24+(LN(11)*C25)</f>
        <v>78.856029395907967</v>
      </c>
      <c r="E27" s="5">
        <f>E24+(LN(10)*E25)</f>
        <v>83.251138613331719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47"/>
  <sheetViews>
    <sheetView tabSelected="1" workbookViewId="0">
      <selection activeCell="B3" sqref="B3"/>
    </sheetView>
  </sheetViews>
  <sheetFormatPr defaultRowHeight="14.4" x14ac:dyDescent="0.3"/>
  <cols>
    <col min="1" max="1" width="33.6640625" customWidth="1"/>
    <col min="2" max="5" width="9.88671875" style="22" customWidth="1"/>
  </cols>
  <sheetData>
    <row r="2" spans="1:5" ht="21.15" customHeight="1" x14ac:dyDescent="0.3">
      <c r="A2" s="3" t="s">
        <v>37</v>
      </c>
      <c r="B2" s="25" t="s">
        <v>30</v>
      </c>
      <c r="C2" s="25" t="s">
        <v>32</v>
      </c>
      <c r="D2" s="25" t="s">
        <v>36</v>
      </c>
      <c r="E2" s="25" t="s">
        <v>38</v>
      </c>
    </row>
    <row r="3" spans="1:5" x14ac:dyDescent="0.3">
      <c r="A3" t="s">
        <v>27</v>
      </c>
      <c r="B3" s="21">
        <v>1.023774</v>
      </c>
      <c r="C3" s="22">
        <v>0.53113500000000002</v>
      </c>
      <c r="D3" s="22">
        <v>0.97823400000000005</v>
      </c>
      <c r="E3" s="22">
        <v>2.0959660000000002</v>
      </c>
    </row>
    <row r="4" spans="1:5" x14ac:dyDescent="0.3">
      <c r="A4" t="s">
        <v>28</v>
      </c>
      <c r="B4" s="21">
        <v>1.0153650000000001</v>
      </c>
      <c r="C4" s="22">
        <v>0.52201900000000001</v>
      </c>
      <c r="D4" s="22">
        <v>1.9563759999999999</v>
      </c>
      <c r="E4" s="22">
        <v>0.98203399999999996</v>
      </c>
    </row>
    <row r="5" spans="1:5" x14ac:dyDescent="0.3">
      <c r="A5" t="s">
        <v>29</v>
      </c>
      <c r="B5" s="21">
        <v>0.50206200000000001</v>
      </c>
      <c r="C5" s="22">
        <v>0.504328</v>
      </c>
      <c r="D5" s="22">
        <v>0.33334399999999997</v>
      </c>
      <c r="E5" s="22">
        <v>0.68095099999999997</v>
      </c>
    </row>
    <row r="6" spans="1:5" x14ac:dyDescent="0.3">
      <c r="A6" t="s">
        <v>31</v>
      </c>
      <c r="B6" s="21">
        <v>0.28680800000000001</v>
      </c>
      <c r="C6" s="22">
        <v>0.34893400000000002</v>
      </c>
      <c r="D6" s="22">
        <v>0.23765500000000001</v>
      </c>
      <c r="E6" s="22">
        <v>0.23081499999999999</v>
      </c>
    </row>
    <row r="7" spans="1:5" x14ac:dyDescent="0.3">
      <c r="B7" s="21"/>
    </row>
    <row r="8" spans="1:5" x14ac:dyDescent="0.3">
      <c r="A8" s="3" t="s">
        <v>39</v>
      </c>
    </row>
    <row r="9" spans="1:5" x14ac:dyDescent="0.3">
      <c r="A9" t="s">
        <v>33</v>
      </c>
      <c r="B9" s="22">
        <f>B3/(B3+B4)</f>
        <v>0.50206189965470716</v>
      </c>
      <c r="C9" s="22">
        <f>C3/(C3+C4)</f>
        <v>0.50432795203740377</v>
      </c>
      <c r="D9" s="22">
        <f>D3/(D3+D4)</f>
        <v>0.33334378333066406</v>
      </c>
      <c r="E9" s="22">
        <f>E3/(E3+E4)</f>
        <v>0.68095061728395068</v>
      </c>
    </row>
    <row r="10" spans="1:5" x14ac:dyDescent="0.3">
      <c r="A10" t="s">
        <v>44</v>
      </c>
      <c r="B10" s="22">
        <f>LN(B9/(1-B9))</f>
        <v>8.2476453714254057E-3</v>
      </c>
      <c r="C10" s="22">
        <f t="shared" ref="C10:E10" si="0">LN(C9/(1-C9))</f>
        <v>1.7312240529587852E-2</v>
      </c>
      <c r="D10" s="22">
        <f t="shared" si="0"/>
        <v>-0.69310015594050367</v>
      </c>
      <c r="E10" s="22">
        <f t="shared" si="0"/>
        <v>0.75814389296230067</v>
      </c>
    </row>
    <row r="11" spans="1:5" x14ac:dyDescent="0.3">
      <c r="A11" t="s">
        <v>34</v>
      </c>
      <c r="B11" s="22">
        <f>B3+B4</f>
        <v>2.039139</v>
      </c>
      <c r="C11" s="22">
        <f t="shared" ref="C11:E11" si="1">C3+C4</f>
        <v>1.0531540000000001</v>
      </c>
      <c r="D11" s="22">
        <f t="shared" si="1"/>
        <v>2.9346100000000002</v>
      </c>
      <c r="E11" s="22">
        <f t="shared" si="1"/>
        <v>3.0780000000000003</v>
      </c>
    </row>
    <row r="12" spans="1:5" x14ac:dyDescent="0.3">
      <c r="A12" t="s">
        <v>35</v>
      </c>
      <c r="B12" s="22">
        <f>B9*(1-B9)/(1+B11)</f>
        <v>8.2258741232241736E-2</v>
      </c>
      <c r="C12" s="22">
        <f>C9*(1-C9)/(1+C11)</f>
        <v>0.12175475820672094</v>
      </c>
      <c r="D12" s="22">
        <f>D9*(1-D9)/(1+D11)</f>
        <v>5.6479728726725992E-2</v>
      </c>
      <c r="E12" s="22">
        <f>E9*(1-E9)/(1+E11)</f>
        <v>5.3275349216419125E-2</v>
      </c>
    </row>
    <row r="13" spans="1:5" x14ac:dyDescent="0.3">
      <c r="A13" t="s">
        <v>45</v>
      </c>
      <c r="B13" s="22">
        <f>SQRT(B12)</f>
        <v>0.28680784722918884</v>
      </c>
      <c r="C13" s="22">
        <f t="shared" ref="C13:E13" si="2">SQRT(C12)</f>
        <v>0.34893374472343736</v>
      </c>
      <c r="D13" s="22">
        <f t="shared" si="2"/>
        <v>0.23765464171087841</v>
      </c>
      <c r="E13" s="22">
        <f t="shared" si="2"/>
        <v>0.2308145342399805</v>
      </c>
    </row>
    <row r="15" spans="1:5" x14ac:dyDescent="0.3">
      <c r="A15" s="24" t="s">
        <v>40</v>
      </c>
      <c r="B15" s="26"/>
      <c r="C15" s="26"/>
      <c r="D15" s="26"/>
      <c r="E15" s="26"/>
    </row>
    <row r="16" spans="1:5" x14ac:dyDescent="0.3">
      <c r="A16" s="23" t="s">
        <v>41</v>
      </c>
      <c r="B16" s="22">
        <v>8.2480000000000001E-3</v>
      </c>
      <c r="C16" s="22">
        <v>1.7309999999999999E-2</v>
      </c>
      <c r="D16" s="22">
        <v>-0.69310000000000005</v>
      </c>
      <c r="E16" s="22">
        <v>0.7581</v>
      </c>
    </row>
    <row r="17" spans="1:5" x14ac:dyDescent="0.3">
      <c r="A17" s="23" t="s">
        <v>43</v>
      </c>
      <c r="B17" s="22">
        <v>0.50209999999999999</v>
      </c>
      <c r="C17" s="22">
        <v>0.50429999999999997</v>
      </c>
      <c r="D17" s="22">
        <v>0.33329999999999999</v>
      </c>
      <c r="E17" s="22">
        <v>0.68100000000000005</v>
      </c>
    </row>
    <row r="18" spans="1:5" x14ac:dyDescent="0.3">
      <c r="A18" s="23" t="s">
        <v>42</v>
      </c>
      <c r="B18" s="22">
        <v>2.0390999999999999</v>
      </c>
      <c r="C18" s="22">
        <v>1.0531999999999999</v>
      </c>
      <c r="D18" s="22">
        <v>2.9346000000000001</v>
      </c>
      <c r="E18" s="22">
        <v>3.0779999999999998</v>
      </c>
    </row>
    <row r="19" spans="1:5" x14ac:dyDescent="0.3">
      <c r="A19" s="23"/>
    </row>
    <row r="20" spans="1:5" x14ac:dyDescent="0.3">
      <c r="A20" s="23"/>
    </row>
    <row r="21" spans="1:5" x14ac:dyDescent="0.3">
      <c r="A21" s="23"/>
    </row>
    <row r="22" spans="1:5" x14ac:dyDescent="0.3">
      <c r="A22" s="23"/>
    </row>
    <row r="23" spans="1:5" x14ac:dyDescent="0.3">
      <c r="A23" s="20"/>
    </row>
    <row r="24" spans="1:5" x14ac:dyDescent="0.3">
      <c r="A24" s="20"/>
    </row>
    <row r="25" spans="1:5" x14ac:dyDescent="0.3">
      <c r="A25" s="20"/>
    </row>
    <row r="26" spans="1:5" x14ac:dyDescent="0.3">
      <c r="A26" s="20"/>
    </row>
    <row r="27" spans="1:5" x14ac:dyDescent="0.3">
      <c r="A27" s="20"/>
    </row>
    <row r="36" spans="1:1" x14ac:dyDescent="0.3">
      <c r="A36" s="1"/>
    </row>
    <row r="37" spans="1:1" x14ac:dyDescent="0.3">
      <c r="A37" s="20"/>
    </row>
    <row r="38" spans="1:1" x14ac:dyDescent="0.3">
      <c r="A38" s="20"/>
    </row>
    <row r="39" spans="1:1" x14ac:dyDescent="0.3">
      <c r="A39" s="20"/>
    </row>
    <row r="40" spans="1:1" x14ac:dyDescent="0.3">
      <c r="A40" s="20"/>
    </row>
    <row r="41" spans="1:1" x14ac:dyDescent="0.3">
      <c r="A41" s="20"/>
    </row>
    <row r="42" spans="1:1" x14ac:dyDescent="0.3">
      <c r="A42" s="20"/>
    </row>
    <row r="43" spans="1:1" x14ac:dyDescent="0.3">
      <c r="A43" s="20"/>
    </row>
    <row r="44" spans="1:1" x14ac:dyDescent="0.3">
      <c r="A44" s="20"/>
    </row>
    <row r="45" spans="1:1" x14ac:dyDescent="0.3">
      <c r="A45" s="20"/>
    </row>
    <row r="46" spans="1:1" x14ac:dyDescent="0.3">
      <c r="A46" s="20"/>
    </row>
    <row r="47" spans="1:1" x14ac:dyDescent="0.3">
      <c r="A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Normal LL</vt:lpstr>
      <vt:lpstr>Binary LL</vt:lpstr>
      <vt:lpstr>Binomial Distributions</vt:lpstr>
      <vt:lpstr>Binomial LL</vt:lpstr>
      <vt:lpstr>Beta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Hoffman</dc:creator>
  <cp:lastModifiedBy>Lesa Hoffman</cp:lastModifiedBy>
  <dcterms:created xsi:type="dcterms:W3CDTF">2013-07-24T16:19:21Z</dcterms:created>
  <dcterms:modified xsi:type="dcterms:W3CDTF">2023-01-10T18:51:34Z</dcterms:modified>
</cp:coreProperties>
</file>