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esktop\MSc-Data-Science\Vis. and Presentation\Exam\"/>
    </mc:Choice>
  </mc:AlternateContent>
  <xr:revisionPtr revIDLastSave="0" documentId="13_ncr:1_{D4006830-C4CF-4346-BD86-E0EDF6F70E74}" xr6:coauthVersionLast="47" xr6:coauthVersionMax="47" xr10:uidLastSave="{00000000-0000-0000-0000-000000000000}"/>
  <bookViews>
    <workbookView xWindow="-120" yWindow="-120" windowWidth="29040" windowHeight="15840" firstSheet="2" activeTab="11" xr2:uid="{00000000-000D-0000-FFFF-FFFF00000000}"/>
  </bookViews>
  <sheets>
    <sheet name="Farmer" sheetId="1" r:id="rId1"/>
    <sheet name="RMSE" sheetId="2" r:id="rId2"/>
    <sheet name="MAE" sheetId="3" r:id="rId3"/>
    <sheet name="MAPE" sheetId="5" r:id="rId4"/>
    <sheet name="MAAPE &amp; MASE" sheetId="4" r:id="rId5"/>
    <sheet name="------" sheetId="6" r:id="rId6"/>
    <sheet name="XGBOOST RMSE" sheetId="7" r:id="rId7"/>
    <sheet name="XGBOOST MAE MASE MAAPE" sheetId="9" r:id="rId8"/>
    <sheet name="Sheet1" sheetId="12" r:id="rId9"/>
    <sheet name="MAAPE ROUND" sheetId="10" r:id="rId10"/>
    <sheet name="TIMES" sheetId="11" r:id="rId11"/>
    <sheet name="Sheet2" sheetId="13" r:id="rId12"/>
  </sheets>
  <definedNames>
    <definedName name="_xlnm._FilterDatabase" localSheetId="2" hidden="1">MAE!$I$14:$N$37</definedName>
    <definedName name="_xlnm._FilterDatabase" localSheetId="6" hidden="1">'XGBOOST RMSE'!$W$8:$Y$31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7" l="1"/>
  <c r="Y13" i="7"/>
  <c r="Y14" i="7"/>
  <c r="Y15" i="7"/>
  <c r="Y20" i="7"/>
  <c r="Y22" i="7"/>
  <c r="Y25" i="7"/>
  <c r="Y26" i="7"/>
  <c r="Y29" i="7"/>
  <c r="X31" i="7"/>
  <c r="X27" i="7"/>
  <c r="X26" i="7"/>
  <c r="X24" i="7"/>
  <c r="X23" i="7"/>
  <c r="X21" i="7"/>
  <c r="X19" i="7"/>
  <c r="X15" i="7"/>
  <c r="X11" i="7"/>
  <c r="X9" i="7"/>
  <c r="N19" i="10"/>
  <c r="M19" i="10"/>
  <c r="N18" i="10"/>
  <c r="M18" i="10"/>
  <c r="W10" i="7"/>
  <c r="X10" i="7"/>
  <c r="Y10" i="7"/>
  <c r="W11" i="7"/>
  <c r="W12" i="7"/>
  <c r="X12" i="7"/>
  <c r="Y12" i="7"/>
  <c r="W13" i="7"/>
  <c r="X13" i="7"/>
  <c r="W14" i="7"/>
  <c r="X14" i="7"/>
  <c r="W15" i="7"/>
  <c r="W16" i="7"/>
  <c r="X16" i="7"/>
  <c r="Y16" i="7"/>
  <c r="W17" i="7"/>
  <c r="X17" i="7"/>
  <c r="Y17" i="7"/>
  <c r="W18" i="7"/>
  <c r="X18" i="7"/>
  <c r="Y18" i="7"/>
  <c r="W19" i="7"/>
  <c r="Y19" i="7"/>
  <c r="W20" i="7"/>
  <c r="X20" i="7"/>
  <c r="W21" i="7"/>
  <c r="Y21" i="7"/>
  <c r="W22" i="7"/>
  <c r="X22" i="7"/>
  <c r="W23" i="7"/>
  <c r="Y23" i="7"/>
  <c r="W24" i="7"/>
  <c r="Y24" i="7"/>
  <c r="W25" i="7"/>
  <c r="X25" i="7"/>
  <c r="W26" i="7"/>
  <c r="W27" i="7"/>
  <c r="Y27" i="7"/>
  <c r="W28" i="7"/>
  <c r="X28" i="7"/>
  <c r="Y28" i="7"/>
  <c r="W29" i="7"/>
  <c r="X29" i="7"/>
  <c r="W30" i="7"/>
  <c r="X30" i="7"/>
  <c r="Y30" i="7"/>
  <c r="W31" i="7"/>
  <c r="Y31" i="7"/>
  <c r="W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9" i="7"/>
  <c r="X38" i="7"/>
  <c r="W36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9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M35" i="7"/>
  <c r="L40" i="2"/>
  <c r="L41" i="2"/>
  <c r="O41" i="2"/>
  <c r="O40" i="2"/>
  <c r="N40" i="2"/>
  <c r="N41" i="2"/>
  <c r="M41" i="2"/>
  <c r="M40" i="2"/>
  <c r="M34" i="7"/>
  <c r="L35" i="7"/>
  <c r="L34" i="7"/>
  <c r="L33" i="7"/>
  <c r="M33" i="7"/>
  <c r="N41" i="3"/>
  <c r="M41" i="3"/>
  <c r="L41" i="3"/>
  <c r="N40" i="3"/>
  <c r="M40" i="3"/>
  <c r="L40" i="3"/>
  <c r="N39" i="3"/>
  <c r="M39" i="3"/>
  <c r="L39" i="3"/>
  <c r="K41" i="3"/>
  <c r="K40" i="3"/>
  <c r="K39" i="3"/>
  <c r="L39" i="2"/>
  <c r="M39" i="2"/>
  <c r="N39" i="2"/>
  <c r="O39" i="2"/>
  <c r="O33" i="7" l="1"/>
  <c r="Y9" i="7"/>
  <c r="O35" i="7"/>
  <c r="O34" i="7"/>
  <c r="N33" i="7"/>
  <c r="N35" i="7"/>
  <c r="N34" i="7"/>
</calcChain>
</file>

<file path=xl/sharedStrings.xml><?xml version="1.0" encoding="utf-8"?>
<sst xmlns="http://schemas.openxmlformats.org/spreadsheetml/2006/main" count="274" uniqueCount="82">
  <si>
    <t>1.majsu</t>
  </si>
  <si>
    <t>Sex</t>
  </si>
  <si>
    <t>Year</t>
  </si>
  <si>
    <t>Percentage</t>
  </si>
  <si>
    <t>less is more</t>
  </si>
  <si>
    <t>3. Righ align numbers</t>
  </si>
  <si>
    <t>5. Gridlines, border</t>
  </si>
  <si>
    <t>6. left laign text</t>
  </si>
  <si>
    <t>4. Align titles</t>
  </si>
  <si>
    <t>7. resize to data</t>
  </si>
  <si>
    <t>2. Round, decimals and millions, precision</t>
  </si>
  <si>
    <t>8. Repetition</t>
  </si>
  <si>
    <t>Millions of workers</t>
  </si>
  <si>
    <t>Resize columns</t>
  </si>
  <si>
    <t>Woman</t>
  </si>
  <si>
    <t>Men</t>
  </si>
  <si>
    <t>no emphasis</t>
  </si>
  <si>
    <t>n</t>
  </si>
  <si>
    <t>Weekly RMSE</t>
  </si>
  <si>
    <t>Monthly RMSE</t>
  </si>
  <si>
    <t>Variables</t>
  </si>
  <si>
    <t>Segment</t>
  </si>
  <si>
    <t>Standardized</t>
  </si>
  <si>
    <t>Re-escalated</t>
  </si>
  <si>
    <t>Total Sum</t>
  </si>
  <si>
    <t>Average</t>
  </si>
  <si>
    <t>Median</t>
  </si>
  <si>
    <t>Monthly MAE</t>
  </si>
  <si>
    <t>Weekly MAE</t>
  </si>
  <si>
    <t>Type</t>
  </si>
  <si>
    <t>Period</t>
  </si>
  <si>
    <t>Weekly</t>
  </si>
  <si>
    <t>Monthly</t>
  </si>
  <si>
    <t>Monthly MAPE</t>
  </si>
  <si>
    <t>*</t>
  </si>
  <si>
    <t>14.43%</t>
  </si>
  <si>
    <t>24.08%</t>
  </si>
  <si>
    <t>59.76%</t>
  </si>
  <si>
    <t>31%</t>
  </si>
  <si>
    <t>63.97%</t>
  </si>
  <si>
    <t>43.5%</t>
  </si>
  <si>
    <t>20.89%</t>
  </si>
  <si>
    <t>39.16%</t>
  </si>
  <si>
    <t>39.31%</t>
  </si>
  <si>
    <t>46.95%</t>
  </si>
  <si>
    <t>16.79%</t>
  </si>
  <si>
    <t>29.72%</t>
  </si>
  <si>
    <t>41.17%</t>
  </si>
  <si>
    <t>21.41%</t>
  </si>
  <si>
    <t>42.35%</t>
  </si>
  <si>
    <t>25.88%</t>
  </si>
  <si>
    <t>55.77%</t>
  </si>
  <si>
    <t>58.82%</t>
  </si>
  <si>
    <t>149.15%</t>
  </si>
  <si>
    <t>36.09%</t>
  </si>
  <si>
    <r>
      <t>5.66 · 10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%</t>
    </r>
  </si>
  <si>
    <r>
      <t>3.48 · 10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%</t>
    </r>
  </si>
  <si>
    <r>
      <t>2.63 · 10</t>
    </r>
    <r>
      <rPr>
        <vertAlign val="super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%</t>
    </r>
  </si>
  <si>
    <t>a</t>
  </si>
  <si>
    <t>b</t>
  </si>
  <si>
    <t>c</t>
  </si>
  <si>
    <t>Evaluation</t>
  </si>
  <si>
    <t>Without rounding</t>
  </si>
  <si>
    <t>Rounding</t>
  </si>
  <si>
    <t>Difference</t>
  </si>
  <si>
    <t>Model</t>
  </si>
  <si>
    <t>VAR</t>
  </si>
  <si>
    <t>XGBoost</t>
  </si>
  <si>
    <t>Total minutes</t>
  </si>
  <si>
    <t>Average mintues</t>
  </si>
  <si>
    <t>Algorithm</t>
  </si>
  <si>
    <t>not standard</t>
  </si>
  <si>
    <t>MASE VAR</t>
  </si>
  <si>
    <t>MAAPE</t>
  </si>
  <si>
    <t>Date</t>
  </si>
  <si>
    <t>Sales_322471</t>
  </si>
  <si>
    <t>Sales_322472</t>
  </si>
  <si>
    <t>...</t>
  </si>
  <si>
    <t>Discount_322471</t>
  </si>
  <si>
    <t>Discount_322472</t>
  </si>
  <si>
    <t>Duration_322471</t>
  </si>
  <si>
    <t>Duration_322472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</si>
</sst>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ontserrat"/>
    </font>
    <font>
      <sz val="11"/>
      <color theme="1"/>
      <name val="Montserrat SemiBold"/>
    </font>
    <font>
      <sz val="12"/>
      <color theme="1"/>
      <name val="Montserrat SemiBold"/>
    </font>
    <font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ck">
        <color theme="2"/>
      </left>
      <right/>
      <top/>
      <bottom/>
      <diagonal/>
    </border>
    <border>
      <left style="thick">
        <color theme="2"/>
      </left>
      <right/>
      <top/>
      <bottom style="medium">
        <color theme="2"/>
      </bottom>
      <diagonal/>
    </border>
    <border>
      <left style="thick">
        <color theme="2"/>
      </left>
      <right/>
      <top style="medium">
        <color theme="2"/>
      </top>
      <bottom/>
      <diagonal/>
    </border>
    <border>
      <left/>
      <right/>
      <top/>
      <bottom style="thick">
        <color theme="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18" fillId="0" borderId="16" xfId="0" applyFont="1" applyBorder="1"/>
    <xf numFmtId="0" fontId="18" fillId="0" borderId="12" xfId="0" applyFont="1" applyBorder="1" applyAlignment="1">
      <alignment vertical="top"/>
    </xf>
    <xf numFmtId="0" fontId="18" fillId="0" borderId="12" xfId="0" applyFont="1" applyBorder="1" applyAlignment="1">
      <alignment horizontal="right" vertical="top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164" fontId="18" fillId="0" borderId="0" xfId="0" applyNumberFormat="1" applyFont="1" applyBorder="1"/>
    <xf numFmtId="0" fontId="0" fillId="0" borderId="0" xfId="0" applyBorder="1"/>
    <xf numFmtId="0" fontId="18" fillId="0" borderId="0" xfId="0" applyFont="1" applyBorder="1" applyAlignment="1">
      <alignment vertical="top"/>
    </xf>
    <xf numFmtId="0" fontId="18" fillId="0" borderId="0" xfId="0" applyFont="1" applyBorder="1" applyAlignment="1">
      <alignment horizontal="left"/>
    </xf>
    <xf numFmtId="0" fontId="18" fillId="0" borderId="20" xfId="0" applyFont="1" applyBorder="1" applyAlignment="1">
      <alignment horizontal="right" vertical="top"/>
    </xf>
    <xf numFmtId="0" fontId="18" fillId="0" borderId="19" xfId="0" applyFont="1" applyBorder="1" applyAlignment="1">
      <alignment horizontal="right"/>
    </xf>
    <xf numFmtId="0" fontId="19" fillId="0" borderId="0" xfId="0" applyFont="1" applyBorder="1" applyAlignment="1">
      <alignment horizontal="left"/>
    </xf>
    <xf numFmtId="2" fontId="18" fillId="0" borderId="0" xfId="0" applyNumberFormat="1" applyFont="1" applyBorder="1"/>
    <xf numFmtId="10" fontId="18" fillId="0" borderId="0" xfId="0" applyNumberFormat="1" applyFont="1" applyBorder="1" applyAlignment="1">
      <alignment horizontal="right"/>
    </xf>
    <xf numFmtId="9" fontId="18" fillId="0" borderId="0" xfId="0" applyNumberFormat="1" applyFont="1" applyBorder="1" applyAlignment="1">
      <alignment horizontal="right"/>
    </xf>
    <xf numFmtId="0" fontId="18" fillId="0" borderId="0" xfId="42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0" fontId="18" fillId="0" borderId="0" xfId="0" applyNumberFormat="1" applyFont="1" applyFill="1" applyBorder="1" applyAlignment="1">
      <alignment horizontal="right"/>
    </xf>
    <xf numFmtId="0" fontId="18" fillId="0" borderId="21" xfId="0" applyFont="1" applyBorder="1"/>
    <xf numFmtId="0" fontId="18" fillId="0" borderId="19" xfId="0" applyFont="1" applyBorder="1"/>
    <xf numFmtId="0" fontId="18" fillId="33" borderId="0" xfId="0" applyFont="1" applyFill="1" applyBorder="1" applyAlignment="1">
      <alignment horizontal="right"/>
    </xf>
    <xf numFmtId="10" fontId="18" fillId="0" borderId="0" xfId="42" applyNumberFormat="1" applyFont="1" applyBorder="1"/>
    <xf numFmtId="10" fontId="0" fillId="0" borderId="0" xfId="42" applyNumberFormat="1" applyFont="1"/>
    <xf numFmtId="0" fontId="18" fillId="0" borderId="0" xfId="0" applyFont="1"/>
    <xf numFmtId="2" fontId="18" fillId="0" borderId="0" xfId="0" applyNumberFormat="1" applyFont="1"/>
    <xf numFmtId="10" fontId="18" fillId="0" borderId="0" xfId="0" applyNumberFormat="1" applyFont="1" applyFill="1" applyBorder="1" applyAlignment="1">
      <alignment horizontal="right"/>
    </xf>
    <xf numFmtId="10" fontId="18" fillId="0" borderId="0" xfId="0" applyNumberFormat="1" applyFont="1"/>
    <xf numFmtId="10" fontId="18" fillId="0" borderId="0" xfId="0" applyNumberFormat="1" applyFont="1" applyBorder="1"/>
    <xf numFmtId="0" fontId="0" fillId="0" borderId="22" xfId="0" applyBorder="1"/>
    <xf numFmtId="0" fontId="19" fillId="0" borderId="0" xfId="0" applyFont="1" applyBorder="1"/>
    <xf numFmtId="2" fontId="18" fillId="0" borderId="0" xfId="0" applyNumberFormat="1" applyFont="1" applyBorder="1" applyAlignment="1">
      <alignment horizontal="right"/>
    </xf>
    <xf numFmtId="14" fontId="18" fillId="0" borderId="0" xfId="0" applyNumberFormat="1" applyFont="1"/>
    <xf numFmtId="0" fontId="18" fillId="0" borderId="0" xfId="0" applyFont="1" applyAlignment="1">
      <alignment horizontal="right"/>
    </xf>
    <xf numFmtId="0" fontId="20" fillId="0" borderId="0" xfId="0" applyFont="1" applyBorder="1" applyAlignment="1">
      <alignment horizontal="center"/>
    </xf>
    <xf numFmtId="0" fontId="18" fillId="0" borderId="12" xfId="0" applyFont="1" applyBorder="1" applyAlignment="1">
      <alignment horizontal="center" vertical="top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:V21"/>
  <sheetViews>
    <sheetView showGridLines="0" zoomScaleNormal="100" workbookViewId="0">
      <selection activeCell="L7" sqref="L7"/>
    </sheetView>
  </sheetViews>
  <sheetFormatPr defaultRowHeight="15" x14ac:dyDescent="0.25"/>
  <cols>
    <col min="10" max="10" width="7.28515625" bestFit="1" customWidth="1"/>
    <col min="11" max="11" width="10" bestFit="1" customWidth="1"/>
    <col min="12" max="12" width="7" customWidth="1"/>
    <col min="13" max="13" width="24.140625" customWidth="1"/>
    <col min="14" max="14" width="15.140625" customWidth="1"/>
    <col min="21" max="21" width="39" bestFit="1" customWidth="1"/>
    <col min="22" max="22" width="12.140625" bestFit="1" customWidth="1"/>
  </cols>
  <sheetData>
    <row r="3" spans="9:22" x14ac:dyDescent="0.25">
      <c r="I3" t="s">
        <v>17</v>
      </c>
    </row>
    <row r="4" spans="9:22" x14ac:dyDescent="0.25">
      <c r="V4" t="s">
        <v>4</v>
      </c>
    </row>
    <row r="5" spans="9:22" x14ac:dyDescent="0.25">
      <c r="V5" t="s">
        <v>16</v>
      </c>
    </row>
    <row r="6" spans="9:22" x14ac:dyDescent="0.25">
      <c r="J6" s="2"/>
      <c r="K6" s="3"/>
      <c r="L6" s="3"/>
      <c r="M6" s="3"/>
      <c r="N6" s="3"/>
      <c r="O6" s="4"/>
      <c r="U6" t="s">
        <v>0</v>
      </c>
    </row>
    <row r="7" spans="9:22" ht="18.75" thickBot="1" x14ac:dyDescent="0.4">
      <c r="J7" s="8"/>
      <c r="K7" s="9" t="s">
        <v>1</v>
      </c>
      <c r="L7" s="10" t="s">
        <v>2</v>
      </c>
      <c r="M7" s="10" t="s">
        <v>12</v>
      </c>
      <c r="N7" s="10" t="s">
        <v>3</v>
      </c>
      <c r="O7" s="5"/>
      <c r="U7" t="s">
        <v>10</v>
      </c>
    </row>
    <row r="8" spans="9:22" ht="21" customHeight="1" x14ac:dyDescent="0.35">
      <c r="J8" s="8"/>
      <c r="K8" s="11" t="s">
        <v>15</v>
      </c>
      <c r="L8" s="11">
        <v>1950</v>
      </c>
      <c r="M8" s="12">
        <v>4.2</v>
      </c>
      <c r="N8" s="13">
        <v>6.9562071313476997E-2</v>
      </c>
      <c r="O8" s="5"/>
      <c r="U8" t="s">
        <v>5</v>
      </c>
    </row>
    <row r="9" spans="9:22" ht="18" x14ac:dyDescent="0.35">
      <c r="J9" s="8"/>
      <c r="K9" s="11"/>
      <c r="L9" s="11">
        <v>1960</v>
      </c>
      <c r="M9" s="12">
        <v>2.8</v>
      </c>
      <c r="N9" s="13">
        <v>3.1835467280246998E-2</v>
      </c>
      <c r="O9" s="5"/>
      <c r="U9" t="s">
        <v>8</v>
      </c>
    </row>
    <row r="10" spans="9:22" ht="18" x14ac:dyDescent="0.35">
      <c r="J10" s="8"/>
      <c r="K10" s="11"/>
      <c r="L10" s="11">
        <v>1970</v>
      </c>
      <c r="M10" s="12">
        <v>1.7</v>
      </c>
      <c r="N10" s="13">
        <v>1.5153218039372E-2</v>
      </c>
      <c r="O10" s="5"/>
      <c r="U10" t="s">
        <v>6</v>
      </c>
    </row>
    <row r="11" spans="9:22" ht="18" x14ac:dyDescent="0.35">
      <c r="J11" s="8"/>
      <c r="K11" s="11"/>
      <c r="L11" s="11">
        <v>1980</v>
      </c>
      <c r="M11" s="12">
        <v>1.3</v>
      </c>
      <c r="N11" s="13">
        <v>9.9920906026990004E-3</v>
      </c>
      <c r="O11" s="5"/>
      <c r="U11" t="s">
        <v>7</v>
      </c>
    </row>
    <row r="12" spans="9:22" ht="18" x14ac:dyDescent="0.35">
      <c r="J12" s="8"/>
      <c r="K12" s="11"/>
      <c r="L12" s="11">
        <v>1990</v>
      </c>
      <c r="M12" s="12">
        <v>0.9</v>
      </c>
      <c r="N12" s="13">
        <v>5.8247646828849999E-3</v>
      </c>
      <c r="O12" s="5"/>
      <c r="U12" t="s">
        <v>9</v>
      </c>
    </row>
    <row r="13" spans="9:22" ht="18" x14ac:dyDescent="0.35">
      <c r="J13" s="8"/>
      <c r="K13" s="11"/>
      <c r="L13" s="11">
        <v>2000</v>
      </c>
      <c r="M13" s="12">
        <v>0.6</v>
      </c>
      <c r="N13" s="13">
        <v>3.7760118667859999E-3</v>
      </c>
      <c r="O13" s="5"/>
      <c r="U13" t="s">
        <v>11</v>
      </c>
    </row>
    <row r="14" spans="9:22" ht="18" x14ac:dyDescent="0.35">
      <c r="J14" s="8"/>
      <c r="K14" s="11"/>
      <c r="L14" s="11"/>
      <c r="M14" s="11"/>
      <c r="N14" s="11"/>
      <c r="O14" s="5"/>
      <c r="U14" t="s">
        <v>13</v>
      </c>
    </row>
    <row r="15" spans="9:22" ht="18" x14ac:dyDescent="0.35">
      <c r="J15" s="8"/>
      <c r="K15" s="11" t="s">
        <v>14</v>
      </c>
      <c r="L15" s="11">
        <v>1950</v>
      </c>
      <c r="M15" s="12">
        <v>0.1</v>
      </c>
      <c r="N15" s="13">
        <v>1.872872614023E-3</v>
      </c>
      <c r="O15" s="5"/>
    </row>
    <row r="16" spans="9:22" ht="18" x14ac:dyDescent="0.35">
      <c r="J16" s="8"/>
      <c r="K16" s="11"/>
      <c r="L16" s="11">
        <v>1960</v>
      </c>
      <c r="M16" s="12">
        <v>0.2</v>
      </c>
      <c r="N16" s="13">
        <v>2.0841353354249998E-3</v>
      </c>
      <c r="O16" s="5"/>
    </row>
    <row r="17" spans="10:15" ht="18" x14ac:dyDescent="0.35">
      <c r="J17" s="8"/>
      <c r="K17" s="11"/>
      <c r="L17" s="11">
        <v>1970</v>
      </c>
      <c r="M17" s="12">
        <v>0.1</v>
      </c>
      <c r="N17" s="13">
        <v>1.0286851559320001E-3</v>
      </c>
      <c r="O17" s="5"/>
    </row>
    <row r="18" spans="10:15" ht="18" x14ac:dyDescent="0.35">
      <c r="J18" s="8"/>
      <c r="K18" s="11"/>
      <c r="L18" s="11">
        <v>1980</v>
      </c>
      <c r="M18" s="12">
        <v>0.2</v>
      </c>
      <c r="N18" s="13">
        <v>1.4114085169069999E-3</v>
      </c>
      <c r="O18" s="5"/>
    </row>
    <row r="19" spans="10:15" ht="18" x14ac:dyDescent="0.35">
      <c r="J19" s="8"/>
      <c r="K19" s="11"/>
      <c r="L19" s="11">
        <v>1990</v>
      </c>
      <c r="M19" s="12">
        <v>0.2</v>
      </c>
      <c r="N19" s="13">
        <v>1.05736985704E-3</v>
      </c>
      <c r="O19" s="5"/>
    </row>
    <row r="20" spans="10:15" ht="18" x14ac:dyDescent="0.35">
      <c r="J20" s="8"/>
      <c r="K20" s="11"/>
      <c r="L20" s="11">
        <v>2000</v>
      </c>
      <c r="M20" s="12">
        <v>0.1</v>
      </c>
      <c r="N20" s="13">
        <v>6.9991287833E-4</v>
      </c>
      <c r="O20" s="5"/>
    </row>
    <row r="21" spans="10:15" x14ac:dyDescent="0.25">
      <c r="J21" s="6"/>
      <c r="K21" s="1"/>
      <c r="L21" s="1"/>
      <c r="M21" s="1"/>
      <c r="N21" s="1"/>
      <c r="O21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1E42-210F-4BE5-93B2-7001BF96FDD6}">
  <dimension ref="K11:N25"/>
  <sheetViews>
    <sheetView showGridLines="0" workbookViewId="0">
      <selection activeCell="K11" sqref="K11:N16"/>
    </sheetView>
  </sheetViews>
  <sheetFormatPr defaultRowHeight="15" x14ac:dyDescent="0.25"/>
  <cols>
    <col min="11" max="11" width="20.85546875" bestFit="1" customWidth="1"/>
    <col min="12" max="12" width="10" bestFit="1" customWidth="1"/>
    <col min="13" max="13" width="10.140625" bestFit="1" customWidth="1"/>
    <col min="14" max="14" width="9.28515625" bestFit="1" customWidth="1"/>
  </cols>
  <sheetData>
    <row r="11" spans="11:14" ht="18.75" thickBot="1" x14ac:dyDescent="0.3">
      <c r="K11" s="9" t="s">
        <v>61</v>
      </c>
      <c r="L11" s="9" t="s">
        <v>30</v>
      </c>
      <c r="M11" s="10" t="s">
        <v>25</v>
      </c>
      <c r="N11" s="10" t="s">
        <v>26</v>
      </c>
    </row>
    <row r="12" spans="11:14" ht="18" x14ac:dyDescent="0.35">
      <c r="K12" s="11" t="s">
        <v>62</v>
      </c>
      <c r="L12" s="11" t="s">
        <v>31</v>
      </c>
      <c r="M12" s="21">
        <v>0.78949999999999998</v>
      </c>
      <c r="N12" s="13">
        <v>0.79300000000000004</v>
      </c>
    </row>
    <row r="13" spans="11:14" ht="18" x14ac:dyDescent="0.35">
      <c r="L13" s="11" t="s">
        <v>32</v>
      </c>
      <c r="M13" s="21">
        <v>0.77949999999999997</v>
      </c>
      <c r="N13" s="21">
        <v>0.78639999999999999</v>
      </c>
    </row>
    <row r="14" spans="11:14" ht="18" x14ac:dyDescent="0.35">
      <c r="M14" s="24"/>
      <c r="N14" s="24"/>
    </row>
    <row r="15" spans="11:14" ht="18" x14ac:dyDescent="0.35">
      <c r="K15" s="11" t="s">
        <v>63</v>
      </c>
      <c r="L15" s="11" t="s">
        <v>31</v>
      </c>
      <c r="M15" s="21">
        <v>0.38140000000000002</v>
      </c>
      <c r="N15" s="21">
        <v>0.39889999999999998</v>
      </c>
    </row>
    <row r="16" spans="11:14" ht="18" x14ac:dyDescent="0.35">
      <c r="L16" s="11" t="s">
        <v>32</v>
      </c>
      <c r="M16" s="33">
        <v>0.52649999999999997</v>
      </c>
      <c r="N16" s="21">
        <v>0.55630000000000002</v>
      </c>
    </row>
    <row r="17" spans="11:14" ht="15.75" thickBot="1" x14ac:dyDescent="0.3">
      <c r="K17" s="36"/>
      <c r="L17" s="36"/>
      <c r="M17" s="36"/>
      <c r="N17" s="36"/>
    </row>
    <row r="18" spans="11:14" ht="18.75" thickTop="1" x14ac:dyDescent="0.35">
      <c r="K18" s="37" t="s">
        <v>64</v>
      </c>
      <c r="L18" s="11" t="s">
        <v>31</v>
      </c>
      <c r="M18" s="35">
        <f>M12-M15</f>
        <v>0.40809999999999996</v>
      </c>
      <c r="N18" s="35">
        <f>N12-N15</f>
        <v>0.39410000000000006</v>
      </c>
    </row>
    <row r="19" spans="11:14" ht="18" x14ac:dyDescent="0.35">
      <c r="L19" s="11" t="s">
        <v>32</v>
      </c>
      <c r="M19" s="34">
        <f>M13-M16</f>
        <v>0.253</v>
      </c>
      <c r="N19" s="34">
        <f>N13-N16</f>
        <v>0.23009999999999997</v>
      </c>
    </row>
    <row r="25" spans="11:14" x14ac:dyDescent="0.25">
      <c r="L2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6973-AA36-425B-8E48-D39303E73DA1}">
  <dimension ref="M13:O17"/>
  <sheetViews>
    <sheetView showGridLines="0" workbookViewId="0">
      <selection activeCell="K18" sqref="K18"/>
    </sheetView>
  </sheetViews>
  <sheetFormatPr defaultRowHeight="15" x14ac:dyDescent="0.25"/>
  <cols>
    <col min="13" max="13" width="10.42578125" bestFit="1" customWidth="1"/>
    <col min="14" max="14" width="16.140625" bestFit="1" customWidth="1"/>
    <col min="15" max="15" width="19.85546875" bestFit="1" customWidth="1"/>
  </cols>
  <sheetData>
    <row r="13" spans="13:15" ht="18.75" thickBot="1" x14ac:dyDescent="0.3">
      <c r="M13" s="9" t="s">
        <v>65</v>
      </c>
      <c r="N13" s="10" t="s">
        <v>68</v>
      </c>
      <c r="O13" s="10" t="s">
        <v>69</v>
      </c>
    </row>
    <row r="14" spans="13:15" ht="18" x14ac:dyDescent="0.35">
      <c r="M14" s="11" t="s">
        <v>66</v>
      </c>
      <c r="N14" s="38">
        <v>4946.0320000000002</v>
      </c>
      <c r="O14" s="20">
        <v>215.0448695652174</v>
      </c>
    </row>
    <row r="15" spans="13:15" ht="18" x14ac:dyDescent="0.35">
      <c r="N15" s="21"/>
      <c r="O15" s="21"/>
    </row>
    <row r="16" spans="13:15" ht="18" x14ac:dyDescent="0.35">
      <c r="M16" s="11" t="s">
        <v>67</v>
      </c>
      <c r="N16" s="38">
        <v>402.07016666666658</v>
      </c>
      <c r="O16" s="38">
        <v>17.48</v>
      </c>
    </row>
    <row r="17" spans="14:15" ht="18" x14ac:dyDescent="0.35">
      <c r="N17" s="33"/>
      <c r="O17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0713-277F-46DC-A115-7179E1B5B8AD}">
  <dimension ref="J11:S15"/>
  <sheetViews>
    <sheetView showGridLines="0" tabSelected="1" topLeftCell="I4" zoomScale="190" zoomScaleNormal="190" workbookViewId="0">
      <selection activeCell="U9" sqref="U9"/>
    </sheetView>
  </sheetViews>
  <sheetFormatPr defaultRowHeight="15" x14ac:dyDescent="0.25"/>
  <cols>
    <col min="10" max="10" width="11.42578125" bestFit="1" customWidth="1"/>
    <col min="11" max="11" width="15.140625" bestFit="1" customWidth="1"/>
    <col min="12" max="12" width="15.7109375" bestFit="1" customWidth="1"/>
    <col min="13" max="13" width="2.5703125" bestFit="1" customWidth="1"/>
    <col min="14" max="14" width="19.28515625" bestFit="1" customWidth="1"/>
    <col min="15" max="15" width="19.85546875" bestFit="1" customWidth="1"/>
    <col min="16" max="16" width="2.5703125" bestFit="1" customWidth="1"/>
    <col min="17" max="17" width="19.28515625" bestFit="1" customWidth="1"/>
    <col min="18" max="18" width="19.85546875" bestFit="1" customWidth="1"/>
    <col min="19" max="19" width="2.5703125" bestFit="1" customWidth="1"/>
  </cols>
  <sheetData>
    <row r="11" spans="10:19" ht="18.75" thickBot="1" x14ac:dyDescent="0.3">
      <c r="J11" s="9" t="s">
        <v>74</v>
      </c>
      <c r="K11" s="9" t="s">
        <v>75</v>
      </c>
      <c r="L11" s="9" t="s">
        <v>76</v>
      </c>
      <c r="M11" s="42" t="s">
        <v>77</v>
      </c>
      <c r="N11" s="9" t="s">
        <v>78</v>
      </c>
      <c r="O11" s="9" t="s">
        <v>79</v>
      </c>
      <c r="P11" s="42" t="s">
        <v>77</v>
      </c>
      <c r="Q11" s="9" t="s">
        <v>80</v>
      </c>
      <c r="R11" s="9" t="s">
        <v>81</v>
      </c>
      <c r="S11" s="42" t="s">
        <v>77</v>
      </c>
    </row>
    <row r="12" spans="10:19" ht="18" x14ac:dyDescent="0.35">
      <c r="J12" s="39">
        <v>42240</v>
      </c>
      <c r="K12" s="31">
        <v>86</v>
      </c>
      <c r="L12" s="31">
        <v>63</v>
      </c>
      <c r="M12" s="43" t="s">
        <v>77</v>
      </c>
      <c r="N12" s="31">
        <v>20</v>
      </c>
      <c r="O12" s="31">
        <v>0</v>
      </c>
      <c r="P12" s="43" t="s">
        <v>77</v>
      </c>
      <c r="Q12" s="31">
        <v>7</v>
      </c>
      <c r="R12" s="31">
        <v>0</v>
      </c>
      <c r="S12" s="43" t="s">
        <v>77</v>
      </c>
    </row>
    <row r="13" spans="10:19" ht="18" x14ac:dyDescent="0.35">
      <c r="J13" s="39">
        <v>42247</v>
      </c>
      <c r="K13" s="31">
        <v>105</v>
      </c>
      <c r="L13" s="31">
        <v>65</v>
      </c>
      <c r="M13" s="43" t="s">
        <v>77</v>
      </c>
      <c r="N13" s="31">
        <v>0</v>
      </c>
      <c r="O13" s="31">
        <v>0</v>
      </c>
      <c r="P13" s="43" t="s">
        <v>77</v>
      </c>
      <c r="Q13" s="31">
        <v>0</v>
      </c>
      <c r="R13" s="31">
        <v>0</v>
      </c>
      <c r="S13" s="43" t="s">
        <v>77</v>
      </c>
    </row>
    <row r="14" spans="10:19" ht="18" x14ac:dyDescent="0.35">
      <c r="J14" s="39">
        <v>42254</v>
      </c>
      <c r="K14" s="31">
        <v>89</v>
      </c>
      <c r="L14" s="31">
        <v>64</v>
      </c>
      <c r="M14" s="43" t="s">
        <v>77</v>
      </c>
      <c r="N14" s="31">
        <v>0</v>
      </c>
      <c r="O14" s="31">
        <v>20</v>
      </c>
      <c r="P14" s="43" t="s">
        <v>77</v>
      </c>
      <c r="Q14" s="31">
        <v>0</v>
      </c>
      <c r="R14" s="31">
        <v>7</v>
      </c>
      <c r="S14" s="43" t="s">
        <v>77</v>
      </c>
    </row>
    <row r="15" spans="10:19" ht="18" x14ac:dyDescent="0.35">
      <c r="J15" s="40" t="s">
        <v>77</v>
      </c>
      <c r="K15" s="40" t="s">
        <v>77</v>
      </c>
      <c r="L15" s="40" t="s">
        <v>77</v>
      </c>
      <c r="M15" s="43" t="s">
        <v>77</v>
      </c>
      <c r="N15" s="40" t="s">
        <v>77</v>
      </c>
      <c r="O15" s="40" t="s">
        <v>77</v>
      </c>
      <c r="P15" s="43" t="s">
        <v>77</v>
      </c>
      <c r="Q15" s="40" t="s">
        <v>77</v>
      </c>
      <c r="R15" s="40" t="s">
        <v>77</v>
      </c>
      <c r="S15" s="43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FA56-1B63-4490-9EBB-5F63DB9E0872}">
  <dimension ref="E9:P41"/>
  <sheetViews>
    <sheetView showGridLines="0" topLeftCell="A10" zoomScale="110" zoomScaleNormal="110" workbookViewId="0">
      <selection activeCell="K35" sqref="K35"/>
    </sheetView>
  </sheetViews>
  <sheetFormatPr defaultRowHeight="15" x14ac:dyDescent="0.25"/>
  <cols>
    <col min="10" max="10" width="12.28515625" bestFit="1" customWidth="1"/>
    <col min="11" max="11" width="11" bestFit="1" customWidth="1"/>
    <col min="12" max="12" width="16.28515625" bestFit="1" customWidth="1"/>
    <col min="13" max="13" width="17" bestFit="1" customWidth="1"/>
    <col min="14" max="14" width="16.28515625" bestFit="1" customWidth="1"/>
    <col min="15" max="15" width="17" bestFit="1" customWidth="1"/>
  </cols>
  <sheetData>
    <row r="9" spans="5:16" x14ac:dyDescent="0.25"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5:16" x14ac:dyDescent="0.25"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5:16" x14ac:dyDescent="0.25"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5:16" x14ac:dyDescent="0.25"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5:16" ht="18.75" x14ac:dyDescent="0.35">
      <c r="G13" s="14"/>
      <c r="H13" s="14"/>
      <c r="I13" s="14"/>
      <c r="J13" s="14"/>
      <c r="K13" s="14"/>
      <c r="L13" s="41" t="s">
        <v>22</v>
      </c>
      <c r="M13" s="41"/>
      <c r="N13" s="41" t="s">
        <v>23</v>
      </c>
      <c r="O13" s="41"/>
      <c r="P13" s="14"/>
    </row>
    <row r="14" spans="5:16" ht="18.75" thickBot="1" x14ac:dyDescent="0.3">
      <c r="E14" s="3"/>
      <c r="G14" s="15"/>
      <c r="H14" s="15"/>
      <c r="I14" s="15"/>
      <c r="J14" s="10" t="s">
        <v>21</v>
      </c>
      <c r="K14" s="10" t="s">
        <v>20</v>
      </c>
      <c r="L14" s="17" t="s">
        <v>18</v>
      </c>
      <c r="M14" s="10" t="s">
        <v>19</v>
      </c>
      <c r="N14" s="17" t="s">
        <v>18</v>
      </c>
      <c r="O14" s="10" t="s">
        <v>19</v>
      </c>
      <c r="P14" s="14"/>
    </row>
    <row r="15" spans="5:16" ht="18" x14ac:dyDescent="0.35">
      <c r="G15" s="14"/>
      <c r="H15" s="14"/>
      <c r="I15" s="14"/>
      <c r="J15" s="16">
        <v>11924</v>
      </c>
      <c r="K15" s="11">
        <v>33</v>
      </c>
      <c r="L15" s="18">
        <v>0.4</v>
      </c>
      <c r="M15" s="12">
        <v>0.43</v>
      </c>
      <c r="N15" s="18">
        <v>1.21</v>
      </c>
      <c r="O15" s="12">
        <v>3.07</v>
      </c>
      <c r="P15" s="14"/>
    </row>
    <row r="16" spans="5:16" ht="18" x14ac:dyDescent="0.35">
      <c r="G16" s="14"/>
      <c r="H16" s="14"/>
      <c r="I16" s="14"/>
      <c r="J16" s="16">
        <v>10140</v>
      </c>
      <c r="K16" s="11">
        <v>16</v>
      </c>
      <c r="L16" s="18">
        <v>1.02</v>
      </c>
      <c r="M16" s="12">
        <v>1.24</v>
      </c>
      <c r="N16" s="18">
        <v>22.37</v>
      </c>
      <c r="O16" s="12">
        <v>70.86</v>
      </c>
      <c r="P16" s="14"/>
    </row>
    <row r="17" spans="7:16" ht="18" x14ac:dyDescent="0.35">
      <c r="G17" s="14"/>
      <c r="H17" s="14"/>
      <c r="I17" s="14"/>
      <c r="J17" s="16">
        <v>11944</v>
      </c>
      <c r="K17" s="11">
        <v>25</v>
      </c>
      <c r="L17" s="18">
        <v>1.36</v>
      </c>
      <c r="M17" s="12">
        <v>2.02</v>
      </c>
      <c r="N17" s="18">
        <v>18.11</v>
      </c>
      <c r="O17" s="12">
        <v>58.9</v>
      </c>
      <c r="P17" s="14"/>
    </row>
    <row r="18" spans="7:16" ht="18" x14ac:dyDescent="0.35">
      <c r="G18" s="14"/>
      <c r="H18" s="14"/>
      <c r="I18" s="14"/>
      <c r="J18" s="16">
        <v>11920</v>
      </c>
      <c r="K18" s="11">
        <v>155</v>
      </c>
      <c r="L18" s="18">
        <v>1.67</v>
      </c>
      <c r="M18" s="12">
        <v>2.6</v>
      </c>
      <c r="N18" s="18">
        <v>10.47</v>
      </c>
      <c r="O18" s="12">
        <v>33.17</v>
      </c>
      <c r="P18" s="14"/>
    </row>
    <row r="19" spans="7:16" ht="18" x14ac:dyDescent="0.35">
      <c r="G19" s="14"/>
      <c r="H19" s="14"/>
      <c r="I19" s="14"/>
      <c r="J19" s="16">
        <v>11956</v>
      </c>
      <c r="K19" s="11">
        <v>11</v>
      </c>
      <c r="L19" s="18">
        <v>2.0299999999999998</v>
      </c>
      <c r="M19" s="12">
        <v>3.18</v>
      </c>
      <c r="N19" s="18">
        <v>8.11</v>
      </c>
      <c r="O19" s="12">
        <v>18.38</v>
      </c>
      <c r="P19" s="14"/>
    </row>
    <row r="20" spans="7:16" ht="18" x14ac:dyDescent="0.35">
      <c r="G20" s="14"/>
      <c r="H20" s="14"/>
      <c r="I20" s="14"/>
      <c r="J20" s="16">
        <v>10160</v>
      </c>
      <c r="K20" s="11">
        <v>44</v>
      </c>
      <c r="L20" s="18">
        <v>3.17</v>
      </c>
      <c r="M20" s="12">
        <v>1.51</v>
      </c>
      <c r="N20" s="18">
        <v>10.53</v>
      </c>
      <c r="O20" s="12">
        <v>23.15</v>
      </c>
      <c r="P20" s="14"/>
    </row>
    <row r="21" spans="7:16" ht="18" x14ac:dyDescent="0.35">
      <c r="G21" s="14"/>
      <c r="H21" s="14"/>
      <c r="I21" s="14"/>
      <c r="J21" s="16">
        <v>11928</v>
      </c>
      <c r="K21" s="11">
        <v>81</v>
      </c>
      <c r="L21" s="18">
        <v>3.2</v>
      </c>
      <c r="M21" s="12">
        <v>5.32</v>
      </c>
      <c r="N21" s="18">
        <v>36.99</v>
      </c>
      <c r="O21" s="12">
        <v>71.86</v>
      </c>
      <c r="P21" s="14"/>
    </row>
    <row r="22" spans="7:16" ht="18" x14ac:dyDescent="0.35">
      <c r="G22" s="14"/>
      <c r="H22" s="14"/>
      <c r="I22" s="14"/>
      <c r="J22" s="16">
        <v>10180</v>
      </c>
      <c r="K22" s="11">
        <v>114</v>
      </c>
      <c r="L22" s="18">
        <v>3.85</v>
      </c>
      <c r="M22" s="12">
        <v>5.49</v>
      </c>
      <c r="N22" s="18">
        <v>32.81</v>
      </c>
      <c r="O22" s="12">
        <v>117.73</v>
      </c>
      <c r="P22" s="14"/>
    </row>
    <row r="23" spans="7:16" ht="18" x14ac:dyDescent="0.35">
      <c r="G23" s="14"/>
      <c r="H23" s="14"/>
      <c r="I23" s="14"/>
      <c r="J23" s="16">
        <v>11936</v>
      </c>
      <c r="K23" s="11">
        <v>11</v>
      </c>
      <c r="L23" s="18">
        <v>3.93</v>
      </c>
      <c r="M23" s="12">
        <v>4.37</v>
      </c>
      <c r="N23" s="18">
        <v>838.74</v>
      </c>
      <c r="O23" s="12">
        <v>3118.53</v>
      </c>
      <c r="P23" s="14"/>
    </row>
    <row r="24" spans="7:16" ht="18" x14ac:dyDescent="0.35">
      <c r="G24" s="14"/>
      <c r="H24" s="14"/>
      <c r="I24" s="14"/>
      <c r="J24" s="16">
        <v>11940</v>
      </c>
      <c r="K24" s="11">
        <v>38</v>
      </c>
      <c r="L24" s="18">
        <v>3.93</v>
      </c>
      <c r="M24" s="12">
        <v>5.13</v>
      </c>
      <c r="N24" s="18">
        <v>33.43</v>
      </c>
      <c r="O24" s="12">
        <v>100.62</v>
      </c>
      <c r="P24" s="14"/>
    </row>
    <row r="25" spans="7:16" ht="18" x14ac:dyDescent="0.35">
      <c r="G25" s="14"/>
      <c r="H25" s="14"/>
      <c r="I25" s="14"/>
      <c r="J25" s="16">
        <v>11986</v>
      </c>
      <c r="K25" s="11">
        <v>31</v>
      </c>
      <c r="L25" s="18">
        <v>4.25</v>
      </c>
      <c r="M25" s="12">
        <v>5.63</v>
      </c>
      <c r="N25" s="18">
        <v>26.96</v>
      </c>
      <c r="O25" s="12">
        <v>64.09</v>
      </c>
      <c r="P25" s="14"/>
    </row>
    <row r="26" spans="7:16" ht="18" x14ac:dyDescent="0.35">
      <c r="G26" s="14"/>
      <c r="H26" s="14"/>
      <c r="I26" s="14"/>
      <c r="J26" s="16">
        <v>10150</v>
      </c>
      <c r="K26" s="11">
        <v>511</v>
      </c>
      <c r="L26" s="18">
        <v>4.4400000000000004</v>
      </c>
      <c r="M26" s="12">
        <v>7.87</v>
      </c>
      <c r="N26" s="18">
        <v>42.01</v>
      </c>
      <c r="O26" s="12">
        <v>159.71</v>
      </c>
      <c r="P26" s="14"/>
    </row>
    <row r="27" spans="7:16" ht="18" x14ac:dyDescent="0.35">
      <c r="G27" s="14"/>
      <c r="H27" s="14"/>
      <c r="I27" s="14"/>
      <c r="J27" s="16">
        <v>11960</v>
      </c>
      <c r="K27" s="11">
        <v>23</v>
      </c>
      <c r="L27" s="18">
        <v>5.28</v>
      </c>
      <c r="M27" s="12">
        <v>8.5</v>
      </c>
      <c r="N27" s="18">
        <v>118.9</v>
      </c>
      <c r="O27" s="12">
        <v>377.97</v>
      </c>
      <c r="P27" s="14"/>
    </row>
    <row r="28" spans="7:16" ht="18" x14ac:dyDescent="0.35">
      <c r="G28" s="14"/>
      <c r="H28" s="14"/>
      <c r="I28" s="14"/>
      <c r="J28" s="16">
        <v>11908</v>
      </c>
      <c r="K28" s="11">
        <v>359</v>
      </c>
      <c r="L28" s="18">
        <v>5.62</v>
      </c>
      <c r="M28" s="12">
        <v>8.2100000000000009</v>
      </c>
      <c r="N28" s="18">
        <v>42.01</v>
      </c>
      <c r="O28" s="12">
        <v>89.28</v>
      </c>
      <c r="P28" s="14"/>
    </row>
    <row r="29" spans="7:16" ht="18" x14ac:dyDescent="0.35">
      <c r="J29" s="16">
        <v>11903</v>
      </c>
      <c r="K29" s="11">
        <v>174</v>
      </c>
      <c r="L29" s="18">
        <v>6.39</v>
      </c>
      <c r="M29" s="12">
        <v>6.67</v>
      </c>
      <c r="N29" s="18">
        <v>55.98</v>
      </c>
      <c r="O29" s="12">
        <v>164.05</v>
      </c>
    </row>
    <row r="30" spans="7:16" ht="18" x14ac:dyDescent="0.35">
      <c r="J30" s="16">
        <v>11954</v>
      </c>
      <c r="K30" s="11">
        <v>85</v>
      </c>
      <c r="L30" s="18">
        <v>6.92</v>
      </c>
      <c r="M30" s="12">
        <v>8.5299999999999994</v>
      </c>
      <c r="N30" s="18">
        <v>52.45</v>
      </c>
      <c r="O30" s="12">
        <v>89.8</v>
      </c>
    </row>
    <row r="31" spans="7:16" ht="18" x14ac:dyDescent="0.35">
      <c r="J31" s="16">
        <v>11934</v>
      </c>
      <c r="K31" s="11">
        <v>11</v>
      </c>
      <c r="L31" s="18">
        <v>12.38</v>
      </c>
      <c r="M31" s="12">
        <v>23.58</v>
      </c>
      <c r="N31" s="18">
        <v>125.88</v>
      </c>
      <c r="O31" s="12">
        <v>292.87</v>
      </c>
    </row>
    <row r="32" spans="7:16" ht="18" x14ac:dyDescent="0.35">
      <c r="J32" s="16">
        <v>10170</v>
      </c>
      <c r="K32" s="11">
        <v>317</v>
      </c>
      <c r="L32" s="18">
        <v>13.14</v>
      </c>
      <c r="M32" s="12">
        <v>11</v>
      </c>
      <c r="N32" s="18">
        <v>87.45</v>
      </c>
      <c r="O32" s="12">
        <v>284.43</v>
      </c>
    </row>
    <row r="33" spans="10:15" ht="18" x14ac:dyDescent="0.35">
      <c r="J33" s="16">
        <v>11970</v>
      </c>
      <c r="K33" s="11">
        <v>23</v>
      </c>
      <c r="L33" s="18">
        <v>13.69</v>
      </c>
      <c r="M33" s="12">
        <v>14.55</v>
      </c>
      <c r="N33" s="18">
        <v>118.22</v>
      </c>
      <c r="O33" s="12">
        <v>275.33</v>
      </c>
    </row>
    <row r="34" spans="10:15" ht="18" x14ac:dyDescent="0.35">
      <c r="J34" s="16">
        <v>11950</v>
      </c>
      <c r="K34" s="11">
        <v>48</v>
      </c>
      <c r="L34" s="18">
        <v>14.93</v>
      </c>
      <c r="M34" s="12">
        <v>8.0399999999999991</v>
      </c>
      <c r="N34" s="18">
        <v>100.31</v>
      </c>
      <c r="O34" s="12">
        <v>109.54</v>
      </c>
    </row>
    <row r="35" spans="10:15" ht="18" x14ac:dyDescent="0.35">
      <c r="J35" s="16">
        <v>10120</v>
      </c>
      <c r="K35" s="11">
        <v>401</v>
      </c>
      <c r="L35" s="18">
        <v>20.48</v>
      </c>
      <c r="M35" s="12">
        <v>20</v>
      </c>
      <c r="N35" s="18">
        <v>126.19</v>
      </c>
      <c r="O35" s="12">
        <v>462.64</v>
      </c>
    </row>
    <row r="36" spans="10:15" ht="18" x14ac:dyDescent="0.35">
      <c r="J36" s="16">
        <v>11902</v>
      </c>
      <c r="K36" s="11">
        <v>15</v>
      </c>
      <c r="L36" s="18">
        <v>42.16</v>
      </c>
      <c r="M36" s="12">
        <v>61.08</v>
      </c>
      <c r="N36" s="18">
        <v>298.87</v>
      </c>
      <c r="O36" s="12">
        <v>698.43</v>
      </c>
    </row>
    <row r="37" spans="10:15" ht="18" x14ac:dyDescent="0.35">
      <c r="J37" s="16">
        <v>11926</v>
      </c>
      <c r="K37" s="11">
        <v>90</v>
      </c>
      <c r="L37" s="18">
        <v>84.27</v>
      </c>
      <c r="M37" s="12">
        <v>159.05000000000001</v>
      </c>
      <c r="N37" s="18">
        <v>690.08</v>
      </c>
      <c r="O37" s="12">
        <v>988.64</v>
      </c>
    </row>
    <row r="39" spans="10:15" ht="18" x14ac:dyDescent="0.35">
      <c r="J39" s="19" t="s">
        <v>24</v>
      </c>
      <c r="L39" s="20">
        <f>SUM(L15:L37)</f>
        <v>258.51</v>
      </c>
      <c r="M39" s="20">
        <f t="shared" ref="M39:O39" si="0">SUM(M15:M37)</f>
        <v>374</v>
      </c>
      <c r="N39" s="20">
        <f t="shared" si="0"/>
        <v>2898.08</v>
      </c>
      <c r="O39" s="20">
        <f t="shared" si="0"/>
        <v>7673.0500000000011</v>
      </c>
    </row>
    <row r="40" spans="10:15" ht="18" x14ac:dyDescent="0.35">
      <c r="J40" s="19" t="s">
        <v>25</v>
      </c>
      <c r="L40" s="20">
        <f>AVERAGE(L15:L37)</f>
        <v>11.239565217391304</v>
      </c>
      <c r="M40" s="20">
        <f>AVERAGE(M15:M37)</f>
        <v>16.260869565217391</v>
      </c>
      <c r="N40" s="20">
        <f>AVERAGE(N15:N37)</f>
        <v>126.00347826086956</v>
      </c>
      <c r="O40" s="20">
        <f>AVERAGE(O15:O37)</f>
        <v>333.61086956521746</v>
      </c>
    </row>
    <row r="41" spans="10:15" ht="18" x14ac:dyDescent="0.35">
      <c r="J41" s="19" t="s">
        <v>26</v>
      </c>
      <c r="L41" s="20">
        <f>MEDIAN(L15:L37)</f>
        <v>4.4400000000000004</v>
      </c>
      <c r="M41" s="20">
        <f>MEDIAN(M15:M37)</f>
        <v>6.67</v>
      </c>
      <c r="N41" s="20">
        <f>MEDIAN(N15:N37)</f>
        <v>42.01</v>
      </c>
      <c r="O41" s="20">
        <f>MEDIAN(O15:O37)</f>
        <v>109.54</v>
      </c>
    </row>
  </sheetData>
  <mergeCells count="2">
    <mergeCell ref="L13:M13"/>
    <mergeCell ref="N13:O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0F92-6222-4EE0-91F3-14311F541CCC}">
  <dimension ref="E12:O41"/>
  <sheetViews>
    <sheetView showGridLines="0" topLeftCell="B13" zoomScale="110" zoomScaleNormal="110" workbookViewId="0">
      <selection activeCell="N24" sqref="N24"/>
    </sheetView>
  </sheetViews>
  <sheetFormatPr defaultRowHeight="15" x14ac:dyDescent="0.25"/>
  <cols>
    <col min="6" max="6" width="12.28515625" bestFit="1" customWidth="1"/>
    <col min="7" max="7" width="11" bestFit="1" customWidth="1"/>
    <col min="8" max="8" width="16.28515625" customWidth="1"/>
    <col min="9" max="9" width="12.28515625" bestFit="1" customWidth="1"/>
    <col min="10" max="10" width="11" bestFit="1" customWidth="1"/>
    <col min="11" max="11" width="16.28515625" bestFit="1" customWidth="1"/>
    <col min="12" max="12" width="17" bestFit="1" customWidth="1"/>
    <col min="13" max="13" width="16.28515625" bestFit="1" customWidth="1"/>
    <col min="14" max="14" width="17" bestFit="1" customWidth="1"/>
  </cols>
  <sheetData>
    <row r="12" spans="8:15" x14ac:dyDescent="0.25">
      <c r="H12" s="14"/>
      <c r="I12" s="14"/>
      <c r="J12" s="14"/>
      <c r="K12" s="14"/>
      <c r="L12" s="14"/>
      <c r="M12" s="14"/>
      <c r="N12" s="14"/>
      <c r="O12" s="14"/>
    </row>
    <row r="13" spans="8:15" ht="18.75" x14ac:dyDescent="0.35">
      <c r="H13" s="14"/>
      <c r="I13" s="14"/>
      <c r="J13" s="14"/>
      <c r="K13" s="41" t="s">
        <v>22</v>
      </c>
      <c r="L13" s="41"/>
      <c r="M13" s="41" t="s">
        <v>23</v>
      </c>
      <c r="N13" s="41"/>
      <c r="O13" s="14"/>
    </row>
    <row r="14" spans="8:15" ht="18.75" thickBot="1" x14ac:dyDescent="0.3">
      <c r="H14" s="15"/>
      <c r="I14" s="10" t="s">
        <v>21</v>
      </c>
      <c r="J14" s="10" t="s">
        <v>20</v>
      </c>
      <c r="K14" s="17" t="s">
        <v>28</v>
      </c>
      <c r="L14" s="10" t="s">
        <v>27</v>
      </c>
      <c r="M14" s="17" t="s">
        <v>28</v>
      </c>
      <c r="N14" s="10" t="s">
        <v>27</v>
      </c>
      <c r="O14" s="14"/>
    </row>
    <row r="15" spans="8:15" ht="18" x14ac:dyDescent="0.35">
      <c r="H15" s="14"/>
      <c r="I15" s="16">
        <v>11924</v>
      </c>
      <c r="J15" s="11">
        <v>33</v>
      </c>
      <c r="K15" s="26">
        <v>0.17</v>
      </c>
      <c r="L15" s="11">
        <v>0.27</v>
      </c>
      <c r="M15" s="26">
        <v>23.64</v>
      </c>
      <c r="N15" s="11">
        <v>88.89</v>
      </c>
      <c r="O15" s="14"/>
    </row>
    <row r="16" spans="8:15" ht="18" x14ac:dyDescent="0.35">
      <c r="H16" s="14"/>
      <c r="I16" s="16">
        <v>10140</v>
      </c>
      <c r="J16" s="11">
        <v>16</v>
      </c>
      <c r="K16" s="27">
        <v>0.65</v>
      </c>
      <c r="L16" s="11">
        <v>0.89</v>
      </c>
      <c r="M16" s="27">
        <v>16.71</v>
      </c>
      <c r="N16" s="11">
        <v>51.7</v>
      </c>
      <c r="O16" s="14"/>
    </row>
    <row r="17" spans="5:15" ht="18" x14ac:dyDescent="0.35">
      <c r="H17" s="14"/>
      <c r="I17" s="16">
        <v>11944</v>
      </c>
      <c r="J17" s="11">
        <v>25</v>
      </c>
      <c r="K17" s="27">
        <v>0.81</v>
      </c>
      <c r="L17" s="11">
        <v>1.33</v>
      </c>
      <c r="M17" s="27">
        <v>16.27</v>
      </c>
      <c r="N17" s="11">
        <v>62.2</v>
      </c>
      <c r="O17" s="14"/>
    </row>
    <row r="18" spans="5:15" ht="18" x14ac:dyDescent="0.35">
      <c r="H18" s="14"/>
      <c r="I18" s="16">
        <v>11920</v>
      </c>
      <c r="J18" s="11">
        <v>155</v>
      </c>
      <c r="K18" s="27">
        <v>0.9</v>
      </c>
      <c r="L18" s="11">
        <v>1.42</v>
      </c>
      <c r="M18" s="27">
        <v>6.7</v>
      </c>
      <c r="N18" s="11">
        <v>14.74</v>
      </c>
      <c r="O18" s="14"/>
    </row>
    <row r="19" spans="5:15" ht="18" x14ac:dyDescent="0.35">
      <c r="H19" s="14"/>
      <c r="I19" s="16">
        <v>11956</v>
      </c>
      <c r="J19" s="11">
        <v>11</v>
      </c>
      <c r="K19" s="27">
        <v>1.02</v>
      </c>
      <c r="L19" s="11">
        <v>2.0699999999999998</v>
      </c>
      <c r="M19" s="27">
        <v>32.619999999999997</v>
      </c>
      <c r="N19" s="11">
        <v>115.27</v>
      </c>
      <c r="O19" s="14"/>
    </row>
    <row r="20" spans="5:15" ht="18" x14ac:dyDescent="0.35">
      <c r="E20" s="14"/>
      <c r="F20" s="16"/>
      <c r="G20" s="11"/>
      <c r="H20" s="14"/>
      <c r="I20" s="16">
        <v>10150</v>
      </c>
      <c r="J20" s="11">
        <v>511</v>
      </c>
      <c r="K20" s="27">
        <v>1.3</v>
      </c>
      <c r="L20" s="11">
        <v>2.56</v>
      </c>
      <c r="M20" s="27">
        <v>182.63</v>
      </c>
      <c r="N20" s="11">
        <v>400.69</v>
      </c>
      <c r="O20" s="14"/>
    </row>
    <row r="21" spans="5:15" ht="18" x14ac:dyDescent="0.35">
      <c r="E21" s="14"/>
      <c r="F21" s="16"/>
      <c r="G21" s="11"/>
      <c r="H21" s="14"/>
      <c r="I21" s="16">
        <v>10160</v>
      </c>
      <c r="J21" s="11">
        <v>44</v>
      </c>
      <c r="K21" s="27">
        <v>1.36</v>
      </c>
      <c r="L21" s="11">
        <v>0.99</v>
      </c>
      <c r="M21" s="27">
        <v>13.79</v>
      </c>
      <c r="N21" s="11">
        <v>47.53</v>
      </c>
      <c r="O21" s="14"/>
    </row>
    <row r="22" spans="5:15" ht="18" x14ac:dyDescent="0.35">
      <c r="E22" s="14"/>
      <c r="F22" s="16"/>
      <c r="G22" s="11"/>
      <c r="H22" s="14"/>
      <c r="I22" s="16">
        <v>10180</v>
      </c>
      <c r="J22" s="11">
        <v>114</v>
      </c>
      <c r="K22" s="27">
        <v>1.46</v>
      </c>
      <c r="L22" s="11">
        <v>2.5299999999999998</v>
      </c>
      <c r="M22" s="27">
        <v>19.45</v>
      </c>
      <c r="N22" s="11">
        <v>72.150000000000006</v>
      </c>
      <c r="O22" s="14"/>
    </row>
    <row r="23" spans="5:15" ht="18" x14ac:dyDescent="0.35">
      <c r="E23" s="14"/>
      <c r="F23" s="16"/>
      <c r="G23" s="11"/>
      <c r="H23" s="14"/>
      <c r="I23" s="16">
        <v>11928</v>
      </c>
      <c r="J23" s="11">
        <v>81</v>
      </c>
      <c r="K23" s="27">
        <v>1.54</v>
      </c>
      <c r="L23" s="11">
        <v>2.68</v>
      </c>
      <c r="M23" s="27">
        <v>156.65</v>
      </c>
      <c r="N23" s="11">
        <v>455.88</v>
      </c>
      <c r="O23" s="14"/>
    </row>
    <row r="24" spans="5:15" ht="18" x14ac:dyDescent="0.35">
      <c r="E24" s="14"/>
      <c r="F24" s="16"/>
      <c r="G24" s="11"/>
      <c r="H24" s="14"/>
      <c r="I24" s="16">
        <v>11940</v>
      </c>
      <c r="J24" s="11">
        <v>38</v>
      </c>
      <c r="K24" s="27">
        <v>1.77</v>
      </c>
      <c r="L24" s="11">
        <v>2.42</v>
      </c>
      <c r="M24" s="27">
        <v>6.56</v>
      </c>
      <c r="N24" s="11">
        <v>20.89</v>
      </c>
      <c r="O24" s="14"/>
    </row>
    <row r="25" spans="5:15" ht="18" x14ac:dyDescent="0.35">
      <c r="E25" s="14"/>
      <c r="F25" s="16"/>
      <c r="G25" s="11"/>
      <c r="H25" s="14"/>
      <c r="I25" s="16">
        <v>11936</v>
      </c>
      <c r="J25" s="11">
        <v>11</v>
      </c>
      <c r="K25" s="27">
        <v>2.02</v>
      </c>
      <c r="L25" s="11">
        <v>3.05</v>
      </c>
      <c r="M25" s="27">
        <v>20.12</v>
      </c>
      <c r="N25" s="11">
        <v>51.53</v>
      </c>
      <c r="O25" s="14"/>
    </row>
    <row r="26" spans="5:15" ht="18" x14ac:dyDescent="0.35">
      <c r="E26" s="14"/>
      <c r="F26" s="16"/>
      <c r="G26" s="11"/>
      <c r="H26" s="14"/>
      <c r="I26" s="16">
        <v>11986</v>
      </c>
      <c r="J26" s="11">
        <v>31</v>
      </c>
      <c r="K26" s="27">
        <v>2.04</v>
      </c>
      <c r="L26" s="11">
        <v>2.59</v>
      </c>
      <c r="M26" s="27">
        <v>0.78</v>
      </c>
      <c r="N26" s="11">
        <v>2.25</v>
      </c>
      <c r="O26" s="14"/>
    </row>
    <row r="27" spans="5:15" ht="18" x14ac:dyDescent="0.35">
      <c r="E27" s="14"/>
      <c r="F27" s="16"/>
      <c r="G27" s="11"/>
      <c r="H27" s="14"/>
      <c r="I27" s="16">
        <v>11908</v>
      </c>
      <c r="J27" s="11">
        <v>359</v>
      </c>
      <c r="K27" s="27">
        <v>2.09</v>
      </c>
      <c r="L27" s="11">
        <v>3.67</v>
      </c>
      <c r="M27" s="27">
        <v>77.069999999999993</v>
      </c>
      <c r="N27" s="11">
        <v>196.13</v>
      </c>
      <c r="O27" s="14"/>
    </row>
    <row r="28" spans="5:15" ht="18" x14ac:dyDescent="0.35">
      <c r="E28" s="14"/>
      <c r="F28" s="16"/>
      <c r="G28" s="11"/>
      <c r="H28" s="14"/>
      <c r="I28" s="16">
        <v>11960</v>
      </c>
      <c r="J28" s="11">
        <v>23</v>
      </c>
      <c r="K28" s="27">
        <v>2.15</v>
      </c>
      <c r="L28" s="11">
        <v>3.94</v>
      </c>
      <c r="M28" s="27">
        <v>22.41</v>
      </c>
      <c r="N28" s="11">
        <v>50.69</v>
      </c>
      <c r="O28" s="14"/>
    </row>
    <row r="29" spans="5:15" ht="18" x14ac:dyDescent="0.35">
      <c r="F29" s="16"/>
      <c r="G29" s="11"/>
      <c r="I29" s="16">
        <v>11954</v>
      </c>
      <c r="J29" s="11">
        <v>85</v>
      </c>
      <c r="K29" s="27">
        <v>2.4500000000000002</v>
      </c>
      <c r="L29" s="11">
        <v>3.89</v>
      </c>
      <c r="M29" s="27">
        <v>18.93</v>
      </c>
      <c r="N29" s="11">
        <v>52.08</v>
      </c>
    </row>
    <row r="30" spans="5:15" ht="18" x14ac:dyDescent="0.35">
      <c r="F30" s="16"/>
      <c r="G30" s="11"/>
      <c r="I30" s="16">
        <v>10120</v>
      </c>
      <c r="J30" s="11">
        <v>401</v>
      </c>
      <c r="K30" s="27">
        <v>2.4500000000000002</v>
      </c>
      <c r="L30" s="11">
        <v>3.67</v>
      </c>
      <c r="M30" s="27">
        <v>43.24</v>
      </c>
      <c r="N30" s="11">
        <v>162.58000000000001</v>
      </c>
    </row>
    <row r="31" spans="5:15" ht="18" x14ac:dyDescent="0.35">
      <c r="F31" s="16"/>
      <c r="G31" s="11"/>
      <c r="I31" s="16">
        <v>11903</v>
      </c>
      <c r="J31" s="11">
        <v>174</v>
      </c>
      <c r="K31" s="27">
        <v>2.56</v>
      </c>
      <c r="L31" s="11">
        <v>3.16</v>
      </c>
      <c r="M31" s="27">
        <v>439.9</v>
      </c>
      <c r="N31" s="11">
        <v>1514.65</v>
      </c>
    </row>
    <row r="32" spans="5:15" ht="18" x14ac:dyDescent="0.35">
      <c r="F32" s="16"/>
      <c r="G32" s="11"/>
      <c r="I32" s="16">
        <v>11950</v>
      </c>
      <c r="J32" s="11">
        <v>48</v>
      </c>
      <c r="K32" s="27">
        <v>3.5</v>
      </c>
      <c r="L32" s="11">
        <v>3.62</v>
      </c>
      <c r="M32" s="27">
        <v>4.7300000000000004</v>
      </c>
      <c r="N32" s="11">
        <v>15.05</v>
      </c>
    </row>
    <row r="33" spans="6:14" ht="18" x14ac:dyDescent="0.35">
      <c r="F33" s="16"/>
      <c r="G33" s="11"/>
      <c r="I33" s="16">
        <v>11970</v>
      </c>
      <c r="J33" s="11">
        <v>23</v>
      </c>
      <c r="K33" s="27">
        <v>3.77</v>
      </c>
      <c r="L33" s="11">
        <v>5.61</v>
      </c>
      <c r="M33" s="27">
        <v>24.07</v>
      </c>
      <c r="N33" s="11">
        <v>48.83</v>
      </c>
    </row>
    <row r="34" spans="6:14" ht="18" x14ac:dyDescent="0.35">
      <c r="F34" s="16"/>
      <c r="G34" s="11"/>
      <c r="I34" s="16">
        <v>10170</v>
      </c>
      <c r="J34" s="11">
        <v>317</v>
      </c>
      <c r="K34" s="27">
        <v>3.93</v>
      </c>
      <c r="L34" s="11">
        <v>4.66</v>
      </c>
      <c r="M34" s="27">
        <v>36.340000000000003</v>
      </c>
      <c r="N34" s="11">
        <v>72.36</v>
      </c>
    </row>
    <row r="35" spans="6:14" ht="18" x14ac:dyDescent="0.35">
      <c r="F35" s="16"/>
      <c r="G35" s="11"/>
      <c r="I35" s="16">
        <v>11934</v>
      </c>
      <c r="J35" s="11">
        <v>11</v>
      </c>
      <c r="K35" s="27">
        <v>4.6900000000000004</v>
      </c>
      <c r="L35" s="11">
        <v>12.62</v>
      </c>
      <c r="M35" s="27">
        <v>12.43</v>
      </c>
      <c r="N35" s="11">
        <v>42.63</v>
      </c>
    </row>
    <row r="36" spans="6:14" ht="18" x14ac:dyDescent="0.35">
      <c r="F36" s="16"/>
      <c r="G36" s="11"/>
      <c r="I36" s="16">
        <v>11926</v>
      </c>
      <c r="J36" s="11">
        <v>90</v>
      </c>
      <c r="K36" s="27">
        <v>11.82</v>
      </c>
      <c r="L36" s="11">
        <v>27.57</v>
      </c>
      <c r="M36" s="27">
        <v>13.72</v>
      </c>
      <c r="N36" s="11">
        <v>42.47</v>
      </c>
    </row>
    <row r="37" spans="6:14" ht="18" x14ac:dyDescent="0.35">
      <c r="F37" s="16"/>
      <c r="G37" s="11"/>
      <c r="I37" s="16">
        <v>11902</v>
      </c>
      <c r="J37" s="11">
        <v>15</v>
      </c>
      <c r="K37" s="27">
        <v>13.05</v>
      </c>
      <c r="L37" s="11">
        <v>25.57</v>
      </c>
      <c r="M37" s="27">
        <v>60.45</v>
      </c>
      <c r="N37" s="11">
        <v>192.09</v>
      </c>
    </row>
    <row r="39" spans="6:14" ht="18" x14ac:dyDescent="0.35">
      <c r="F39" s="19"/>
      <c r="I39" s="19" t="s">
        <v>24</v>
      </c>
      <c r="K39" s="20">
        <f>SUM(K15:K37)</f>
        <v>67.5</v>
      </c>
      <c r="L39" s="20">
        <f t="shared" ref="L39:N39" si="0">SUM(L15:L37)</f>
        <v>120.78</v>
      </c>
      <c r="M39" s="20">
        <f t="shared" si="0"/>
        <v>1249.2099999999998</v>
      </c>
      <c r="N39" s="20">
        <f t="shared" si="0"/>
        <v>3773.28</v>
      </c>
    </row>
    <row r="40" spans="6:14" ht="18" x14ac:dyDescent="0.35">
      <c r="F40" s="19"/>
      <c r="I40" s="19" t="s">
        <v>25</v>
      </c>
      <c r="K40" s="20">
        <f>AVERAGE(K15:K37)</f>
        <v>2.9347826086956523</v>
      </c>
      <c r="L40" s="20">
        <f t="shared" ref="L40:N40" si="1">AVERAGE(L15:L37)</f>
        <v>5.2513043478260872</v>
      </c>
      <c r="M40" s="20">
        <f t="shared" si="1"/>
        <v>54.313478260869559</v>
      </c>
      <c r="N40" s="20">
        <f t="shared" si="1"/>
        <v>164.05565217391305</v>
      </c>
    </row>
    <row r="41" spans="6:14" ht="18" x14ac:dyDescent="0.35">
      <c r="F41" s="19"/>
      <c r="I41" s="19" t="s">
        <v>26</v>
      </c>
      <c r="K41" s="20">
        <f>MEDIAN(K15:K37)</f>
        <v>2.04</v>
      </c>
      <c r="L41" s="20">
        <f t="shared" ref="L41:N41" si="2">MEDIAN(L15:L37)</f>
        <v>3.05</v>
      </c>
      <c r="M41" s="20">
        <f t="shared" si="2"/>
        <v>20.12</v>
      </c>
      <c r="N41" s="20">
        <f t="shared" si="2"/>
        <v>52.08</v>
      </c>
    </row>
  </sheetData>
  <mergeCells count="2">
    <mergeCell ref="K13:L13"/>
    <mergeCell ref="M13:N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1E47-DCDD-4DA7-A5D9-EEDCED9DF9EF}">
  <dimension ref="L7:O34"/>
  <sheetViews>
    <sheetView showGridLines="0" topLeftCell="A6" zoomScale="110" zoomScaleNormal="110" workbookViewId="0">
      <selection activeCell="T22" sqref="T22"/>
    </sheetView>
  </sheetViews>
  <sheetFormatPr defaultRowHeight="15" x14ac:dyDescent="0.25"/>
  <cols>
    <col min="12" max="12" width="12.28515625" bestFit="1" customWidth="1"/>
    <col min="13" max="13" width="11" bestFit="1" customWidth="1"/>
    <col min="14" max="14" width="24.28515625" bestFit="1" customWidth="1"/>
  </cols>
  <sheetData>
    <row r="7" spans="12:14" ht="18.75" thickBot="1" x14ac:dyDescent="0.3">
      <c r="L7" s="10" t="s">
        <v>21</v>
      </c>
      <c r="M7" s="10" t="s">
        <v>20</v>
      </c>
      <c r="N7" s="10" t="s">
        <v>33</v>
      </c>
    </row>
    <row r="8" spans="12:14" ht="18.75" x14ac:dyDescent="0.35">
      <c r="L8" s="16">
        <v>11924</v>
      </c>
      <c r="M8" s="11">
        <v>33</v>
      </c>
      <c r="N8" s="28" t="s">
        <v>55</v>
      </c>
    </row>
    <row r="9" spans="12:14" ht="18" x14ac:dyDescent="0.35">
      <c r="L9" s="16">
        <v>10140</v>
      </c>
      <c r="M9" s="11">
        <v>16</v>
      </c>
      <c r="N9" s="12" t="s">
        <v>35</v>
      </c>
    </row>
    <row r="10" spans="12:14" ht="18.75" x14ac:dyDescent="0.35">
      <c r="L10" s="16">
        <v>11944</v>
      </c>
      <c r="M10" s="11">
        <v>25</v>
      </c>
      <c r="N10" s="28" t="s">
        <v>56</v>
      </c>
    </row>
    <row r="11" spans="12:14" ht="18" x14ac:dyDescent="0.35">
      <c r="L11" s="16">
        <v>11920</v>
      </c>
      <c r="M11" s="11">
        <v>155</v>
      </c>
      <c r="N11" s="12" t="s">
        <v>36</v>
      </c>
    </row>
    <row r="12" spans="12:14" ht="18" x14ac:dyDescent="0.35">
      <c r="L12" s="16">
        <v>11956</v>
      </c>
      <c r="M12" s="11">
        <v>11</v>
      </c>
      <c r="N12" s="12" t="s">
        <v>37</v>
      </c>
    </row>
    <row r="13" spans="12:14" ht="18" x14ac:dyDescent="0.35">
      <c r="L13" s="16">
        <v>10160</v>
      </c>
      <c r="M13" s="11">
        <v>44</v>
      </c>
      <c r="N13" s="12" t="s">
        <v>38</v>
      </c>
    </row>
    <row r="14" spans="12:14" ht="18" x14ac:dyDescent="0.35">
      <c r="L14" s="16">
        <v>11928</v>
      </c>
      <c r="M14" s="11">
        <v>81</v>
      </c>
      <c r="N14" s="12" t="s">
        <v>39</v>
      </c>
    </row>
    <row r="15" spans="12:14" ht="18" x14ac:dyDescent="0.35">
      <c r="L15" s="16">
        <v>10180</v>
      </c>
      <c r="M15" s="11">
        <v>114</v>
      </c>
      <c r="N15" s="12" t="s">
        <v>40</v>
      </c>
    </row>
    <row r="16" spans="12:14" ht="18" x14ac:dyDescent="0.35">
      <c r="L16" s="16">
        <v>11936</v>
      </c>
      <c r="M16" s="11">
        <v>11</v>
      </c>
      <c r="N16" s="12" t="s">
        <v>41</v>
      </c>
    </row>
    <row r="17" spans="12:15" ht="18" x14ac:dyDescent="0.35">
      <c r="L17" s="16">
        <v>11940</v>
      </c>
      <c r="M17" s="11">
        <v>38</v>
      </c>
      <c r="N17" s="12" t="s">
        <v>42</v>
      </c>
    </row>
    <row r="18" spans="12:15" ht="18" x14ac:dyDescent="0.35">
      <c r="L18" s="16">
        <v>11986</v>
      </c>
      <c r="M18" s="11">
        <v>31</v>
      </c>
      <c r="N18" s="12" t="s">
        <v>43</v>
      </c>
    </row>
    <row r="19" spans="12:15" ht="18" x14ac:dyDescent="0.35">
      <c r="L19" s="16">
        <v>10150</v>
      </c>
      <c r="M19" s="11">
        <v>511</v>
      </c>
      <c r="N19" s="12" t="s">
        <v>44</v>
      </c>
    </row>
    <row r="20" spans="12:15" ht="18" x14ac:dyDescent="0.35">
      <c r="L20" s="16">
        <v>11960</v>
      </c>
      <c r="M20" s="11">
        <v>23</v>
      </c>
      <c r="N20" s="12" t="s">
        <v>45</v>
      </c>
    </row>
    <row r="21" spans="12:15" ht="18" x14ac:dyDescent="0.35">
      <c r="L21" s="16">
        <v>11908</v>
      </c>
      <c r="M21" s="11">
        <v>359</v>
      </c>
      <c r="N21" s="12" t="s">
        <v>46</v>
      </c>
    </row>
    <row r="22" spans="12:15" ht="18" x14ac:dyDescent="0.35">
      <c r="L22" s="16">
        <v>11903</v>
      </c>
      <c r="M22" s="11">
        <v>174</v>
      </c>
      <c r="N22" s="12" t="s">
        <v>47</v>
      </c>
    </row>
    <row r="23" spans="12:15" ht="18" x14ac:dyDescent="0.35">
      <c r="L23" s="16">
        <v>11954</v>
      </c>
      <c r="M23" s="11">
        <v>85</v>
      </c>
      <c r="N23" s="12" t="s">
        <v>48</v>
      </c>
    </row>
    <row r="24" spans="12:15" ht="18.75" x14ac:dyDescent="0.35">
      <c r="L24" s="16">
        <v>11934</v>
      </c>
      <c r="M24" s="11">
        <v>11</v>
      </c>
      <c r="N24" s="28" t="s">
        <v>57</v>
      </c>
    </row>
    <row r="25" spans="12:15" ht="18" x14ac:dyDescent="0.35">
      <c r="L25" s="16">
        <v>10170</v>
      </c>
      <c r="M25" s="11">
        <v>317</v>
      </c>
      <c r="N25" s="12" t="s">
        <v>49</v>
      </c>
    </row>
    <row r="26" spans="12:15" ht="18" x14ac:dyDescent="0.35">
      <c r="L26" s="16">
        <v>11970</v>
      </c>
      <c r="M26" s="11">
        <v>23</v>
      </c>
      <c r="N26" s="12" t="s">
        <v>50</v>
      </c>
    </row>
    <row r="27" spans="12:15" ht="18" x14ac:dyDescent="0.35">
      <c r="L27" s="16">
        <v>11950</v>
      </c>
      <c r="M27" s="11">
        <v>48</v>
      </c>
      <c r="N27" s="12" t="s">
        <v>51</v>
      </c>
    </row>
    <row r="28" spans="12:15" ht="18" x14ac:dyDescent="0.35">
      <c r="L28" s="16">
        <v>10120</v>
      </c>
      <c r="M28" s="11">
        <v>401</v>
      </c>
      <c r="N28" s="12" t="s">
        <v>52</v>
      </c>
    </row>
    <row r="29" spans="12:15" ht="18" x14ac:dyDescent="0.35">
      <c r="L29" s="16">
        <v>11902</v>
      </c>
      <c r="M29" s="11">
        <v>15</v>
      </c>
      <c r="N29" s="12" t="s">
        <v>53</v>
      </c>
    </row>
    <row r="30" spans="12:15" ht="18" x14ac:dyDescent="0.35">
      <c r="L30" s="16">
        <v>11926</v>
      </c>
      <c r="M30" s="11">
        <v>90</v>
      </c>
      <c r="N30" s="12" t="s">
        <v>54</v>
      </c>
    </row>
    <row r="32" spans="12:15" ht="18" x14ac:dyDescent="0.35">
      <c r="L32" s="19" t="s">
        <v>24</v>
      </c>
      <c r="N32" s="20">
        <v>860.2</v>
      </c>
      <c r="O32" t="s">
        <v>34</v>
      </c>
    </row>
    <row r="33" spans="12:15" ht="18" x14ac:dyDescent="0.35">
      <c r="L33" s="19" t="s">
        <v>25</v>
      </c>
      <c r="N33" s="29">
        <v>0.43009999999999998</v>
      </c>
      <c r="O33" t="s">
        <v>34</v>
      </c>
    </row>
    <row r="34" spans="12:15" ht="18" x14ac:dyDescent="0.35">
      <c r="L34" s="19" t="s">
        <v>26</v>
      </c>
      <c r="N34" s="29">
        <v>0.39240000000000003</v>
      </c>
      <c r="O34" t="s">
        <v>34</v>
      </c>
    </row>
  </sheetData>
  <pageMargins left="0.7" right="0.7" top="0.75" bottom="0.75" header="0.3" footer="0.3"/>
  <pageSetup paperSize="9" orientation="portrait" r:id="rId1"/>
  <ignoredErrors>
    <ignoredError sqref="N9:N3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A76D-841E-48F7-BAE9-9858F52CE6F4}">
  <dimension ref="L9:O27"/>
  <sheetViews>
    <sheetView showGridLines="0" topLeftCell="A4" zoomScale="115" zoomScaleNormal="115" workbookViewId="0">
      <selection activeCell="N10" sqref="N10:O14"/>
    </sheetView>
  </sheetViews>
  <sheetFormatPr defaultRowHeight="15" x14ac:dyDescent="0.25"/>
  <cols>
    <col min="1" max="1" width="9.140625" customWidth="1"/>
    <col min="12" max="12" width="15.7109375" bestFit="1" customWidth="1"/>
    <col min="13" max="13" width="15.7109375" customWidth="1"/>
    <col min="14" max="14" width="10.140625" bestFit="1" customWidth="1"/>
    <col min="15" max="15" width="9.28515625" bestFit="1" customWidth="1"/>
  </cols>
  <sheetData>
    <row r="9" spans="12:15" ht="18.75" thickBot="1" x14ac:dyDescent="0.3">
      <c r="L9" s="9" t="s">
        <v>29</v>
      </c>
      <c r="M9" s="9" t="s">
        <v>30</v>
      </c>
      <c r="N9" s="10" t="s">
        <v>25</v>
      </c>
      <c r="O9" s="10" t="s">
        <v>26</v>
      </c>
    </row>
    <row r="10" spans="12:15" ht="18" x14ac:dyDescent="0.35">
      <c r="L10" s="11" t="s">
        <v>22</v>
      </c>
      <c r="M10" s="11" t="s">
        <v>31</v>
      </c>
      <c r="N10" s="21">
        <v>0.78949999999999998</v>
      </c>
      <c r="O10" s="13">
        <v>0.79300000000000004</v>
      </c>
    </row>
    <row r="11" spans="12:15" ht="18" x14ac:dyDescent="0.35">
      <c r="M11" s="11" t="s">
        <v>32</v>
      </c>
      <c r="N11" s="21">
        <v>0.77949999999999997</v>
      </c>
      <c r="O11" s="21">
        <v>0.78639999999999999</v>
      </c>
    </row>
    <row r="12" spans="12:15" ht="18" x14ac:dyDescent="0.35">
      <c r="N12" s="21"/>
      <c r="O12" s="21"/>
    </row>
    <row r="13" spans="12:15" ht="18" x14ac:dyDescent="0.35">
      <c r="L13" s="11" t="s">
        <v>23</v>
      </c>
      <c r="M13" s="11" t="s">
        <v>31</v>
      </c>
      <c r="N13" s="21">
        <v>0.38690000000000002</v>
      </c>
      <c r="O13" s="21">
        <v>0.39040000000000002</v>
      </c>
    </row>
    <row r="14" spans="12:15" ht="18" x14ac:dyDescent="0.35">
      <c r="M14" s="11" t="s">
        <v>32</v>
      </c>
      <c r="N14" s="22">
        <v>0.32</v>
      </c>
      <c r="O14" s="21">
        <v>0.31659999999999999</v>
      </c>
    </row>
    <row r="22" spans="12:15" ht="18.75" thickBot="1" x14ac:dyDescent="0.3">
      <c r="L22" s="9" t="s">
        <v>29</v>
      </c>
      <c r="M22" s="9" t="s">
        <v>30</v>
      </c>
      <c r="N22" s="10" t="s">
        <v>25</v>
      </c>
      <c r="O22" s="10" t="s">
        <v>26</v>
      </c>
    </row>
    <row r="23" spans="12:15" ht="18" x14ac:dyDescent="0.35">
      <c r="L23" s="11" t="s">
        <v>22</v>
      </c>
      <c r="M23" s="11" t="s">
        <v>31</v>
      </c>
      <c r="N23" s="23">
        <v>0.56999999999999995</v>
      </c>
      <c r="O23" s="23">
        <v>0.56999999999999995</v>
      </c>
    </row>
    <row r="24" spans="12:15" ht="18" x14ac:dyDescent="0.35">
      <c r="M24" s="11" t="s">
        <v>32</v>
      </c>
      <c r="N24" s="24">
        <v>0.62</v>
      </c>
      <c r="O24" s="24">
        <v>0.63</v>
      </c>
    </row>
    <row r="25" spans="12:15" ht="18" x14ac:dyDescent="0.35">
      <c r="N25" s="24"/>
      <c r="O25" s="24"/>
    </row>
    <row r="26" spans="12:15" ht="18" x14ac:dyDescent="0.35">
      <c r="L26" s="11" t="s">
        <v>23</v>
      </c>
      <c r="M26" s="11" t="s">
        <v>31</v>
      </c>
      <c r="N26" s="24">
        <v>0.65</v>
      </c>
      <c r="O26" s="24">
        <v>0.56999999999999995</v>
      </c>
    </row>
    <row r="27" spans="12:15" ht="18" x14ac:dyDescent="0.35">
      <c r="M27" s="11" t="s">
        <v>32</v>
      </c>
      <c r="N27" s="25">
        <v>0.32</v>
      </c>
      <c r="O27" s="24">
        <v>0.21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B416-B7BE-4541-8EBD-1EEDD8C893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56DD-5778-46BD-AEE8-B8A32F220FF6}">
  <dimension ref="J7:Y38"/>
  <sheetViews>
    <sheetView showGridLines="0" topLeftCell="D10" zoomScale="110" zoomScaleNormal="110" workbookViewId="0">
      <selection activeCell="N35" sqref="N35"/>
    </sheetView>
  </sheetViews>
  <sheetFormatPr defaultRowHeight="15" x14ac:dyDescent="0.25"/>
  <cols>
    <col min="10" max="10" width="12.28515625" bestFit="1" customWidth="1"/>
    <col min="11" max="11" width="11" bestFit="1" customWidth="1"/>
    <col min="12" max="12" width="16.28515625" bestFit="1" customWidth="1"/>
    <col min="13" max="13" width="17" bestFit="1" customWidth="1"/>
    <col min="14" max="14" width="16.28515625" bestFit="1" customWidth="1"/>
    <col min="15" max="15" width="17" bestFit="1" customWidth="1"/>
  </cols>
  <sheetData>
    <row r="7" spans="10:25" ht="18.75" x14ac:dyDescent="0.35">
      <c r="J7" s="14"/>
      <c r="K7" s="14"/>
      <c r="L7" s="41" t="s">
        <v>22</v>
      </c>
      <c r="M7" s="41"/>
      <c r="N7" s="41" t="s">
        <v>23</v>
      </c>
      <c r="O7" s="41"/>
    </row>
    <row r="8" spans="10:25" ht="18.75" thickBot="1" x14ac:dyDescent="0.3">
      <c r="J8" s="10" t="s">
        <v>21</v>
      </c>
      <c r="K8" s="10" t="s">
        <v>20</v>
      </c>
      <c r="L8" s="17" t="s">
        <v>18</v>
      </c>
      <c r="M8" s="10" t="s">
        <v>19</v>
      </c>
      <c r="N8" s="17" t="s">
        <v>18</v>
      </c>
      <c r="O8" s="10" t="s">
        <v>19</v>
      </c>
      <c r="W8" t="s">
        <v>58</v>
      </c>
      <c r="X8" t="s">
        <v>59</v>
      </c>
      <c r="Y8" t="s">
        <v>60</v>
      </c>
    </row>
    <row r="9" spans="10:25" ht="18" x14ac:dyDescent="0.35">
      <c r="J9" s="16">
        <v>11924</v>
      </c>
      <c r="L9" s="18">
        <v>0.71</v>
      </c>
      <c r="M9" s="31">
        <v>1.29</v>
      </c>
      <c r="N9" s="18">
        <v>6.12</v>
      </c>
      <c r="O9" s="18">
        <v>19.68</v>
      </c>
      <c r="Q9">
        <f>VLOOKUP(J9,RMSE!$J$15:$O$37,3,FALSE)</f>
        <v>0.4</v>
      </c>
      <c r="R9">
        <f>VLOOKUP(J9,RMSE!$J$15:$O$37,4,FALSE)</f>
        <v>0.43</v>
      </c>
      <c r="S9">
        <f>VLOOKUP(J9,RMSE!$J$15:$O$37,5,FALSE)</f>
        <v>1.21</v>
      </c>
      <c r="T9">
        <f>VLOOKUP(J9,RMSE!$J$15:$O$37,6,FALSE)</f>
        <v>3.07</v>
      </c>
      <c r="V9" t="b">
        <f>L9&lt;Q9</f>
        <v>0</v>
      </c>
      <c r="W9" t="b">
        <f>M9&lt;R9</f>
        <v>0</v>
      </c>
      <c r="X9" t="b">
        <f t="shared" ref="X9:Y9" si="0">N9&lt;S9</f>
        <v>0</v>
      </c>
      <c r="Y9" t="b">
        <f t="shared" si="0"/>
        <v>0</v>
      </c>
    </row>
    <row r="10" spans="10:25" ht="18" x14ac:dyDescent="0.35">
      <c r="J10" s="16">
        <v>11956</v>
      </c>
      <c r="L10" s="18">
        <v>2.83</v>
      </c>
      <c r="M10" s="31">
        <v>4.2300000000000004</v>
      </c>
      <c r="N10" s="18">
        <v>32.78</v>
      </c>
      <c r="O10" s="18">
        <v>93.97</v>
      </c>
      <c r="Q10">
        <f>VLOOKUP(J10,RMSE!$J$15:$O$37,3,FALSE)</f>
        <v>2.0299999999999998</v>
      </c>
      <c r="R10">
        <f>VLOOKUP(J10,RMSE!$J$15:$O$37,4,FALSE)</f>
        <v>3.18</v>
      </c>
      <c r="S10">
        <f>VLOOKUP(J10,RMSE!$J$15:$O$37,5,FALSE)</f>
        <v>8.11</v>
      </c>
      <c r="T10">
        <f>VLOOKUP(J10,RMSE!$J$15:$O$37,6,FALSE)</f>
        <v>18.38</v>
      </c>
      <c r="V10" t="b">
        <f t="shared" ref="V10:V31" si="1">L10&lt;Q10</f>
        <v>0</v>
      </c>
      <c r="W10" t="b">
        <f t="shared" ref="W10:W31" si="2">M10&lt;R10</f>
        <v>0</v>
      </c>
      <c r="X10" t="b">
        <f t="shared" ref="X10:X31" si="3">N10&lt;S10</f>
        <v>0</v>
      </c>
      <c r="Y10" t="b">
        <f t="shared" ref="Y10:Y31" si="4">O10&lt;T10</f>
        <v>0</v>
      </c>
    </row>
    <row r="11" spans="10:25" ht="18" x14ac:dyDescent="0.35">
      <c r="J11" s="16">
        <v>11920</v>
      </c>
      <c r="L11" s="18">
        <v>3.93</v>
      </c>
      <c r="M11" s="31">
        <v>8.48</v>
      </c>
      <c r="N11" s="18">
        <v>95.15</v>
      </c>
      <c r="O11" s="18">
        <v>318.08</v>
      </c>
      <c r="Q11">
        <f>VLOOKUP(J11,RMSE!$J$15:$O$37,3,FALSE)</f>
        <v>1.67</v>
      </c>
      <c r="R11">
        <f>VLOOKUP(J11,RMSE!$J$15:$O$37,4,FALSE)</f>
        <v>2.6</v>
      </c>
      <c r="S11">
        <f>VLOOKUP(J11,RMSE!$J$15:$O$37,5,FALSE)</f>
        <v>10.47</v>
      </c>
      <c r="T11">
        <f>VLOOKUP(J11,RMSE!$J$15:$O$37,6,FALSE)</f>
        <v>33.17</v>
      </c>
      <c r="V11" t="b">
        <f t="shared" si="1"/>
        <v>0</v>
      </c>
      <c r="W11" t="b">
        <f t="shared" si="2"/>
        <v>0</v>
      </c>
      <c r="X11" t="b">
        <f t="shared" si="3"/>
        <v>0</v>
      </c>
      <c r="Y11" t="b">
        <f t="shared" si="4"/>
        <v>0</v>
      </c>
    </row>
    <row r="12" spans="10:25" ht="18" x14ac:dyDescent="0.35">
      <c r="J12" s="16">
        <v>10150</v>
      </c>
      <c r="L12" s="18">
        <v>6.54</v>
      </c>
      <c r="M12" s="31">
        <v>15.82</v>
      </c>
      <c r="N12" s="18">
        <v>144.69999999999999</v>
      </c>
      <c r="O12" s="18">
        <v>491.16</v>
      </c>
      <c r="Q12">
        <f>VLOOKUP(J12,RMSE!$J$15:$O$37,3,FALSE)</f>
        <v>4.4400000000000004</v>
      </c>
      <c r="R12">
        <f>VLOOKUP(J12,RMSE!$J$15:$O$37,4,FALSE)</f>
        <v>7.87</v>
      </c>
      <c r="S12">
        <f>VLOOKUP(J12,RMSE!$J$15:$O$37,5,FALSE)</f>
        <v>42.01</v>
      </c>
      <c r="T12">
        <f>VLOOKUP(J12,RMSE!$J$15:$O$37,6,FALSE)</f>
        <v>159.71</v>
      </c>
      <c r="V12" t="b">
        <f t="shared" si="1"/>
        <v>0</v>
      </c>
      <c r="W12" t="b">
        <f t="shared" si="2"/>
        <v>0</v>
      </c>
      <c r="X12" t="b">
        <f t="shared" si="3"/>
        <v>0</v>
      </c>
      <c r="Y12" t="b">
        <f t="shared" si="4"/>
        <v>0</v>
      </c>
    </row>
    <row r="13" spans="10:25" ht="18" x14ac:dyDescent="0.35">
      <c r="J13" s="16">
        <v>10160</v>
      </c>
      <c r="L13" s="18">
        <v>6.92</v>
      </c>
      <c r="M13" s="31">
        <v>12.93</v>
      </c>
      <c r="N13" s="18">
        <v>89.5</v>
      </c>
      <c r="O13" s="18">
        <v>299.70999999999998</v>
      </c>
      <c r="Q13">
        <f>VLOOKUP(J13,RMSE!$J$15:$O$37,3,FALSE)</f>
        <v>3.17</v>
      </c>
      <c r="R13">
        <f>VLOOKUP(J13,RMSE!$J$15:$O$37,4,FALSE)</f>
        <v>1.51</v>
      </c>
      <c r="S13">
        <f>VLOOKUP(J13,RMSE!$J$15:$O$37,5,FALSE)</f>
        <v>10.53</v>
      </c>
      <c r="T13">
        <f>VLOOKUP(J13,RMSE!$J$15:$O$37,6,FALSE)</f>
        <v>23.15</v>
      </c>
      <c r="V13" t="b">
        <f t="shared" si="1"/>
        <v>0</v>
      </c>
      <c r="W13" t="b">
        <f t="shared" si="2"/>
        <v>0</v>
      </c>
      <c r="X13" t="b">
        <f t="shared" si="3"/>
        <v>0</v>
      </c>
      <c r="Y13" t="b">
        <f t="shared" si="4"/>
        <v>0</v>
      </c>
    </row>
    <row r="14" spans="10:25" ht="18" x14ac:dyDescent="0.35">
      <c r="J14" s="16">
        <v>11944</v>
      </c>
      <c r="L14" s="18">
        <v>7.41</v>
      </c>
      <c r="M14" s="31">
        <v>19.010000000000002</v>
      </c>
      <c r="N14" s="18">
        <v>266.08999999999997</v>
      </c>
      <c r="O14" s="18">
        <v>998.14</v>
      </c>
      <c r="Q14">
        <f>VLOOKUP(J14,RMSE!$J$15:$O$37,3,FALSE)</f>
        <v>1.36</v>
      </c>
      <c r="R14">
        <f>VLOOKUP(J14,RMSE!$J$15:$O$37,4,FALSE)</f>
        <v>2.02</v>
      </c>
      <c r="S14">
        <f>VLOOKUP(J14,RMSE!$J$15:$O$37,5,FALSE)</f>
        <v>18.11</v>
      </c>
      <c r="T14">
        <f>VLOOKUP(J14,RMSE!$J$15:$O$37,6,FALSE)</f>
        <v>58.9</v>
      </c>
      <c r="V14" t="b">
        <f t="shared" si="1"/>
        <v>0</v>
      </c>
      <c r="W14" t="b">
        <f t="shared" si="2"/>
        <v>0</v>
      </c>
      <c r="X14" t="b">
        <f t="shared" si="3"/>
        <v>0</v>
      </c>
      <c r="Y14" t="b">
        <f t="shared" si="4"/>
        <v>0</v>
      </c>
    </row>
    <row r="15" spans="10:25" ht="18" x14ac:dyDescent="0.35">
      <c r="J15" s="16">
        <v>11903</v>
      </c>
      <c r="L15" s="18">
        <v>7.85</v>
      </c>
      <c r="M15" s="31">
        <v>14.19</v>
      </c>
      <c r="N15" s="18">
        <v>356.39</v>
      </c>
      <c r="O15" s="18">
        <v>1404.04</v>
      </c>
      <c r="Q15">
        <f>VLOOKUP(J15,RMSE!$J$15:$O$37,3,FALSE)</f>
        <v>6.39</v>
      </c>
      <c r="R15">
        <f>VLOOKUP(J15,RMSE!$J$15:$O$37,4,FALSE)</f>
        <v>6.67</v>
      </c>
      <c r="S15">
        <f>VLOOKUP(J15,RMSE!$J$15:$O$37,5,FALSE)</f>
        <v>55.98</v>
      </c>
      <c r="T15">
        <f>VLOOKUP(J15,RMSE!$J$15:$O$37,6,FALSE)</f>
        <v>164.05</v>
      </c>
      <c r="V15" t="b">
        <f t="shared" si="1"/>
        <v>0</v>
      </c>
      <c r="W15" t="b">
        <f t="shared" si="2"/>
        <v>0</v>
      </c>
      <c r="X15" t="b">
        <f t="shared" si="3"/>
        <v>0</v>
      </c>
      <c r="Y15" t="b">
        <f t="shared" si="4"/>
        <v>0</v>
      </c>
    </row>
    <row r="16" spans="10:25" ht="18" x14ac:dyDescent="0.35">
      <c r="J16" s="16">
        <v>10140</v>
      </c>
      <c r="L16" s="18">
        <v>8.84</v>
      </c>
      <c r="M16" s="31">
        <v>24.21</v>
      </c>
      <c r="N16" s="18">
        <v>525.98</v>
      </c>
      <c r="O16" s="18">
        <v>1907.31</v>
      </c>
      <c r="Q16">
        <f>VLOOKUP(J16,RMSE!$J$15:$O$37,3,FALSE)</f>
        <v>1.02</v>
      </c>
      <c r="R16">
        <f>VLOOKUP(J16,RMSE!$J$15:$O$37,4,FALSE)</f>
        <v>1.24</v>
      </c>
      <c r="S16">
        <f>VLOOKUP(J16,RMSE!$J$15:$O$37,5,FALSE)</f>
        <v>22.37</v>
      </c>
      <c r="T16">
        <f>VLOOKUP(J16,RMSE!$J$15:$O$37,6,FALSE)</f>
        <v>70.86</v>
      </c>
      <c r="V16" t="b">
        <f t="shared" si="1"/>
        <v>0</v>
      </c>
      <c r="W16" t="b">
        <f t="shared" si="2"/>
        <v>0</v>
      </c>
      <c r="X16" t="b">
        <f t="shared" si="3"/>
        <v>0</v>
      </c>
      <c r="Y16" t="b">
        <f t="shared" si="4"/>
        <v>0</v>
      </c>
    </row>
    <row r="17" spans="10:25" ht="18" x14ac:dyDescent="0.35">
      <c r="J17" s="16">
        <v>11928</v>
      </c>
      <c r="L17" s="18">
        <v>9.18</v>
      </c>
      <c r="M17" s="31">
        <v>21.58</v>
      </c>
      <c r="N17" s="18">
        <v>626.36</v>
      </c>
      <c r="O17" s="18">
        <v>2276.3200000000002</v>
      </c>
      <c r="Q17">
        <f>VLOOKUP(J17,RMSE!$J$15:$O$37,3,FALSE)</f>
        <v>3.2</v>
      </c>
      <c r="R17">
        <f>VLOOKUP(J17,RMSE!$J$15:$O$37,4,FALSE)</f>
        <v>5.32</v>
      </c>
      <c r="S17">
        <f>VLOOKUP(J17,RMSE!$J$15:$O$37,5,FALSE)</f>
        <v>36.99</v>
      </c>
      <c r="T17">
        <f>VLOOKUP(J17,RMSE!$J$15:$O$37,6,FALSE)</f>
        <v>71.86</v>
      </c>
      <c r="V17" t="b">
        <f t="shared" si="1"/>
        <v>0</v>
      </c>
      <c r="W17" t="b">
        <f t="shared" si="2"/>
        <v>0</v>
      </c>
      <c r="X17" t="b">
        <f t="shared" si="3"/>
        <v>0</v>
      </c>
      <c r="Y17" t="b">
        <f t="shared" si="4"/>
        <v>0</v>
      </c>
    </row>
    <row r="18" spans="10:25" ht="18" x14ac:dyDescent="0.35">
      <c r="J18" s="16">
        <v>11986</v>
      </c>
      <c r="L18" s="18">
        <v>9.1999999999999993</v>
      </c>
      <c r="M18" s="31">
        <v>24.52</v>
      </c>
      <c r="N18" s="18">
        <v>311.33999999999997</v>
      </c>
      <c r="O18" s="18">
        <v>966.25</v>
      </c>
      <c r="Q18">
        <f>VLOOKUP(J18,RMSE!$J$15:$O$37,3,FALSE)</f>
        <v>4.25</v>
      </c>
      <c r="R18">
        <f>VLOOKUP(J18,RMSE!$J$15:$O$37,4,FALSE)</f>
        <v>5.63</v>
      </c>
      <c r="S18">
        <f>VLOOKUP(J18,RMSE!$J$15:$O$37,5,FALSE)</f>
        <v>26.96</v>
      </c>
      <c r="T18">
        <f>VLOOKUP(J18,RMSE!$J$15:$O$37,6,FALSE)</f>
        <v>64.09</v>
      </c>
      <c r="V18" t="b">
        <f t="shared" si="1"/>
        <v>0</v>
      </c>
      <c r="W18" t="b">
        <f t="shared" si="2"/>
        <v>0</v>
      </c>
      <c r="X18" t="b">
        <f t="shared" si="3"/>
        <v>0</v>
      </c>
      <c r="Y18" t="b">
        <f t="shared" si="4"/>
        <v>0</v>
      </c>
    </row>
    <row r="19" spans="10:25" ht="18" x14ac:dyDescent="0.35">
      <c r="J19" s="16">
        <v>11960</v>
      </c>
      <c r="L19" s="18">
        <v>9.49</v>
      </c>
      <c r="M19" s="31">
        <v>24</v>
      </c>
      <c r="N19" s="18">
        <v>1054.19</v>
      </c>
      <c r="O19" s="18">
        <v>3055.16</v>
      </c>
      <c r="Q19">
        <f>VLOOKUP(J19,RMSE!$J$15:$O$37,3,FALSE)</f>
        <v>5.28</v>
      </c>
      <c r="R19">
        <f>VLOOKUP(J19,RMSE!$J$15:$O$37,4,FALSE)</f>
        <v>8.5</v>
      </c>
      <c r="S19">
        <f>VLOOKUP(J19,RMSE!$J$15:$O$37,5,FALSE)</f>
        <v>118.9</v>
      </c>
      <c r="T19">
        <f>VLOOKUP(J19,RMSE!$J$15:$O$37,6,FALSE)</f>
        <v>377.97</v>
      </c>
      <c r="V19" t="b">
        <f t="shared" si="1"/>
        <v>0</v>
      </c>
      <c r="W19" t="b">
        <f t="shared" si="2"/>
        <v>0</v>
      </c>
      <c r="X19" t="b">
        <f t="shared" si="3"/>
        <v>0</v>
      </c>
      <c r="Y19" t="b">
        <f t="shared" si="4"/>
        <v>0</v>
      </c>
    </row>
    <row r="20" spans="10:25" ht="18" x14ac:dyDescent="0.35">
      <c r="J20" s="16">
        <v>10180</v>
      </c>
      <c r="L20" s="18">
        <v>10.68</v>
      </c>
      <c r="M20" s="31">
        <v>26.32</v>
      </c>
      <c r="N20" s="18">
        <v>707.24</v>
      </c>
      <c r="O20" s="18">
        <v>2737.98</v>
      </c>
      <c r="Q20">
        <f>VLOOKUP(J20,RMSE!$J$15:$O$37,3,FALSE)</f>
        <v>3.85</v>
      </c>
      <c r="R20">
        <f>VLOOKUP(J20,RMSE!$J$15:$O$37,4,FALSE)</f>
        <v>5.49</v>
      </c>
      <c r="S20">
        <f>VLOOKUP(J20,RMSE!$J$15:$O$37,5,FALSE)</f>
        <v>32.81</v>
      </c>
      <c r="T20">
        <f>VLOOKUP(J20,RMSE!$J$15:$O$37,6,FALSE)</f>
        <v>117.73</v>
      </c>
      <c r="V20" t="b">
        <f t="shared" si="1"/>
        <v>0</v>
      </c>
      <c r="W20" t="b">
        <f t="shared" si="2"/>
        <v>0</v>
      </c>
      <c r="X20" t="b">
        <f t="shared" si="3"/>
        <v>0</v>
      </c>
      <c r="Y20" t="b">
        <f t="shared" si="4"/>
        <v>0</v>
      </c>
    </row>
    <row r="21" spans="10:25" ht="18" x14ac:dyDescent="0.35">
      <c r="J21" s="16">
        <v>11908</v>
      </c>
      <c r="L21" s="18">
        <v>10.95</v>
      </c>
      <c r="M21" s="31">
        <v>24.23</v>
      </c>
      <c r="N21" s="18">
        <v>730.04</v>
      </c>
      <c r="O21" s="18">
        <v>2520.23</v>
      </c>
      <c r="Q21">
        <f>VLOOKUP(J21,RMSE!$J$15:$O$37,3,FALSE)</f>
        <v>5.62</v>
      </c>
      <c r="R21">
        <f>VLOOKUP(J21,RMSE!$J$15:$O$37,4,FALSE)</f>
        <v>8.2100000000000009</v>
      </c>
      <c r="S21">
        <f>VLOOKUP(J21,RMSE!$J$15:$O$37,5,FALSE)</f>
        <v>42.01</v>
      </c>
      <c r="T21">
        <f>VLOOKUP(J21,RMSE!$J$15:$O$37,6,FALSE)</f>
        <v>89.28</v>
      </c>
      <c r="V21" t="b">
        <f t="shared" si="1"/>
        <v>0</v>
      </c>
      <c r="W21" t="b">
        <f t="shared" si="2"/>
        <v>0</v>
      </c>
      <c r="X21" t="b">
        <f t="shared" si="3"/>
        <v>0</v>
      </c>
      <c r="Y21" t="b">
        <f t="shared" si="4"/>
        <v>0</v>
      </c>
    </row>
    <row r="22" spans="10:25" ht="18" x14ac:dyDescent="0.35">
      <c r="J22" s="16">
        <v>11954</v>
      </c>
      <c r="L22" s="18">
        <v>11.87</v>
      </c>
      <c r="M22" s="31">
        <v>21.59</v>
      </c>
      <c r="N22" s="18">
        <v>487.28</v>
      </c>
      <c r="O22" s="18">
        <v>1762.33</v>
      </c>
      <c r="Q22">
        <f>VLOOKUP(J22,RMSE!$J$15:$O$37,3,FALSE)</f>
        <v>6.92</v>
      </c>
      <c r="R22">
        <f>VLOOKUP(J22,RMSE!$J$15:$O$37,4,FALSE)</f>
        <v>8.5299999999999994</v>
      </c>
      <c r="S22">
        <f>VLOOKUP(J22,RMSE!$J$15:$O$37,5,FALSE)</f>
        <v>52.45</v>
      </c>
      <c r="T22">
        <f>VLOOKUP(J22,RMSE!$J$15:$O$37,6,FALSE)</f>
        <v>89.8</v>
      </c>
      <c r="V22" t="b">
        <f t="shared" si="1"/>
        <v>0</v>
      </c>
      <c r="W22" t="b">
        <f t="shared" si="2"/>
        <v>0</v>
      </c>
      <c r="X22" t="b">
        <f t="shared" si="3"/>
        <v>0</v>
      </c>
      <c r="Y22" t="b">
        <f t="shared" si="4"/>
        <v>0</v>
      </c>
    </row>
    <row r="23" spans="10:25" ht="18" x14ac:dyDescent="0.35">
      <c r="J23" s="16">
        <v>11940</v>
      </c>
      <c r="L23" s="18">
        <v>13.88</v>
      </c>
      <c r="M23" s="31">
        <v>36.82</v>
      </c>
      <c r="N23" s="18">
        <v>639.08000000000004</v>
      </c>
      <c r="O23" s="18">
        <v>2482.81</v>
      </c>
      <c r="Q23">
        <f>VLOOKUP(J23,RMSE!$J$15:$O$37,3,FALSE)</f>
        <v>3.93</v>
      </c>
      <c r="R23">
        <f>VLOOKUP(J23,RMSE!$J$15:$O$37,4,FALSE)</f>
        <v>5.13</v>
      </c>
      <c r="S23">
        <f>VLOOKUP(J23,RMSE!$J$15:$O$37,5,FALSE)</f>
        <v>33.43</v>
      </c>
      <c r="T23">
        <f>VLOOKUP(J23,RMSE!$J$15:$O$37,6,FALSE)</f>
        <v>100.62</v>
      </c>
      <c r="V23" t="b">
        <f t="shared" si="1"/>
        <v>0</v>
      </c>
      <c r="W23" t="b">
        <f t="shared" si="2"/>
        <v>0</v>
      </c>
      <c r="X23" t="b">
        <f t="shared" si="3"/>
        <v>0</v>
      </c>
      <c r="Y23" t="b">
        <f t="shared" si="4"/>
        <v>0</v>
      </c>
    </row>
    <row r="24" spans="10:25" ht="18" x14ac:dyDescent="0.35">
      <c r="J24" s="16">
        <v>11950</v>
      </c>
      <c r="L24" s="18">
        <v>18.87</v>
      </c>
      <c r="M24" s="31">
        <v>29.28</v>
      </c>
      <c r="N24" s="18">
        <v>545.54</v>
      </c>
      <c r="O24" s="18">
        <v>1664.66</v>
      </c>
      <c r="Q24">
        <f>VLOOKUP(J24,RMSE!$J$15:$O$37,3,FALSE)</f>
        <v>14.93</v>
      </c>
      <c r="R24">
        <f>VLOOKUP(J24,RMSE!$J$15:$O$37,4,FALSE)</f>
        <v>8.0399999999999991</v>
      </c>
      <c r="S24">
        <f>VLOOKUP(J24,RMSE!$J$15:$O$37,5,FALSE)</f>
        <v>100.31</v>
      </c>
      <c r="T24">
        <f>VLOOKUP(J24,RMSE!$J$15:$O$37,6,FALSE)</f>
        <v>109.54</v>
      </c>
      <c r="V24" t="b">
        <f t="shared" si="1"/>
        <v>0</v>
      </c>
      <c r="W24" t="b">
        <f t="shared" si="2"/>
        <v>0</v>
      </c>
      <c r="X24" t="b">
        <f t="shared" si="3"/>
        <v>0</v>
      </c>
      <c r="Y24" t="b">
        <f t="shared" si="4"/>
        <v>0</v>
      </c>
    </row>
    <row r="25" spans="10:25" ht="18" x14ac:dyDescent="0.35">
      <c r="J25" s="16">
        <v>11970</v>
      </c>
      <c r="L25" s="18">
        <v>21.56</v>
      </c>
      <c r="M25" s="31">
        <v>63.76</v>
      </c>
      <c r="N25" s="18">
        <v>3078.58</v>
      </c>
      <c r="O25" s="18">
        <v>11426.85</v>
      </c>
      <c r="Q25">
        <f>VLOOKUP(J25,RMSE!$J$15:$O$37,3,FALSE)</f>
        <v>13.69</v>
      </c>
      <c r="R25">
        <f>VLOOKUP(J25,RMSE!$J$15:$O$37,4,FALSE)</f>
        <v>14.55</v>
      </c>
      <c r="S25">
        <f>VLOOKUP(J25,RMSE!$J$15:$O$37,5,FALSE)</f>
        <v>118.22</v>
      </c>
      <c r="T25">
        <f>VLOOKUP(J25,RMSE!$J$15:$O$37,6,FALSE)</f>
        <v>275.33</v>
      </c>
      <c r="V25" t="b">
        <f t="shared" si="1"/>
        <v>0</v>
      </c>
      <c r="W25" t="b">
        <f t="shared" si="2"/>
        <v>0</v>
      </c>
      <c r="X25" t="b">
        <f t="shared" si="3"/>
        <v>0</v>
      </c>
      <c r="Y25" t="b">
        <f t="shared" si="4"/>
        <v>0</v>
      </c>
    </row>
    <row r="26" spans="10:25" ht="18" x14ac:dyDescent="0.35">
      <c r="J26" s="16">
        <v>10170</v>
      </c>
      <c r="L26" s="18">
        <v>33.85</v>
      </c>
      <c r="M26" s="31">
        <v>66.319999999999993</v>
      </c>
      <c r="N26" s="18">
        <v>3628.78</v>
      </c>
      <c r="O26" s="18">
        <v>11226.43</v>
      </c>
      <c r="Q26">
        <f>VLOOKUP(J26,RMSE!$J$15:$O$37,3,FALSE)</f>
        <v>13.14</v>
      </c>
      <c r="R26">
        <f>VLOOKUP(J26,RMSE!$J$15:$O$37,4,FALSE)</f>
        <v>11</v>
      </c>
      <c r="S26">
        <f>VLOOKUP(J26,RMSE!$J$15:$O$37,5,FALSE)</f>
        <v>87.45</v>
      </c>
      <c r="T26">
        <f>VLOOKUP(J26,RMSE!$J$15:$O$37,6,FALSE)</f>
        <v>284.43</v>
      </c>
      <c r="V26" t="b">
        <f t="shared" si="1"/>
        <v>0</v>
      </c>
      <c r="W26" t="b">
        <f t="shared" si="2"/>
        <v>0</v>
      </c>
      <c r="X26" t="b">
        <f t="shared" si="3"/>
        <v>0</v>
      </c>
      <c r="Y26" t="b">
        <f t="shared" si="4"/>
        <v>0</v>
      </c>
    </row>
    <row r="27" spans="10:25" ht="18" x14ac:dyDescent="0.35">
      <c r="J27" s="16">
        <v>10120</v>
      </c>
      <c r="L27" s="18">
        <v>41.44</v>
      </c>
      <c r="M27" s="31">
        <v>99.56</v>
      </c>
      <c r="N27" s="18">
        <v>2241.6799999999998</v>
      </c>
      <c r="O27" s="18">
        <v>8779.67</v>
      </c>
      <c r="Q27">
        <f>VLOOKUP(J27,RMSE!$J$15:$O$37,3,FALSE)</f>
        <v>20.48</v>
      </c>
      <c r="R27">
        <f>VLOOKUP(J27,RMSE!$J$15:$O$37,4,FALSE)</f>
        <v>20</v>
      </c>
      <c r="S27">
        <f>VLOOKUP(J27,RMSE!$J$15:$O$37,5,FALSE)</f>
        <v>126.19</v>
      </c>
      <c r="T27">
        <f>VLOOKUP(J27,RMSE!$J$15:$O$37,6,FALSE)</f>
        <v>462.64</v>
      </c>
      <c r="V27" t="b">
        <f t="shared" si="1"/>
        <v>0</v>
      </c>
      <c r="W27" t="b">
        <f t="shared" si="2"/>
        <v>0</v>
      </c>
      <c r="X27" t="b">
        <f t="shared" si="3"/>
        <v>0</v>
      </c>
      <c r="Y27" t="b">
        <f t="shared" si="4"/>
        <v>0</v>
      </c>
    </row>
    <row r="28" spans="10:25" ht="18" x14ac:dyDescent="0.35">
      <c r="J28" s="16">
        <v>11934</v>
      </c>
      <c r="L28" s="18">
        <v>42.72</v>
      </c>
      <c r="M28" s="31">
        <v>93.05</v>
      </c>
      <c r="N28" s="18">
        <v>9784.67</v>
      </c>
      <c r="O28" s="18">
        <v>28387.29</v>
      </c>
      <c r="Q28">
        <f>VLOOKUP(J28,RMSE!$J$15:$O$37,3,FALSE)</f>
        <v>12.38</v>
      </c>
      <c r="R28">
        <f>VLOOKUP(J28,RMSE!$J$15:$O$37,4,FALSE)</f>
        <v>23.58</v>
      </c>
      <c r="S28">
        <f>VLOOKUP(J28,RMSE!$J$15:$O$37,5,FALSE)</f>
        <v>125.88</v>
      </c>
      <c r="T28">
        <f>VLOOKUP(J28,RMSE!$J$15:$O$37,6,FALSE)</f>
        <v>292.87</v>
      </c>
      <c r="V28" t="b">
        <f t="shared" si="1"/>
        <v>0</v>
      </c>
      <c r="W28" t="b">
        <f t="shared" si="2"/>
        <v>0</v>
      </c>
      <c r="X28" t="b">
        <f t="shared" si="3"/>
        <v>0</v>
      </c>
      <c r="Y28" t="b">
        <f t="shared" si="4"/>
        <v>0</v>
      </c>
    </row>
    <row r="29" spans="10:25" ht="18" x14ac:dyDescent="0.35">
      <c r="J29" s="16">
        <v>11902</v>
      </c>
      <c r="L29" s="18">
        <v>63.07</v>
      </c>
      <c r="M29" s="31">
        <v>122.09</v>
      </c>
      <c r="N29" s="18">
        <v>25510.41</v>
      </c>
      <c r="O29" s="18">
        <v>86613.08</v>
      </c>
      <c r="Q29">
        <f>VLOOKUP(J29,RMSE!$J$15:$O$37,3,FALSE)</f>
        <v>42.16</v>
      </c>
      <c r="R29">
        <f>VLOOKUP(J29,RMSE!$J$15:$O$37,4,FALSE)</f>
        <v>61.08</v>
      </c>
      <c r="S29">
        <f>VLOOKUP(J29,RMSE!$J$15:$O$37,5,FALSE)</f>
        <v>298.87</v>
      </c>
      <c r="T29">
        <f>VLOOKUP(J29,RMSE!$J$15:$O$37,6,FALSE)</f>
        <v>698.43</v>
      </c>
      <c r="V29" t="b">
        <f t="shared" si="1"/>
        <v>0</v>
      </c>
      <c r="W29" t="b">
        <f t="shared" si="2"/>
        <v>0</v>
      </c>
      <c r="X29" t="b">
        <f t="shared" si="3"/>
        <v>0</v>
      </c>
      <c r="Y29" t="b">
        <f t="shared" si="4"/>
        <v>0</v>
      </c>
    </row>
    <row r="30" spans="10:25" ht="18" x14ac:dyDescent="0.35">
      <c r="J30" s="16">
        <v>11936</v>
      </c>
      <c r="L30" s="18">
        <v>88.72</v>
      </c>
      <c r="M30" s="31">
        <v>250.05</v>
      </c>
      <c r="N30" s="18">
        <v>57181.25</v>
      </c>
      <c r="O30" s="18">
        <v>183334.58</v>
      </c>
      <c r="Q30">
        <f>VLOOKUP(J30,RMSE!$J$15:$O$37,3,FALSE)</f>
        <v>3.93</v>
      </c>
      <c r="R30">
        <f>VLOOKUP(J30,RMSE!$J$15:$O$37,4,FALSE)</f>
        <v>4.37</v>
      </c>
      <c r="S30">
        <f>VLOOKUP(J30,RMSE!$J$15:$O$37,5,FALSE)</f>
        <v>838.74</v>
      </c>
      <c r="T30">
        <f>VLOOKUP(J30,RMSE!$J$15:$O$37,6,FALSE)</f>
        <v>3118.53</v>
      </c>
      <c r="V30" t="b">
        <f t="shared" si="1"/>
        <v>0</v>
      </c>
      <c r="W30" t="b">
        <f t="shared" si="2"/>
        <v>0</v>
      </c>
      <c r="X30" t="b">
        <f t="shared" si="3"/>
        <v>0</v>
      </c>
      <c r="Y30" t="b">
        <f t="shared" si="4"/>
        <v>0</v>
      </c>
    </row>
    <row r="31" spans="10:25" ht="18" x14ac:dyDescent="0.35">
      <c r="J31" s="16">
        <v>11926</v>
      </c>
      <c r="L31" s="18">
        <v>303.98</v>
      </c>
      <c r="M31" s="31">
        <v>739.94</v>
      </c>
      <c r="N31" s="18">
        <v>12882.15</v>
      </c>
      <c r="O31" s="18">
        <v>44043.69</v>
      </c>
      <c r="Q31">
        <f>VLOOKUP(J31,RMSE!$J$15:$O$37,3,FALSE)</f>
        <v>84.27</v>
      </c>
      <c r="R31">
        <f>VLOOKUP(J31,RMSE!$J$15:$O$37,4,FALSE)</f>
        <v>159.05000000000001</v>
      </c>
      <c r="S31">
        <f>VLOOKUP(J31,RMSE!$J$15:$O$37,5,FALSE)</f>
        <v>690.08</v>
      </c>
      <c r="T31">
        <f>VLOOKUP(J31,RMSE!$J$15:$O$37,6,FALSE)</f>
        <v>988.64</v>
      </c>
      <c r="V31" t="b">
        <f t="shared" si="1"/>
        <v>0</v>
      </c>
      <c r="W31" t="b">
        <f t="shared" si="2"/>
        <v>0</v>
      </c>
      <c r="X31" t="b">
        <f t="shared" si="3"/>
        <v>0</v>
      </c>
      <c r="Y31" t="b">
        <f t="shared" si="4"/>
        <v>0</v>
      </c>
    </row>
    <row r="33" spans="10:25" ht="18" x14ac:dyDescent="0.35">
      <c r="J33" s="19" t="s">
        <v>24</v>
      </c>
      <c r="L33" s="20">
        <f>SUM(L9:L31)</f>
        <v>734.49</v>
      </c>
      <c r="M33" s="20">
        <f t="shared" ref="M33:O33" si="5">SUM(M9:M31)</f>
        <v>1743.27</v>
      </c>
      <c r="N33" s="20">
        <f t="shared" si="5"/>
        <v>120925.29999999999</v>
      </c>
      <c r="O33" s="20">
        <f t="shared" si="5"/>
        <v>396809.42</v>
      </c>
    </row>
    <row r="34" spans="10:25" ht="18" x14ac:dyDescent="0.35">
      <c r="J34" s="19" t="s">
        <v>25</v>
      </c>
      <c r="L34" s="20">
        <f>AVERAGE(L9:L31)</f>
        <v>31.934347826086956</v>
      </c>
      <c r="M34" s="20">
        <f>AVERAGE(M9:M31)</f>
        <v>75.794347826086963</v>
      </c>
      <c r="N34" s="20">
        <f t="shared" ref="N34:O34" si="6">AVERAGE(N9:N31)</f>
        <v>5257.6217391304344</v>
      </c>
      <c r="O34" s="20">
        <f t="shared" si="6"/>
        <v>17252.583478260869</v>
      </c>
      <c r="W34">
        <v>12</v>
      </c>
      <c r="X34">
        <v>11</v>
      </c>
      <c r="Y34">
        <v>11</v>
      </c>
    </row>
    <row r="35" spans="10:25" ht="18" x14ac:dyDescent="0.35">
      <c r="J35" s="19" t="s">
        <v>26</v>
      </c>
      <c r="L35" s="20">
        <f>MEDIAN(L9:L31)</f>
        <v>10.68</v>
      </c>
      <c r="M35" s="20">
        <f>MEDIAN(M9:M31)</f>
        <v>24.23</v>
      </c>
      <c r="N35" s="20">
        <f>MEDIAN(N9:N31)</f>
        <v>626.36</v>
      </c>
      <c r="O35" s="20">
        <f>MEDIAN(O9:O31)</f>
        <v>2276.3200000000002</v>
      </c>
    </row>
    <row r="36" spans="10:25" x14ac:dyDescent="0.25">
      <c r="W36">
        <f>SUM(W34:Y34)</f>
        <v>34</v>
      </c>
    </row>
    <row r="38" spans="10:25" x14ac:dyDescent="0.25">
      <c r="X38" s="30">
        <f>34/92</f>
        <v>0.36956521739130432</v>
      </c>
    </row>
  </sheetData>
  <autoFilter ref="W8:Y31" xr:uid="{44CF56DD-5778-46BD-AEE8-B8A32F220FF6}"/>
  <mergeCells count="2">
    <mergeCell ref="L7:M7"/>
    <mergeCell ref="N7:O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9807-9DA7-44DA-9111-863387C0972E}">
  <dimension ref="C11:S39"/>
  <sheetViews>
    <sheetView showGridLines="0" topLeftCell="A19" zoomScale="115" zoomScaleNormal="115" workbookViewId="0">
      <selection activeCell="J11" sqref="J11"/>
    </sheetView>
  </sheetViews>
  <sheetFormatPr defaultRowHeight="15" x14ac:dyDescent="0.25"/>
  <cols>
    <col min="9" max="9" width="15.7109375" bestFit="1" customWidth="1"/>
    <col min="10" max="10" width="10" bestFit="1" customWidth="1"/>
    <col min="11" max="11" width="13.140625" bestFit="1" customWidth="1"/>
    <col min="12" max="12" width="12" bestFit="1" customWidth="1"/>
  </cols>
  <sheetData>
    <row r="11" spans="3:19" ht="18.75" thickBot="1" x14ac:dyDescent="0.3">
      <c r="C11" s="9" t="s">
        <v>29</v>
      </c>
      <c r="D11" s="9" t="s">
        <v>30</v>
      </c>
      <c r="E11" s="10" t="s">
        <v>25</v>
      </c>
      <c r="F11" s="10" t="s">
        <v>26</v>
      </c>
      <c r="I11" s="9" t="s">
        <v>29</v>
      </c>
      <c r="J11" s="9" t="s">
        <v>30</v>
      </c>
      <c r="K11" s="10" t="s">
        <v>25</v>
      </c>
      <c r="L11" s="10" t="s">
        <v>26</v>
      </c>
      <c r="R11">
        <v>96.844782608695638</v>
      </c>
      <c r="S11">
        <v>95.72</v>
      </c>
    </row>
    <row r="12" spans="3:19" ht="18" x14ac:dyDescent="0.35">
      <c r="C12" s="11" t="s">
        <v>22</v>
      </c>
      <c r="D12" s="11" t="s">
        <v>31</v>
      </c>
      <c r="E12" s="21">
        <v>0.78949999999999998</v>
      </c>
      <c r="F12" s="13">
        <v>0.79300000000000004</v>
      </c>
      <c r="I12" s="11" t="s">
        <v>22</v>
      </c>
      <c r="J12" s="11" t="s">
        <v>31</v>
      </c>
      <c r="K12" s="21">
        <v>0.96840000000000004</v>
      </c>
      <c r="L12" s="13">
        <v>0.95720000000000005</v>
      </c>
      <c r="R12">
        <v>121.19086956521744</v>
      </c>
      <c r="S12">
        <v>122.95</v>
      </c>
    </row>
    <row r="13" spans="3:19" ht="18" x14ac:dyDescent="0.35">
      <c r="D13" s="11" t="s">
        <v>32</v>
      </c>
      <c r="E13" s="21">
        <v>0.77949999999999997</v>
      </c>
      <c r="F13" s="21">
        <v>0.78639999999999999</v>
      </c>
      <c r="J13" s="11" t="s">
        <v>32</v>
      </c>
      <c r="K13" s="21">
        <v>1.2119</v>
      </c>
      <c r="L13" s="21">
        <v>1.2295</v>
      </c>
    </row>
    <row r="14" spans="3:19" ht="18" x14ac:dyDescent="0.35">
      <c r="E14" s="21"/>
      <c r="F14" s="21"/>
      <c r="K14" s="21"/>
      <c r="L14" s="21"/>
    </row>
    <row r="15" spans="3:19" ht="18" x14ac:dyDescent="0.35">
      <c r="C15" s="11" t="s">
        <v>23</v>
      </c>
      <c r="D15" s="11" t="s">
        <v>31</v>
      </c>
      <c r="E15" s="21">
        <v>0.38690000000000002</v>
      </c>
      <c r="F15" s="21">
        <v>0.39040000000000002</v>
      </c>
      <c r="I15" s="11" t="s">
        <v>23</v>
      </c>
      <c r="J15" s="11" t="s">
        <v>31</v>
      </c>
      <c r="K15" s="21">
        <v>0.87649999999999995</v>
      </c>
      <c r="L15" s="21">
        <v>0.85050000000000003</v>
      </c>
      <c r="R15">
        <v>87.655652173913055</v>
      </c>
      <c r="S15">
        <v>85.05</v>
      </c>
    </row>
    <row r="16" spans="3:19" ht="18" x14ac:dyDescent="0.35">
      <c r="D16" s="11" t="s">
        <v>32</v>
      </c>
      <c r="E16" s="22">
        <v>0.32</v>
      </c>
      <c r="F16" s="21">
        <v>0.31659999999999999</v>
      </c>
      <c r="J16" s="11" t="s">
        <v>32</v>
      </c>
      <c r="K16" s="21">
        <v>0.94830000000000003</v>
      </c>
      <c r="L16" s="21">
        <v>0.92420000000000002</v>
      </c>
      <c r="R16">
        <v>94.832608695652183</v>
      </c>
      <c r="S16">
        <v>92.42</v>
      </c>
    </row>
    <row r="23" spans="9:19" ht="18.75" thickBot="1" x14ac:dyDescent="0.3">
      <c r="I23" s="9" t="s">
        <v>29</v>
      </c>
      <c r="J23" s="9" t="s">
        <v>30</v>
      </c>
      <c r="K23" s="10" t="s">
        <v>25</v>
      </c>
      <c r="L23" s="10" t="s">
        <v>26</v>
      </c>
      <c r="R23">
        <v>2.04</v>
      </c>
      <c r="S23">
        <v>1.24</v>
      </c>
    </row>
    <row r="24" spans="9:19" ht="18" x14ac:dyDescent="0.35">
      <c r="I24" s="11" t="s">
        <v>22</v>
      </c>
      <c r="J24" s="11" t="s">
        <v>31</v>
      </c>
      <c r="K24" s="31">
        <v>2.04</v>
      </c>
      <c r="L24" s="31">
        <v>1.24</v>
      </c>
      <c r="R24">
        <v>4.58</v>
      </c>
      <c r="S24">
        <v>2.94</v>
      </c>
    </row>
    <row r="25" spans="9:19" ht="18" x14ac:dyDescent="0.35">
      <c r="J25" s="11" t="s">
        <v>32</v>
      </c>
      <c r="K25" s="31">
        <v>4.58</v>
      </c>
      <c r="L25" s="31">
        <v>2.94</v>
      </c>
    </row>
    <row r="26" spans="9:19" ht="18" x14ac:dyDescent="0.35">
      <c r="K26" s="21"/>
      <c r="L26" s="21"/>
    </row>
    <row r="27" spans="9:19" ht="18" x14ac:dyDescent="0.35">
      <c r="I27" s="11" t="s">
        <v>23</v>
      </c>
      <c r="J27" s="11" t="s">
        <v>31</v>
      </c>
      <c r="K27" s="31">
        <v>10.7</v>
      </c>
      <c r="L27" s="31">
        <v>5.65</v>
      </c>
      <c r="R27">
        <v>10.700434782608696</v>
      </c>
      <c r="S27">
        <v>5.65</v>
      </c>
    </row>
    <row r="28" spans="9:19" ht="18" x14ac:dyDescent="0.35">
      <c r="J28" s="11" t="s">
        <v>32</v>
      </c>
      <c r="K28" s="31">
        <v>5.46</v>
      </c>
      <c r="L28" s="31">
        <v>3.45</v>
      </c>
      <c r="R28">
        <v>5.4552173913043474</v>
      </c>
      <c r="S28">
        <v>3.45</v>
      </c>
    </row>
    <row r="34" spans="9:19" ht="18.75" thickBot="1" x14ac:dyDescent="0.3">
      <c r="I34" s="9" t="s">
        <v>29</v>
      </c>
      <c r="J34" s="9" t="s">
        <v>30</v>
      </c>
      <c r="K34" s="10" t="s">
        <v>25</v>
      </c>
      <c r="L34" s="10" t="s">
        <v>26</v>
      </c>
    </row>
    <row r="35" spans="9:19" ht="18" x14ac:dyDescent="0.35">
      <c r="I35" s="11" t="s">
        <v>22</v>
      </c>
      <c r="J35" s="11" t="s">
        <v>31</v>
      </c>
      <c r="K35" s="32">
        <v>9.6378260869565207</v>
      </c>
      <c r="L35" s="32">
        <v>4.58</v>
      </c>
      <c r="R35">
        <v>9.6378260869565207</v>
      </c>
      <c r="S35">
        <v>4.58</v>
      </c>
    </row>
    <row r="36" spans="9:19" ht="18" x14ac:dyDescent="0.35">
      <c r="J36" s="11" t="s">
        <v>32</v>
      </c>
      <c r="K36" s="32">
        <v>32.156521739130433</v>
      </c>
      <c r="L36" s="32">
        <v>13.88</v>
      </c>
      <c r="R36">
        <v>32.156521739130433</v>
      </c>
      <c r="S36">
        <v>13.88</v>
      </c>
    </row>
    <row r="37" spans="9:19" ht="18" x14ac:dyDescent="0.35">
      <c r="K37" s="32"/>
      <c r="L37" s="32"/>
    </row>
    <row r="38" spans="9:19" ht="18" x14ac:dyDescent="0.35">
      <c r="I38" s="11" t="s">
        <v>23</v>
      </c>
      <c r="J38" s="11" t="s">
        <v>31</v>
      </c>
      <c r="K38" s="32">
        <v>2417.2956521739129</v>
      </c>
      <c r="L38" s="32">
        <v>260.61</v>
      </c>
      <c r="R38">
        <v>2417.2956521739129</v>
      </c>
      <c r="S38">
        <v>260.61</v>
      </c>
    </row>
    <row r="39" spans="9:19" ht="18" x14ac:dyDescent="0.35">
      <c r="J39" s="11" t="s">
        <v>32</v>
      </c>
      <c r="K39" s="32">
        <v>9630.6952173913032</v>
      </c>
      <c r="L39" s="32">
        <v>1031.1099999999999</v>
      </c>
      <c r="R39">
        <v>9630.6952173913032</v>
      </c>
      <c r="S39">
        <v>1031.1099999999999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B552-9A81-4B24-8B2E-6B37B0E66800}">
  <dimension ref="D2:AR22"/>
  <sheetViews>
    <sheetView showGridLines="0" topLeftCell="K3" zoomScale="235" zoomScaleNormal="235" workbookViewId="0">
      <selection activeCell="S14" sqref="S14"/>
    </sheetView>
  </sheetViews>
  <sheetFormatPr defaultColWidth="9" defaultRowHeight="15" x14ac:dyDescent="0.25"/>
  <cols>
    <col min="4" max="4" width="12.140625" bestFit="1" customWidth="1"/>
    <col min="5" max="5" width="10" bestFit="1" customWidth="1"/>
    <col min="6" max="6" width="10.140625" bestFit="1" customWidth="1"/>
    <col min="7" max="7" width="9.28515625" bestFit="1" customWidth="1"/>
    <col min="11" max="11" width="12.140625" bestFit="1" customWidth="1"/>
    <col min="13" max="13" width="12.140625" bestFit="1" customWidth="1"/>
    <col min="14" max="14" width="10" bestFit="1" customWidth="1"/>
    <col min="15" max="15" width="10.140625" bestFit="1" customWidth="1"/>
    <col min="16" max="16" width="9.28515625" bestFit="1" customWidth="1"/>
    <col min="18" max="18" width="10.140625" bestFit="1" customWidth="1"/>
    <col min="20" max="20" width="12.140625" bestFit="1" customWidth="1"/>
    <col min="21" max="21" width="15.7109375" bestFit="1" customWidth="1"/>
    <col min="22" max="22" width="10" bestFit="1" customWidth="1"/>
    <col min="23" max="23" width="10.140625" bestFit="1" customWidth="1"/>
    <col min="24" max="24" width="9.28515625" bestFit="1" customWidth="1"/>
    <col min="26" max="26" width="7.42578125" bestFit="1" customWidth="1"/>
    <col min="27" max="27" width="12.140625" bestFit="1" customWidth="1"/>
    <col min="28" max="28" width="15.7109375" bestFit="1" customWidth="1"/>
    <col min="29" max="29" width="10" bestFit="1" customWidth="1"/>
    <col min="30" max="30" width="10.140625" bestFit="1" customWidth="1"/>
    <col min="31" max="31" width="9.28515625" bestFit="1" customWidth="1"/>
    <col min="36" max="36" width="12.140625" bestFit="1" customWidth="1"/>
    <col min="37" max="37" width="10" bestFit="1" customWidth="1"/>
    <col min="38" max="38" width="10.140625" bestFit="1" customWidth="1"/>
    <col min="39" max="39" width="9.28515625" bestFit="1" customWidth="1"/>
    <col min="41" max="41" width="12.140625" bestFit="1" customWidth="1"/>
    <col min="42" max="42" width="10" bestFit="1" customWidth="1"/>
    <col min="43" max="43" width="10.140625" bestFit="1" customWidth="1"/>
    <col min="44" max="44" width="9.28515625" bestFit="1" customWidth="1"/>
  </cols>
  <sheetData>
    <row r="2" spans="4:44" x14ac:dyDescent="0.25">
      <c r="K2">
        <v>250</v>
      </c>
    </row>
    <row r="3" spans="4:44" x14ac:dyDescent="0.25">
      <c r="K3" t="s">
        <v>71</v>
      </c>
      <c r="R3" t="s">
        <v>72</v>
      </c>
      <c r="Z3" t="s">
        <v>73</v>
      </c>
    </row>
    <row r="7" spans="4:44" ht="18.75" thickBot="1" x14ac:dyDescent="0.3">
      <c r="D7" s="9" t="s">
        <v>70</v>
      </c>
      <c r="E7" s="9" t="s">
        <v>30</v>
      </c>
      <c r="F7" s="10" t="s">
        <v>25</v>
      </c>
      <c r="G7" s="10" t="s">
        <v>26</v>
      </c>
      <c r="M7" s="9" t="s">
        <v>70</v>
      </c>
      <c r="N7" s="9" t="s">
        <v>30</v>
      </c>
      <c r="O7" s="10" t="s">
        <v>25</v>
      </c>
      <c r="P7" s="10" t="s">
        <v>26</v>
      </c>
      <c r="T7" s="9" t="s">
        <v>70</v>
      </c>
      <c r="U7" s="9" t="s">
        <v>29</v>
      </c>
      <c r="V7" s="9" t="s">
        <v>30</v>
      </c>
      <c r="W7" s="10" t="s">
        <v>25</v>
      </c>
      <c r="X7" s="10" t="s">
        <v>26</v>
      </c>
      <c r="AA7" s="9" t="s">
        <v>70</v>
      </c>
      <c r="AB7" s="9" t="s">
        <v>29</v>
      </c>
      <c r="AC7" s="9" t="s">
        <v>30</v>
      </c>
      <c r="AD7" s="10" t="s">
        <v>25</v>
      </c>
      <c r="AE7" s="10" t="s">
        <v>26</v>
      </c>
      <c r="AJ7" s="9" t="s">
        <v>70</v>
      </c>
      <c r="AK7" s="9" t="s">
        <v>30</v>
      </c>
      <c r="AL7" s="10" t="s">
        <v>25</v>
      </c>
      <c r="AM7" s="10" t="s">
        <v>26</v>
      </c>
      <c r="AO7" s="9" t="s">
        <v>70</v>
      </c>
      <c r="AP7" s="9" t="s">
        <v>30</v>
      </c>
      <c r="AQ7" s="10" t="s">
        <v>25</v>
      </c>
      <c r="AR7" s="10" t="s">
        <v>26</v>
      </c>
    </row>
    <row r="8" spans="4:44" ht="18" x14ac:dyDescent="0.35">
      <c r="D8" s="11" t="s">
        <v>66</v>
      </c>
      <c r="E8" s="11" t="s">
        <v>31</v>
      </c>
      <c r="F8" s="32">
        <v>11.239565217391304</v>
      </c>
      <c r="G8" s="31">
        <v>4.4400000000000004</v>
      </c>
      <c r="M8" s="11" t="s">
        <v>66</v>
      </c>
      <c r="N8" s="11" t="s">
        <v>31</v>
      </c>
      <c r="O8" s="32">
        <v>126.00347826087</v>
      </c>
      <c r="P8" s="32">
        <v>42.01</v>
      </c>
      <c r="T8" s="11" t="s">
        <v>66</v>
      </c>
      <c r="U8" s="11" t="s">
        <v>22</v>
      </c>
      <c r="V8" s="11" t="s">
        <v>31</v>
      </c>
      <c r="W8" s="23">
        <v>0.56999999999999995</v>
      </c>
      <c r="X8" s="23">
        <v>0.56999999999999995</v>
      </c>
      <c r="AA8" s="11" t="s">
        <v>66</v>
      </c>
      <c r="AB8" s="11" t="s">
        <v>22</v>
      </c>
      <c r="AC8" s="11" t="s">
        <v>31</v>
      </c>
      <c r="AD8" s="21">
        <v>0.78949999999999998</v>
      </c>
      <c r="AE8" s="13">
        <v>0.79300000000000004</v>
      </c>
      <c r="AJ8" s="11" t="s">
        <v>66</v>
      </c>
      <c r="AK8" s="11" t="s">
        <v>31</v>
      </c>
      <c r="AL8" s="21">
        <v>0.78949999999999998</v>
      </c>
      <c r="AM8" s="13">
        <v>0.79300000000000004</v>
      </c>
      <c r="AO8" s="11" t="s">
        <v>66</v>
      </c>
      <c r="AP8" s="11" t="s">
        <v>31</v>
      </c>
      <c r="AQ8" s="21">
        <v>0.38690000000000002</v>
      </c>
      <c r="AR8" s="21">
        <v>0.39040000000000002</v>
      </c>
    </row>
    <row r="9" spans="4:44" ht="18" x14ac:dyDescent="0.35">
      <c r="E9" s="11" t="s">
        <v>32</v>
      </c>
      <c r="F9" s="32">
        <v>16.260869565217391</v>
      </c>
      <c r="G9" s="31">
        <v>6.67</v>
      </c>
      <c r="N9" s="11" t="s">
        <v>32</v>
      </c>
      <c r="O9" s="32">
        <v>333.61086956521746</v>
      </c>
      <c r="P9" s="32">
        <v>109.54</v>
      </c>
      <c r="V9" s="11" t="s">
        <v>32</v>
      </c>
      <c r="W9" s="24">
        <v>0.62</v>
      </c>
      <c r="X9" s="24">
        <v>0.63</v>
      </c>
      <c r="AC9" s="11" t="s">
        <v>32</v>
      </c>
      <c r="AD9" s="21">
        <v>0.77949999999999997</v>
      </c>
      <c r="AE9" s="21">
        <v>0.78639999999999999</v>
      </c>
      <c r="AK9" s="11" t="s">
        <v>32</v>
      </c>
      <c r="AL9" s="21">
        <v>0.77949999999999997</v>
      </c>
      <c r="AM9" s="21">
        <v>0.78639999999999999</v>
      </c>
      <c r="AP9" s="11" t="s">
        <v>32</v>
      </c>
      <c r="AQ9" s="21">
        <v>0.32</v>
      </c>
      <c r="AR9" s="21">
        <v>0.31659999999999999</v>
      </c>
    </row>
    <row r="10" spans="4:44" ht="18" x14ac:dyDescent="0.35">
      <c r="F10" s="21"/>
      <c r="G10" s="21"/>
      <c r="W10" s="24"/>
      <c r="X10" s="24"/>
      <c r="AD10" s="21"/>
      <c r="AE10" s="21"/>
      <c r="AL10" s="21"/>
      <c r="AM10" s="21"/>
      <c r="AQ10" s="21"/>
      <c r="AR10" s="21"/>
    </row>
    <row r="11" spans="4:44" ht="18" x14ac:dyDescent="0.35">
      <c r="D11" s="11" t="s">
        <v>67</v>
      </c>
      <c r="E11" s="11" t="s">
        <v>31</v>
      </c>
      <c r="F11" s="32">
        <v>31.934347826086956</v>
      </c>
      <c r="G11" s="32">
        <v>10.68</v>
      </c>
      <c r="M11" s="11" t="s">
        <v>67</v>
      </c>
      <c r="N11" s="11" t="s">
        <v>31</v>
      </c>
      <c r="O11" s="32">
        <v>5257.6217391304344</v>
      </c>
      <c r="P11" s="32">
        <v>626.36</v>
      </c>
      <c r="U11" s="11" t="s">
        <v>23</v>
      </c>
      <c r="V11" s="11" t="s">
        <v>31</v>
      </c>
      <c r="W11" s="24">
        <v>0.65</v>
      </c>
      <c r="X11" s="24">
        <v>0.56999999999999995</v>
      </c>
      <c r="AB11" s="11" t="s">
        <v>23</v>
      </c>
      <c r="AC11" s="11" t="s">
        <v>31</v>
      </c>
      <c r="AD11" s="21">
        <v>0.38690000000000002</v>
      </c>
      <c r="AE11" s="21">
        <v>0.39040000000000002</v>
      </c>
      <c r="AJ11" s="11" t="s">
        <v>67</v>
      </c>
      <c r="AK11" s="11" t="s">
        <v>31</v>
      </c>
      <c r="AL11" s="21">
        <v>0.96840000000000004</v>
      </c>
      <c r="AM11" s="13">
        <v>0.95720000000000005</v>
      </c>
      <c r="AO11" s="11" t="s">
        <v>67</v>
      </c>
      <c r="AP11" s="11" t="s">
        <v>31</v>
      </c>
      <c r="AQ11" s="21">
        <v>0.87649999999999995</v>
      </c>
      <c r="AR11" s="21">
        <v>0.85050000000000003</v>
      </c>
    </row>
    <row r="12" spans="4:44" ht="18" x14ac:dyDescent="0.35">
      <c r="E12" s="11" t="s">
        <v>32</v>
      </c>
      <c r="F12" s="32">
        <v>75.794347826086963</v>
      </c>
      <c r="G12" s="32">
        <v>24.23</v>
      </c>
      <c r="N12" s="11" t="s">
        <v>32</v>
      </c>
      <c r="O12" s="32">
        <v>17252.583478260869</v>
      </c>
      <c r="P12" s="32">
        <v>2276.3200000000002</v>
      </c>
      <c r="V12" s="11" t="s">
        <v>32</v>
      </c>
      <c r="W12" s="25">
        <v>0.32</v>
      </c>
      <c r="X12" s="24">
        <v>0.21</v>
      </c>
      <c r="AC12" s="11" t="s">
        <v>32</v>
      </c>
      <c r="AD12" s="22">
        <v>0.32</v>
      </c>
      <c r="AE12" s="21">
        <v>0.31659999999999999</v>
      </c>
      <c r="AK12" s="11" t="s">
        <v>32</v>
      </c>
      <c r="AL12" s="21">
        <v>1.2119</v>
      </c>
      <c r="AM12" s="21">
        <v>1.2295</v>
      </c>
      <c r="AP12" s="11" t="s">
        <v>32</v>
      </c>
      <c r="AQ12" s="21">
        <v>0.94830000000000003</v>
      </c>
      <c r="AR12" s="21">
        <v>0.92420000000000002</v>
      </c>
    </row>
    <row r="14" spans="4:44" ht="18" x14ac:dyDescent="0.35">
      <c r="T14" s="11" t="s">
        <v>67</v>
      </c>
      <c r="U14" s="11" t="s">
        <v>22</v>
      </c>
      <c r="V14" s="11" t="s">
        <v>31</v>
      </c>
      <c r="W14" s="31">
        <v>2.04</v>
      </c>
      <c r="X14" s="31">
        <v>1.24</v>
      </c>
      <c r="AA14" s="11" t="s">
        <v>67</v>
      </c>
      <c r="AB14" s="11" t="s">
        <v>22</v>
      </c>
      <c r="AC14" s="11" t="s">
        <v>31</v>
      </c>
      <c r="AD14" s="21">
        <v>0.96840000000000004</v>
      </c>
      <c r="AE14" s="13">
        <v>0.95720000000000005</v>
      </c>
    </row>
    <row r="15" spans="4:44" ht="18" x14ac:dyDescent="0.35">
      <c r="V15" s="11" t="s">
        <v>32</v>
      </c>
      <c r="W15" s="31">
        <v>4.58</v>
      </c>
      <c r="X15" s="31">
        <v>2.94</v>
      </c>
      <c r="AC15" s="11" t="s">
        <v>32</v>
      </c>
      <c r="AD15" s="21">
        <v>1.2119</v>
      </c>
      <c r="AE15" s="21">
        <v>1.2295</v>
      </c>
    </row>
    <row r="16" spans="4:44" ht="18" x14ac:dyDescent="0.35">
      <c r="W16" s="21"/>
      <c r="X16" s="21"/>
      <c r="AD16" s="21"/>
      <c r="AE16" s="21"/>
    </row>
    <row r="17" spans="15:31" ht="18" x14ac:dyDescent="0.35">
      <c r="U17" s="11" t="s">
        <v>23</v>
      </c>
      <c r="V17" s="11" t="s">
        <v>31</v>
      </c>
      <c r="W17" s="31">
        <v>10.7</v>
      </c>
      <c r="X17" s="31">
        <v>5.65</v>
      </c>
      <c r="AB17" s="11" t="s">
        <v>23</v>
      </c>
      <c r="AC17" s="11" t="s">
        <v>31</v>
      </c>
      <c r="AD17" s="21">
        <v>0.87649999999999995</v>
      </c>
      <c r="AE17" s="21">
        <v>0.85050000000000003</v>
      </c>
    </row>
    <row r="18" spans="15:31" ht="18" x14ac:dyDescent="0.35">
      <c r="V18" s="11" t="s">
        <v>32</v>
      </c>
      <c r="W18" s="31">
        <v>5.46</v>
      </c>
      <c r="X18" s="31">
        <v>3.45</v>
      </c>
      <c r="AC18" s="11" t="s">
        <v>32</v>
      </c>
      <c r="AD18" s="21">
        <v>0.94830000000000003</v>
      </c>
      <c r="AE18" s="21">
        <v>0.92420000000000002</v>
      </c>
    </row>
    <row r="21" spans="15:31" ht="18" x14ac:dyDescent="0.35">
      <c r="O21" s="11"/>
      <c r="P21" s="11"/>
    </row>
    <row r="22" spans="15:31" ht="18" x14ac:dyDescent="0.35">
      <c r="P2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Farmer</vt:lpstr>
      <vt:lpstr>RMSE</vt:lpstr>
      <vt:lpstr>MAE</vt:lpstr>
      <vt:lpstr>MAPE</vt:lpstr>
      <vt:lpstr>MAAPE &amp; MASE</vt:lpstr>
      <vt:lpstr>------</vt:lpstr>
      <vt:lpstr>XGBOOST RMSE</vt:lpstr>
      <vt:lpstr>XGBOOST MAE MASE MAAPE</vt:lpstr>
      <vt:lpstr>Sheet1</vt:lpstr>
      <vt:lpstr>MAAPE ROUND</vt:lpstr>
      <vt:lpstr>TIMES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 Ras</dc:creator>
  <cp:lastModifiedBy>Blai Ras</cp:lastModifiedBy>
  <dcterms:created xsi:type="dcterms:W3CDTF">2021-01-21T17:58:00Z</dcterms:created>
  <dcterms:modified xsi:type="dcterms:W3CDTF">2021-09-08T17:06:37Z</dcterms:modified>
</cp:coreProperties>
</file>