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lair\Documents\Personal Documents\Batteries Plus\"/>
    </mc:Choice>
  </mc:AlternateContent>
  <xr:revisionPtr revIDLastSave="0" documentId="13_ncr:1_{02DA636D-327F-4552-BD7F-04954EE3A3F8}" xr6:coauthVersionLast="45" xr6:coauthVersionMax="45" xr10:uidLastSave="{00000000-0000-0000-0000-000000000000}"/>
  <bookViews>
    <workbookView xWindow="-108" yWindow="-108" windowWidth="23256" windowHeight="12576" xr2:uid="{CF5A6141-6D2C-4C73-9335-35C12B9983A9}"/>
  </bookViews>
  <sheets>
    <sheet name="Total" sheetId="3" r:id="rId1"/>
    <sheet name="September 2019" sheetId="1" r:id="rId2"/>
    <sheet name="October 2019" sheetId="2" r:id="rId3"/>
    <sheet name="November 2019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5" l="1"/>
  <c r="M12" i="5"/>
  <c r="N11" i="5"/>
  <c r="M11" i="5"/>
  <c r="N8" i="5"/>
  <c r="M8" i="5"/>
  <c r="R13" i="3" l="1"/>
  <c r="S13" i="3" s="1"/>
  <c r="K13" i="3"/>
  <c r="I13" i="3"/>
  <c r="J13" i="3" s="1"/>
  <c r="H13" i="3"/>
  <c r="L13" i="3" s="1"/>
  <c r="G13" i="3"/>
  <c r="F13" i="3"/>
  <c r="E13" i="3"/>
  <c r="D13" i="3"/>
  <c r="C13" i="3"/>
  <c r="B13" i="3"/>
  <c r="R12" i="3"/>
  <c r="R11" i="3"/>
  <c r="R10" i="3"/>
  <c r="R9" i="3"/>
  <c r="R8" i="3"/>
  <c r="R7" i="3"/>
  <c r="R6" i="3"/>
  <c r="R5" i="3"/>
  <c r="R4" i="3"/>
  <c r="K12" i="3"/>
  <c r="K11" i="3"/>
  <c r="K10" i="3"/>
  <c r="K9" i="3"/>
  <c r="K8" i="3"/>
  <c r="K7" i="3"/>
  <c r="K6" i="3"/>
  <c r="K5" i="3"/>
  <c r="K4" i="3"/>
  <c r="I12" i="3"/>
  <c r="I11" i="3"/>
  <c r="I10" i="3"/>
  <c r="I9" i="3"/>
  <c r="I8" i="3"/>
  <c r="I7" i="3"/>
  <c r="I6" i="3"/>
  <c r="I5" i="3"/>
  <c r="I4" i="3"/>
  <c r="H12" i="3"/>
  <c r="H11" i="3"/>
  <c r="H10" i="3"/>
  <c r="H9" i="3"/>
  <c r="H8" i="3"/>
  <c r="H7" i="3"/>
  <c r="H6" i="3"/>
  <c r="H5" i="3"/>
  <c r="H4" i="3"/>
  <c r="G12" i="3"/>
  <c r="G11" i="3"/>
  <c r="G10" i="3"/>
  <c r="G9" i="3"/>
  <c r="G8" i="3"/>
  <c r="G7" i="3"/>
  <c r="G6" i="3"/>
  <c r="G5" i="3"/>
  <c r="G4" i="3"/>
  <c r="F12" i="3"/>
  <c r="F11" i="3"/>
  <c r="F10" i="3"/>
  <c r="F9" i="3"/>
  <c r="F8" i="3"/>
  <c r="F7" i="3"/>
  <c r="F6" i="3"/>
  <c r="F5" i="3"/>
  <c r="F4" i="3"/>
  <c r="E12" i="3"/>
  <c r="E11" i="3"/>
  <c r="E10" i="3"/>
  <c r="E9" i="3"/>
  <c r="E8" i="3"/>
  <c r="E7" i="3"/>
  <c r="E6" i="3"/>
  <c r="E5" i="3"/>
  <c r="E4" i="3"/>
  <c r="D12" i="3"/>
  <c r="D11" i="3"/>
  <c r="D10" i="3"/>
  <c r="D9" i="3"/>
  <c r="D8" i="3"/>
  <c r="D7" i="3"/>
  <c r="D6" i="3"/>
  <c r="D5" i="3"/>
  <c r="D4" i="3"/>
  <c r="C12" i="3"/>
  <c r="C11" i="3"/>
  <c r="C10" i="3"/>
  <c r="C9" i="3"/>
  <c r="C8" i="3"/>
  <c r="C7" i="3"/>
  <c r="C6" i="3"/>
  <c r="C5" i="3"/>
  <c r="C4" i="3"/>
  <c r="B12" i="3"/>
  <c r="B11" i="3"/>
  <c r="B10" i="3"/>
  <c r="B9" i="3"/>
  <c r="B8" i="3"/>
  <c r="B7" i="3"/>
  <c r="B6" i="3"/>
  <c r="B5" i="3"/>
  <c r="B4" i="3"/>
  <c r="G2" i="3"/>
  <c r="F2" i="3"/>
  <c r="E2" i="3"/>
  <c r="D2" i="3"/>
  <c r="C2" i="3"/>
  <c r="B2" i="3"/>
  <c r="T13" i="5"/>
  <c r="S13" i="5"/>
  <c r="N13" i="5"/>
  <c r="M13" i="5"/>
  <c r="L13" i="5"/>
  <c r="J13" i="5"/>
  <c r="G17" i="5"/>
  <c r="F17" i="5"/>
  <c r="E17" i="5"/>
  <c r="D17" i="5"/>
  <c r="C17" i="5"/>
  <c r="B17" i="5"/>
  <c r="T12" i="5"/>
  <c r="S12" i="5"/>
  <c r="L12" i="5"/>
  <c r="J12" i="5"/>
  <c r="T11" i="5"/>
  <c r="S11" i="5"/>
  <c r="L11" i="5"/>
  <c r="J11" i="5"/>
  <c r="T10" i="5"/>
  <c r="S10" i="5"/>
  <c r="N10" i="5"/>
  <c r="P10" i="5" s="1"/>
  <c r="M10" i="5"/>
  <c r="O10" i="5" s="1"/>
  <c r="L10" i="5"/>
  <c r="J10" i="5"/>
  <c r="T9" i="5"/>
  <c r="S9" i="5"/>
  <c r="N9" i="5"/>
  <c r="P9" i="5" s="1"/>
  <c r="M9" i="5"/>
  <c r="L9" i="5"/>
  <c r="J9" i="5"/>
  <c r="T8" i="5"/>
  <c r="S8" i="5"/>
  <c r="P8" i="5"/>
  <c r="L8" i="5"/>
  <c r="J8" i="5"/>
  <c r="T7" i="5"/>
  <c r="S7" i="5"/>
  <c r="N7" i="5"/>
  <c r="M7" i="5"/>
  <c r="L7" i="5"/>
  <c r="J7" i="5"/>
  <c r="T6" i="5"/>
  <c r="S6" i="5"/>
  <c r="N6" i="5"/>
  <c r="M6" i="5"/>
  <c r="O6" i="5" s="1"/>
  <c r="L6" i="5"/>
  <c r="J6" i="5"/>
  <c r="T5" i="5"/>
  <c r="S5" i="5"/>
  <c r="N5" i="5"/>
  <c r="M5" i="5"/>
  <c r="L5" i="5"/>
  <c r="J5" i="5"/>
  <c r="T4" i="5"/>
  <c r="S4" i="5"/>
  <c r="N4" i="5"/>
  <c r="M4" i="5"/>
  <c r="L4" i="5"/>
  <c r="J4" i="5"/>
  <c r="N13" i="3" l="1"/>
  <c r="P13" i="3" s="1"/>
  <c r="M13" i="3"/>
  <c r="O13" i="3" s="1"/>
  <c r="P12" i="5"/>
  <c r="P5" i="5"/>
  <c r="P4" i="5"/>
  <c r="T13" i="3"/>
  <c r="O13" i="5"/>
  <c r="P13" i="5"/>
  <c r="V13" i="5" s="1"/>
  <c r="O12" i="5"/>
  <c r="P11" i="5"/>
  <c r="O11" i="5"/>
  <c r="V11" i="5" s="1"/>
  <c r="O9" i="5"/>
  <c r="Q9" i="5" s="1"/>
  <c r="O8" i="5"/>
  <c r="Q8" i="5" s="1"/>
  <c r="P7" i="5"/>
  <c r="O7" i="5"/>
  <c r="Q7" i="5" s="1"/>
  <c r="P6" i="5"/>
  <c r="Q6" i="5" s="1"/>
  <c r="O5" i="5"/>
  <c r="V5" i="5" s="1"/>
  <c r="O4" i="5"/>
  <c r="Q10" i="5"/>
  <c r="V10" i="5"/>
  <c r="V6" i="5"/>
  <c r="Q4" i="5" l="1"/>
  <c r="V12" i="5"/>
  <c r="Q13" i="3"/>
  <c r="V13" i="3"/>
  <c r="Q12" i="5"/>
  <c r="V7" i="5"/>
  <c r="Q13" i="5"/>
  <c r="Q11" i="5"/>
  <c r="V9" i="5"/>
  <c r="V8" i="5"/>
  <c r="V4" i="5"/>
  <c r="Q5" i="5"/>
  <c r="G17" i="1"/>
  <c r="F17" i="1"/>
  <c r="E17" i="1"/>
  <c r="D17" i="1"/>
  <c r="C17" i="1"/>
  <c r="B17" i="1"/>
  <c r="D17" i="2"/>
  <c r="G17" i="2"/>
  <c r="F17" i="2"/>
  <c r="E17" i="2"/>
  <c r="C17" i="2"/>
  <c r="B17" i="2"/>
  <c r="T12" i="1"/>
  <c r="S12" i="1"/>
  <c r="T11" i="1"/>
  <c r="S11" i="1"/>
  <c r="T10" i="1"/>
  <c r="S10" i="1"/>
  <c r="T9" i="1"/>
  <c r="S9" i="1"/>
  <c r="T8" i="1"/>
  <c r="S8" i="1"/>
  <c r="T7" i="1"/>
  <c r="S7" i="1"/>
  <c r="T6" i="1"/>
  <c r="S6" i="1"/>
  <c r="T5" i="1"/>
  <c r="S5" i="1"/>
  <c r="T4" i="1"/>
  <c r="S4" i="1"/>
  <c r="T12" i="3"/>
  <c r="T11" i="3"/>
  <c r="T10" i="3"/>
  <c r="T8" i="3"/>
  <c r="T7" i="3"/>
  <c r="T6" i="3"/>
  <c r="T5" i="3"/>
  <c r="T4" i="3"/>
  <c r="J10" i="1"/>
  <c r="J9" i="1"/>
  <c r="J8" i="1"/>
  <c r="J7" i="1"/>
  <c r="J6" i="1"/>
  <c r="J5" i="1"/>
  <c r="J4" i="1"/>
  <c r="T4" i="2"/>
  <c r="T5" i="2"/>
  <c r="T6" i="2"/>
  <c r="T7" i="2"/>
  <c r="T8" i="2"/>
  <c r="T12" i="2"/>
  <c r="T11" i="2"/>
  <c r="T10" i="2"/>
  <c r="S12" i="2"/>
  <c r="S11" i="2"/>
  <c r="S10" i="2"/>
  <c r="S4" i="2"/>
  <c r="S5" i="2"/>
  <c r="S6" i="2"/>
  <c r="S7" i="2"/>
  <c r="S8" i="2"/>
  <c r="T9" i="2"/>
  <c r="S9" i="2"/>
  <c r="J12" i="2"/>
  <c r="J11" i="2"/>
  <c r="J10" i="2"/>
  <c r="J4" i="2"/>
  <c r="J5" i="2"/>
  <c r="J6" i="2"/>
  <c r="J7" i="2"/>
  <c r="J8" i="2"/>
  <c r="J9" i="2"/>
  <c r="T9" i="3" l="1"/>
  <c r="S12" i="3" l="1"/>
  <c r="S11" i="3"/>
  <c r="S10" i="3"/>
  <c r="S9" i="3"/>
  <c r="S8" i="3"/>
  <c r="S7" i="3"/>
  <c r="S6" i="3"/>
  <c r="S5" i="3"/>
  <c r="S4" i="3"/>
  <c r="N11" i="3"/>
  <c r="M12" i="3"/>
  <c r="M11" i="3"/>
  <c r="N12" i="2"/>
  <c r="M12" i="2"/>
  <c r="L12" i="2"/>
  <c r="N11" i="2"/>
  <c r="M11" i="2"/>
  <c r="L11" i="2"/>
  <c r="N10" i="2"/>
  <c r="M10" i="2"/>
  <c r="L10" i="2"/>
  <c r="N9" i="2"/>
  <c r="M9" i="2"/>
  <c r="L9" i="2"/>
  <c r="N8" i="2"/>
  <c r="M8" i="2"/>
  <c r="L8" i="2"/>
  <c r="N7" i="2"/>
  <c r="M7" i="2"/>
  <c r="L7" i="2"/>
  <c r="N6" i="2"/>
  <c r="M6" i="2"/>
  <c r="L6" i="2"/>
  <c r="N5" i="2"/>
  <c r="M5" i="2"/>
  <c r="L5" i="2"/>
  <c r="N4" i="2"/>
  <c r="M4" i="2"/>
  <c r="L4" i="2"/>
  <c r="N10" i="1"/>
  <c r="N9" i="1"/>
  <c r="N8" i="1"/>
  <c r="N7" i="1"/>
  <c r="N6" i="1"/>
  <c r="N5" i="1"/>
  <c r="N4" i="1"/>
  <c r="M10" i="1"/>
  <c r="M9" i="1"/>
  <c r="M7" i="1"/>
  <c r="M6" i="1"/>
  <c r="M8" i="1"/>
  <c r="M5" i="1"/>
  <c r="M4" i="1"/>
  <c r="L10" i="1"/>
  <c r="L9" i="1"/>
  <c r="L8" i="1"/>
  <c r="L7" i="1"/>
  <c r="L6" i="1"/>
  <c r="L5" i="1"/>
  <c r="L4" i="1"/>
  <c r="P12" i="2" l="1"/>
  <c r="D17" i="3"/>
  <c r="G17" i="3"/>
  <c r="B17" i="3"/>
  <c r="F17" i="3"/>
  <c r="C17" i="3"/>
  <c r="E17" i="3"/>
  <c r="P11" i="2"/>
  <c r="L6" i="3"/>
  <c r="J6" i="3"/>
  <c r="L8" i="3"/>
  <c r="J8" i="3"/>
  <c r="L7" i="3"/>
  <c r="J7" i="3"/>
  <c r="L9" i="3"/>
  <c r="J9" i="3"/>
  <c r="L5" i="3"/>
  <c r="J5" i="3"/>
  <c r="L10" i="3"/>
  <c r="J10" i="3"/>
  <c r="L11" i="3"/>
  <c r="O11" i="3" s="1"/>
  <c r="J11" i="3"/>
  <c r="L4" i="3"/>
  <c r="J4" i="3"/>
  <c r="L12" i="3"/>
  <c r="O12" i="3" s="1"/>
  <c r="J12" i="3"/>
  <c r="O10" i="2"/>
  <c r="V10" i="2" s="1"/>
  <c r="P10" i="2"/>
  <c r="P4" i="2"/>
  <c r="O12" i="2"/>
  <c r="N12" i="3"/>
  <c r="N5" i="3"/>
  <c r="N8" i="3"/>
  <c r="M8" i="3"/>
  <c r="M6" i="3"/>
  <c r="N10" i="3"/>
  <c r="N6" i="3"/>
  <c r="N4" i="3"/>
  <c r="N9" i="3"/>
  <c r="N7" i="3"/>
  <c r="M4" i="3"/>
  <c r="M10" i="3"/>
  <c r="M5" i="3"/>
  <c r="M7" i="3"/>
  <c r="P8" i="2"/>
  <c r="V8" i="2" s="1"/>
  <c r="O7" i="2"/>
  <c r="O6" i="2"/>
  <c r="O11" i="2"/>
  <c r="V11" i="2" s="1"/>
  <c r="O8" i="2"/>
  <c r="P6" i="2"/>
  <c r="O9" i="2"/>
  <c r="P9" i="2"/>
  <c r="O4" i="2"/>
  <c r="O5" i="2"/>
  <c r="P5" i="2"/>
  <c r="P7" i="2"/>
  <c r="Q10" i="2"/>
  <c r="P10" i="1"/>
  <c r="P9" i="1"/>
  <c r="P7" i="1"/>
  <c r="P6" i="1"/>
  <c r="P5" i="1"/>
  <c r="P4" i="1"/>
  <c r="O8" i="1"/>
  <c r="O6" i="1"/>
  <c r="O4" i="1"/>
  <c r="V4" i="1" s="1"/>
  <c r="O5" i="1"/>
  <c r="V5" i="1" s="1"/>
  <c r="O9" i="1"/>
  <c r="O7" i="1"/>
  <c r="O10" i="1"/>
  <c r="V10" i="1" s="1"/>
  <c r="P8" i="1"/>
  <c r="V8" i="1" s="1"/>
  <c r="V12" i="2" l="1"/>
  <c r="Q12" i="2"/>
  <c r="P10" i="3"/>
  <c r="P4" i="3"/>
  <c r="O7" i="3"/>
  <c r="O10" i="3"/>
  <c r="O8" i="3"/>
  <c r="P11" i="3"/>
  <c r="Q11" i="3" s="1"/>
  <c r="P8" i="3"/>
  <c r="P6" i="3"/>
  <c r="P12" i="3"/>
  <c r="V12" i="3" s="1"/>
  <c r="O5" i="3"/>
  <c r="O6" i="3"/>
  <c r="O4" i="3"/>
  <c r="P7" i="3"/>
  <c r="P5" i="3"/>
  <c r="P9" i="3"/>
  <c r="V4" i="2"/>
  <c r="V7" i="2"/>
  <c r="V5" i="2"/>
  <c r="Q8" i="2"/>
  <c r="Q11" i="2"/>
  <c r="V6" i="2"/>
  <c r="Q5" i="2"/>
  <c r="Q4" i="2"/>
  <c r="Q7" i="2"/>
  <c r="Q9" i="2"/>
  <c r="V9" i="2"/>
  <c r="Q6" i="2"/>
  <c r="Q6" i="1"/>
  <c r="V6" i="1"/>
  <c r="Q10" i="1"/>
  <c r="Q4" i="1"/>
  <c r="Q5" i="1"/>
  <c r="Q7" i="1"/>
  <c r="V7" i="1"/>
  <c r="V9" i="1"/>
  <c r="Q9" i="1"/>
  <c r="Q8" i="1"/>
  <c r="M9" i="3"/>
  <c r="O9" i="3" s="1"/>
  <c r="V9" i="3" l="1"/>
  <c r="Q8" i="3"/>
  <c r="V7" i="3"/>
  <c r="Q10" i="3"/>
  <c r="V10" i="3"/>
  <c r="V8" i="3"/>
  <c r="V4" i="3"/>
  <c r="V6" i="3"/>
  <c r="V11" i="3"/>
  <c r="Q5" i="3"/>
  <c r="Q6" i="3"/>
  <c r="Q4" i="3"/>
  <c r="V5" i="3"/>
  <c r="Q7" i="3"/>
  <c r="Q12" i="3"/>
  <c r="Q9" i="3"/>
</calcChain>
</file>

<file path=xl/sharedStrings.xml><?xml version="1.0" encoding="utf-8"?>
<sst xmlns="http://schemas.openxmlformats.org/spreadsheetml/2006/main" count="143" uniqueCount="44">
  <si>
    <t>AH</t>
  </si>
  <si>
    <t>CO</t>
  </si>
  <si>
    <t>RB</t>
  </si>
  <si>
    <t>SR</t>
  </si>
  <si>
    <t>ZC</t>
  </si>
  <si>
    <t>MH</t>
  </si>
  <si>
    <t>BC</t>
  </si>
  <si>
    <t>OF</t>
  </si>
  <si>
    <t>% Worked</t>
  </si>
  <si>
    <t>AAMPT Payout</t>
  </si>
  <si>
    <t>RALPT Payout</t>
  </si>
  <si>
    <t>Prorated AAMPT</t>
  </si>
  <si>
    <t>Prorated RALPT</t>
  </si>
  <si>
    <t>SPIFF</t>
  </si>
  <si>
    <t>DR Com</t>
  </si>
  <si>
    <t>Total Payout</t>
  </si>
  <si>
    <t>AAMPT</t>
  </si>
  <si>
    <t>RALPT</t>
  </si>
  <si>
    <t>Hours</t>
  </si>
  <si>
    <t>Tickets</t>
  </si>
  <si>
    <t>Available Hours</t>
  </si>
  <si>
    <t>September 2019</t>
  </si>
  <si>
    <t>Targets:</t>
  </si>
  <si>
    <t>Return Ticket %</t>
  </si>
  <si>
    <t>SLI Ticket %</t>
  </si>
  <si>
    <t>Bulb Ticket %</t>
  </si>
  <si>
    <t>Keyfob Upsell %</t>
  </si>
  <si>
    <t>Advisor</t>
  </si>
  <si>
    <t>Total AAMPT / RALPT</t>
  </si>
  <si>
    <t>Total</t>
  </si>
  <si>
    <t>October 2019</t>
  </si>
  <si>
    <t>SC</t>
  </si>
  <si>
    <t>New associates should always be added to the end of the list so that each associate is always in the same row number</t>
  </si>
  <si>
    <t>Note</t>
  </si>
  <si>
    <t>Tickets per Hour</t>
  </si>
  <si>
    <t>SPIFF/Hour</t>
  </si>
  <si>
    <t>SPIFF/Ticket</t>
  </si>
  <si>
    <t>Remap "Total" tab</t>
  </si>
  <si>
    <t>To do:</t>
  </si>
  <si>
    <t>Figure out what to do with AAMPT/RALPT columns in "Total" tab - they aren't literally derived from the metrics in the total tab like they currently suggest. Should probably just be a total of each months payouts.</t>
  </si>
  <si>
    <t>My Rank:</t>
  </si>
  <si>
    <t>`</t>
  </si>
  <si>
    <t>Change Percentage Metrics (return ticket, sli ticket, bulb ticket, keyfob ticket) to be weighted by tickets per month. Right now all months are treated equally (even if you worked 1 hour one month and 160 the next)</t>
  </si>
  <si>
    <t>MBARILE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</si>
</sst>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25">
    <xf numFmtId="0" fontId="0" fillId="0" borderId="0" xfId="0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49" fontId="2" fillId="0" borderId="0" xfId="0" applyNumberFormat="1" applyFont="1"/>
    <xf numFmtId="0" fontId="2" fillId="0" borderId="0" xfId="0" applyFont="1"/>
    <xf numFmtId="44" fontId="0" fillId="2" borderId="0" xfId="1" applyFont="1" applyFill="1"/>
    <xf numFmtId="0" fontId="0" fillId="2" borderId="0" xfId="0" applyFill="1"/>
    <xf numFmtId="9" fontId="0" fillId="2" borderId="0" xfId="0" applyNumberFormat="1" applyFill="1"/>
    <xf numFmtId="164" fontId="0" fillId="2" borderId="0" xfId="2" applyNumberFormat="1" applyFont="1" applyFill="1"/>
    <xf numFmtId="2" fontId="0" fillId="0" borderId="0" xfId="0" applyNumberFormat="1"/>
    <xf numFmtId="0" fontId="0" fillId="0" borderId="0" xfId="0"/>
    <xf numFmtId="44" fontId="0" fillId="0" borderId="0" xfId="1" applyFont="1"/>
    <xf numFmtId="164" fontId="0" fillId="0" borderId="0" xfId="2" applyNumberFormat="1" applyFont="1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right"/>
    </xf>
    <xf numFmtId="0" fontId="1" fillId="4" borderId="0" xfId="4"/>
    <xf numFmtId="44" fontId="1" fillId="4" borderId="0" xfId="4" applyNumberFormat="1"/>
    <xf numFmtId="0" fontId="3" fillId="0" borderId="0" xfId="0" applyFont="1"/>
    <xf numFmtId="0" fontId="1" fillId="3" borderId="2" xfId="3" applyBorder="1"/>
    <xf numFmtId="0" fontId="1" fillId="3" borderId="3" xfId="3" applyBorder="1"/>
    <xf numFmtId="0" fontId="2" fillId="4" borderId="1" xfId="4" applyFont="1" applyBorder="1"/>
  </cellXfs>
  <cellStyles count="5">
    <cellStyle name="40% - Accent3" xfId="3" builtinId="39"/>
    <cellStyle name="60% - Accent3" xfId="4" builtinId="40"/>
    <cellStyle name="Currency" xfId="1" builtinId="4"/>
    <cellStyle name="Normal" xfId="0" builtinId="0"/>
    <cellStyle name="Percent" xfId="2" builtinId="5"/>
  </cellStyles>
  <dxfs count="175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C941-8EFE-4217-AE1B-A5EEDC4C5950}">
  <sheetPr codeName="Sheet1"/>
  <dimension ref="A1:V25"/>
  <sheetViews>
    <sheetView tabSelected="1" workbookViewId="0">
      <pane xSplit="1" topLeftCell="B1" activePane="topRight" state="frozen"/>
      <selection pane="topRight" activeCell="D22" sqref="D22"/>
    </sheetView>
  </sheetViews>
  <sheetFormatPr defaultRowHeight="14.4" x14ac:dyDescent="0.3"/>
  <cols>
    <col min="2" max="2" width="9.5546875" bestFit="1" customWidth="1"/>
    <col min="10" max="10" width="14.6640625" style="16" customWidth="1"/>
    <col min="13" max="13" width="10.109375" customWidth="1"/>
    <col min="14" max="14" width="13.6640625" customWidth="1"/>
    <col min="15" max="15" width="16.109375" customWidth="1"/>
    <col min="16" max="16" width="14.44140625" customWidth="1"/>
    <col min="17" max="17" width="20.77734375" customWidth="1"/>
    <col min="19" max="19" width="10.21875" style="11" customWidth="1"/>
    <col min="20" max="20" width="11.21875" style="11" customWidth="1"/>
  </cols>
  <sheetData>
    <row r="1" spans="1:22" x14ac:dyDescent="0.3">
      <c r="A1" s="4" t="s">
        <v>29</v>
      </c>
      <c r="B1" s="15"/>
    </row>
    <row r="2" spans="1:22" x14ac:dyDescent="0.3">
      <c r="A2" s="4" t="s">
        <v>22</v>
      </c>
      <c r="B2" s="6">
        <f>AVERAGE('September 2019'!B2, 'October 2019'!B2, 'November 2019'!B2)</f>
        <v>2.33</v>
      </c>
      <c r="C2" s="6">
        <f>AVERAGE('September 2019'!C2, 'October 2019'!C2, 'November 2019'!C2)</f>
        <v>1.3566666666666667</v>
      </c>
      <c r="D2" s="8">
        <f>AVERAGE('September 2019'!D2, 'October 2019'!D2, 'November 2019'!D2)</f>
        <v>0.04</v>
      </c>
      <c r="E2" s="8">
        <f>AVERAGE('September 2019'!E2, 'October 2019'!E2, 'November 2019'!E2)</f>
        <v>0.10000000000000002</v>
      </c>
      <c r="F2" s="8">
        <f>AVERAGE('September 2019'!F2, 'October 2019'!F2, 'November 2019'!F2)</f>
        <v>0.26666666666666666</v>
      </c>
      <c r="G2" s="8">
        <f>AVERAGE('September 2019'!G2, 'October 2019'!G2, 'November 2019'!G2)</f>
        <v>0.18333333333333335</v>
      </c>
    </row>
    <row r="3" spans="1:22" x14ac:dyDescent="0.3">
      <c r="A3" s="5" t="s">
        <v>27</v>
      </c>
      <c r="B3" s="5" t="s">
        <v>16</v>
      </c>
      <c r="C3" s="5" t="s">
        <v>17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 t="s">
        <v>19</v>
      </c>
      <c r="J3" s="17" t="s">
        <v>34</v>
      </c>
      <c r="K3" s="5" t="s">
        <v>20</v>
      </c>
      <c r="L3" s="5" t="s">
        <v>8</v>
      </c>
      <c r="M3" s="19" t="s">
        <v>9</v>
      </c>
      <c r="N3" s="19" t="s">
        <v>10</v>
      </c>
      <c r="O3" s="19" t="s">
        <v>11</v>
      </c>
      <c r="P3" s="19" t="s">
        <v>12</v>
      </c>
      <c r="Q3" s="5" t="s">
        <v>28</v>
      </c>
      <c r="R3" s="5" t="s">
        <v>13</v>
      </c>
      <c r="S3" s="5" t="s">
        <v>35</v>
      </c>
      <c r="T3" s="5" t="s">
        <v>36</v>
      </c>
      <c r="U3" s="5" t="s">
        <v>14</v>
      </c>
      <c r="V3" s="5" t="s">
        <v>15</v>
      </c>
    </row>
    <row r="4" spans="1:22" x14ac:dyDescent="0.3">
      <c r="A4" t="s">
        <v>0</v>
      </c>
      <c r="B4" s="12">
        <f>AVERAGE('September 2019'!B4, 'October 2019'!B4, 'November 2019'!B4)</f>
        <v>2.4333333333333331</v>
      </c>
      <c r="C4" s="10">
        <f>AVERAGE('September 2019'!C4, 'October 2019'!C4, 'November 2019'!C4)</f>
        <v>1.4133333333333333</v>
      </c>
      <c r="D4" s="13">
        <f>AVERAGE('September 2019'!D4,'October 2019'!D4, 'November 2019'!D4)</f>
        <v>5.8333333333333327E-2</v>
      </c>
      <c r="E4" s="13">
        <f>AVERAGE('September 2019'!E4,'October 2019'!E4, 'November 2019'!E4)</f>
        <v>6.7666666666666667E-2</v>
      </c>
      <c r="F4" s="13">
        <f>AVERAGE('September 2019'!F4,'October 2019'!F4, 'November 2019'!F4)</f>
        <v>0.3106666666666667</v>
      </c>
      <c r="G4" s="13">
        <f>AVERAGE('September 2019'!G4,'October 2019'!G4, 'November 2019'!G4)</f>
        <v>3.0333333333333334E-2</v>
      </c>
      <c r="H4">
        <f>SUM('September 2019'!H4,'October 2019'!H4, 'November 2019'!H4)</f>
        <v>185.6</v>
      </c>
      <c r="I4" s="11">
        <f>SUM('September 2019'!I4,'October 2019'!I4, 'November 2019'!I4)</f>
        <v>392</v>
      </c>
      <c r="J4" s="18">
        <f t="shared" ref="J4:J12" si="0">I4/H4</f>
        <v>2.1120689655172415</v>
      </c>
      <c r="K4" s="11">
        <f>SUM('September 2019'!K4,'October 2019'!K4, 'November 2019'!K4)</f>
        <v>480</v>
      </c>
      <c r="L4" s="2">
        <f t="shared" ref="L4:L12" si="1">H4/K4</f>
        <v>0.38666666666666666</v>
      </c>
      <c r="M4" s="20">
        <f>IF(B4&gt;=B2,50,0)</f>
        <v>50</v>
      </c>
      <c r="N4" s="20">
        <f>IF(C4&gt;=C2,50,0)</f>
        <v>50</v>
      </c>
      <c r="O4" s="20">
        <f t="shared" ref="O4:O12" si="2">M4*L4</f>
        <v>19.333333333333332</v>
      </c>
      <c r="P4" s="20">
        <f t="shared" ref="P4:P12" si="3">N4*L4</f>
        <v>19.333333333333332</v>
      </c>
      <c r="Q4" s="3">
        <f t="shared" ref="Q4:Q12" si="4">O4+P4</f>
        <v>38.666666666666664</v>
      </c>
      <c r="R4" s="12">
        <f>SUM('September 2019'!R4,'October 2019'!R4, 'November 2019'!R4)</f>
        <v>53.5</v>
      </c>
      <c r="S4" s="12">
        <f t="shared" ref="S4:S12" si="5">R4/H4</f>
        <v>0.28825431034482757</v>
      </c>
      <c r="T4" s="12">
        <f t="shared" ref="T4:T12" si="6">R4/I4</f>
        <v>0.13647959183673469</v>
      </c>
      <c r="U4" s="1">
        <v>0</v>
      </c>
      <c r="V4" s="3">
        <f t="shared" ref="V4:V12" si="7">SUM(O4,P4,R4)</f>
        <v>92.166666666666657</v>
      </c>
    </row>
    <row r="5" spans="1:22" x14ac:dyDescent="0.3">
      <c r="A5" t="s">
        <v>1</v>
      </c>
      <c r="B5" s="12">
        <f>AVERAGE('September 2019'!B5, 'October 2019'!B5, 'November 2019'!B5)</f>
        <v>2.85</v>
      </c>
      <c r="C5" s="15">
        <f>AVERAGE('September 2019'!C5, 'October 2019'!C5, 'November 2019'!C5)</f>
        <v>1.4266666666666667</v>
      </c>
      <c r="D5" s="13">
        <f>AVERAGE('September 2019'!D5,'October 2019'!D5, 'November 2019'!D5)</f>
        <v>3.3666666666666671E-2</v>
      </c>
      <c r="E5" s="13">
        <f>AVERAGE('September 2019'!E5,'October 2019'!E5, 'November 2019'!E5)</f>
        <v>7.3999999999999996E-2</v>
      </c>
      <c r="F5" s="13">
        <f>AVERAGE('September 2019'!F5,'October 2019'!F5, 'November 2019'!F5)</f>
        <v>0.30233333333333334</v>
      </c>
      <c r="G5" s="13">
        <f>AVERAGE('September 2019'!G5,'October 2019'!G5, 'November 2019'!G5)</f>
        <v>0.156</v>
      </c>
      <c r="H5" s="11">
        <f>SUM('September 2019'!H5,'October 2019'!H5, 'November 2019'!H5)</f>
        <v>491</v>
      </c>
      <c r="I5" s="11">
        <f>SUM('September 2019'!I5,'October 2019'!I5, 'November 2019'!I5)</f>
        <v>1049</v>
      </c>
      <c r="J5" s="18">
        <f t="shared" si="0"/>
        <v>2.1364562118126273</v>
      </c>
      <c r="K5" s="11">
        <f>SUM('September 2019'!K5,'October 2019'!K5, 'November 2019'!K5)</f>
        <v>480</v>
      </c>
      <c r="L5" s="2">
        <f t="shared" si="1"/>
        <v>1.0229166666666667</v>
      </c>
      <c r="M5" s="20">
        <f>IF(B5&gt;=B2,50,0)</f>
        <v>50</v>
      </c>
      <c r="N5" s="20">
        <f>IF(C5&gt;=C2,50,0)</f>
        <v>50</v>
      </c>
      <c r="O5" s="20">
        <f t="shared" si="2"/>
        <v>51.145833333333336</v>
      </c>
      <c r="P5" s="20">
        <f t="shared" si="3"/>
        <v>51.145833333333336</v>
      </c>
      <c r="Q5" s="3">
        <f t="shared" si="4"/>
        <v>102.29166666666667</v>
      </c>
      <c r="R5" s="12">
        <f>SUM('September 2019'!R5,'October 2019'!R5, 'November 2019'!R5)</f>
        <v>288</v>
      </c>
      <c r="S5" s="12">
        <f t="shared" si="5"/>
        <v>0.5865580448065173</v>
      </c>
      <c r="T5" s="12">
        <f t="shared" si="6"/>
        <v>0.27454718779790277</v>
      </c>
      <c r="U5" s="1">
        <v>0</v>
      </c>
      <c r="V5" s="3">
        <f t="shared" si="7"/>
        <v>390.29166666666669</v>
      </c>
    </row>
    <row r="6" spans="1:22" x14ac:dyDescent="0.3">
      <c r="A6" t="s">
        <v>2</v>
      </c>
      <c r="B6" s="12">
        <f>AVERAGE('September 2019'!B6, 'October 2019'!B6, 'November 2019'!B6)</f>
        <v>1.94</v>
      </c>
      <c r="C6" s="15">
        <f>AVERAGE('September 2019'!C6, 'October 2019'!C6, 'November 2019'!C6)</f>
        <v>1.32</v>
      </c>
      <c r="D6" s="13">
        <f>AVERAGE('September 2019'!D6,'October 2019'!D6, 'November 2019'!D6)</f>
        <v>4.2000000000000003E-2</v>
      </c>
      <c r="E6" s="13">
        <f>AVERAGE('September 2019'!E6,'October 2019'!E6, 'November 2019'!E6)</f>
        <v>0.104</v>
      </c>
      <c r="F6" s="13">
        <f>AVERAGE('September 2019'!F6,'October 2019'!F6, 'November 2019'!F6)</f>
        <v>0.20799999999999999</v>
      </c>
      <c r="G6" s="13">
        <f>AVERAGE('September 2019'!G6,'October 2019'!G6, 'November 2019'!G6)</f>
        <v>0</v>
      </c>
      <c r="H6" s="11">
        <f>SUM('September 2019'!H6,'October 2019'!H6, 'November 2019'!H6)</f>
        <v>153</v>
      </c>
      <c r="I6" s="11">
        <f>SUM('September 2019'!I6,'October 2019'!I6, 'November 2019'!I6)</f>
        <v>320</v>
      </c>
      <c r="J6" s="18">
        <f t="shared" si="0"/>
        <v>2.0915032679738563</v>
      </c>
      <c r="K6" s="11">
        <f>SUM('September 2019'!K6,'October 2019'!K6, 'November 2019'!K6)</f>
        <v>480</v>
      </c>
      <c r="L6" s="2">
        <f t="shared" si="1"/>
        <v>0.31874999999999998</v>
      </c>
      <c r="M6" s="20">
        <f>IF(B6&gt;=B2,50,0)</f>
        <v>0</v>
      </c>
      <c r="N6" s="20">
        <f>IF(C6&gt;=C2,50,0)</f>
        <v>0</v>
      </c>
      <c r="O6" s="20">
        <f t="shared" si="2"/>
        <v>0</v>
      </c>
      <c r="P6" s="20">
        <f t="shared" si="3"/>
        <v>0</v>
      </c>
      <c r="Q6" s="3">
        <f t="shared" si="4"/>
        <v>0</v>
      </c>
      <c r="R6" s="12">
        <f>SUM('September 2019'!R6,'October 2019'!R6, 'November 2019'!R6)</f>
        <v>50</v>
      </c>
      <c r="S6" s="12">
        <f t="shared" si="5"/>
        <v>0.32679738562091504</v>
      </c>
      <c r="T6" s="12">
        <f t="shared" si="6"/>
        <v>0.15625</v>
      </c>
      <c r="U6" s="1">
        <v>0</v>
      </c>
      <c r="V6" s="3">
        <f t="shared" si="7"/>
        <v>50</v>
      </c>
    </row>
    <row r="7" spans="1:22" x14ac:dyDescent="0.3">
      <c r="A7" t="s">
        <v>3</v>
      </c>
      <c r="B7" s="12">
        <f>AVERAGE('September 2019'!B7, 'October 2019'!B7, 'November 2019'!B7)</f>
        <v>3.4933333333333336</v>
      </c>
      <c r="C7" s="15">
        <f>AVERAGE('September 2019'!C7, 'October 2019'!C7, 'November 2019'!C7)</f>
        <v>1.4133333333333333</v>
      </c>
      <c r="D7" s="13">
        <f>AVERAGE('September 2019'!D7,'October 2019'!D7, 'November 2019'!D7)</f>
        <v>3.6666666666666667E-2</v>
      </c>
      <c r="E7" s="13">
        <f>AVERAGE('September 2019'!E7,'October 2019'!E7, 'November 2019'!E7)</f>
        <v>0.10966666666666668</v>
      </c>
      <c r="F7" s="13">
        <f>AVERAGE('September 2019'!F7,'October 2019'!F7, 'November 2019'!F7)</f>
        <v>0.27133333333333337</v>
      </c>
      <c r="G7" s="13">
        <f>AVERAGE('September 2019'!G7,'October 2019'!G7, 'November 2019'!G7)</f>
        <v>0.16466666666666666</v>
      </c>
      <c r="H7" s="11">
        <f>SUM('September 2019'!H7,'October 2019'!H7, 'November 2019'!H7)</f>
        <v>367.8</v>
      </c>
      <c r="I7" s="11">
        <f>SUM('September 2019'!I7,'October 2019'!I7, 'November 2019'!I7)</f>
        <v>786</v>
      </c>
      <c r="J7" s="18">
        <f t="shared" si="0"/>
        <v>2.137030995106036</v>
      </c>
      <c r="K7" s="11">
        <f>SUM('September 2019'!K7,'October 2019'!K7, 'November 2019'!K7)</f>
        <v>480</v>
      </c>
      <c r="L7" s="2">
        <f t="shared" si="1"/>
        <v>0.76624999999999999</v>
      </c>
      <c r="M7" s="20">
        <f>IF(B7&gt;=B2,50,0)</f>
        <v>50</v>
      </c>
      <c r="N7" s="20">
        <f>IF(C7&gt;=C2,50,0)</f>
        <v>50</v>
      </c>
      <c r="O7" s="20">
        <f t="shared" si="2"/>
        <v>38.3125</v>
      </c>
      <c r="P7" s="20">
        <f t="shared" si="3"/>
        <v>38.3125</v>
      </c>
      <c r="Q7" s="3">
        <f t="shared" si="4"/>
        <v>76.625</v>
      </c>
      <c r="R7" s="12">
        <f>SUM('September 2019'!R7,'October 2019'!R7, 'November 2019'!R7)</f>
        <v>238</v>
      </c>
      <c r="S7" s="12">
        <f t="shared" si="5"/>
        <v>0.64709081022294723</v>
      </c>
      <c r="T7" s="12">
        <f t="shared" si="6"/>
        <v>0.30279898218829515</v>
      </c>
      <c r="U7" s="1">
        <v>0</v>
      </c>
      <c r="V7" s="3">
        <f t="shared" si="7"/>
        <v>314.625</v>
      </c>
    </row>
    <row r="8" spans="1:22" x14ac:dyDescent="0.3">
      <c r="A8" t="s">
        <v>5</v>
      </c>
      <c r="B8" s="12">
        <f>AVERAGE('September 2019'!B8, 'October 2019'!B8, 'November 2019'!B8)</f>
        <v>1.3399999999999999</v>
      </c>
      <c r="C8" s="15">
        <f>AVERAGE('September 2019'!C8, 'October 2019'!C8, 'November 2019'!C8)</f>
        <v>1.1933333333333334</v>
      </c>
      <c r="D8" s="13">
        <f>AVERAGE('September 2019'!D8,'October 2019'!D8, 'November 2019'!D8)</f>
        <v>1.5666666666666666E-2</v>
      </c>
      <c r="E8" s="13">
        <f>AVERAGE('September 2019'!E8,'October 2019'!E8, 'November 2019'!E8)</f>
        <v>7.8333333333333324E-2</v>
      </c>
      <c r="F8" s="13">
        <f>AVERAGE('September 2019'!F8,'October 2019'!F8, 'November 2019'!F8)</f>
        <v>0.18299999999999997</v>
      </c>
      <c r="G8" s="13">
        <f>AVERAGE('September 2019'!G8,'October 2019'!G8, 'November 2019'!G8)</f>
        <v>2.7666666666666669E-2</v>
      </c>
      <c r="H8" s="11">
        <f>SUM('September 2019'!H8,'October 2019'!H8, 'November 2019'!H8)</f>
        <v>107.5</v>
      </c>
      <c r="I8" s="11">
        <f>SUM('September 2019'!I8,'October 2019'!I8, 'November 2019'!I8)</f>
        <v>202</v>
      </c>
      <c r="J8" s="18">
        <f t="shared" si="0"/>
        <v>1.8790697674418604</v>
      </c>
      <c r="K8" s="11">
        <f>SUM('September 2019'!K8,'October 2019'!K8, 'November 2019'!K8)</f>
        <v>480</v>
      </c>
      <c r="L8" s="2">
        <f t="shared" si="1"/>
        <v>0.22395833333333334</v>
      </c>
      <c r="M8" s="20">
        <f>IF(B8&gt;=B5,50,0)</f>
        <v>0</v>
      </c>
      <c r="N8" s="20">
        <f>IF(C8&gt;=C5,50,0)</f>
        <v>0</v>
      </c>
      <c r="O8" s="20">
        <f t="shared" si="2"/>
        <v>0</v>
      </c>
      <c r="P8" s="20">
        <f t="shared" si="3"/>
        <v>0</v>
      </c>
      <c r="Q8" s="3">
        <f t="shared" si="4"/>
        <v>0</v>
      </c>
      <c r="R8" s="12">
        <f>SUM('September 2019'!R8,'October 2019'!R8, 'November 2019'!R8)</f>
        <v>30.5</v>
      </c>
      <c r="S8" s="12">
        <f t="shared" si="5"/>
        <v>0.28372093023255812</v>
      </c>
      <c r="T8" s="12">
        <f t="shared" si="6"/>
        <v>0.15099009900990099</v>
      </c>
      <c r="U8" s="1">
        <v>0</v>
      </c>
      <c r="V8" s="3">
        <f t="shared" si="7"/>
        <v>30.5</v>
      </c>
    </row>
    <row r="9" spans="1:22" x14ac:dyDescent="0.3">
      <c r="A9" t="s">
        <v>6</v>
      </c>
      <c r="B9" s="12">
        <f>AVERAGE('September 2019'!B9, 'October 2019'!B9, 'November 2019'!B9)</f>
        <v>3.5933333333333333</v>
      </c>
      <c r="C9" s="15">
        <f>AVERAGE('September 2019'!C9, 'October 2019'!C9, 'November 2019'!C9)</f>
        <v>1.5066666666666668</v>
      </c>
      <c r="D9" s="13">
        <f>AVERAGE('September 2019'!D9,'October 2019'!D9, 'November 2019'!D9)</f>
        <v>3.2000000000000001E-2</v>
      </c>
      <c r="E9" s="13">
        <f>AVERAGE('September 2019'!E9,'October 2019'!E9, 'November 2019'!E9)</f>
        <v>8.033333333333334E-2</v>
      </c>
      <c r="F9" s="13">
        <f>AVERAGE('September 2019'!F9,'October 2019'!F9, 'November 2019'!F9)</f>
        <v>0.35299999999999998</v>
      </c>
      <c r="G9" s="13">
        <f>AVERAGE('September 2019'!G9,'October 2019'!G9, 'November 2019'!G9)</f>
        <v>0.23633333333333337</v>
      </c>
      <c r="H9" s="11">
        <f>SUM('September 2019'!H9,'October 2019'!H9, 'November 2019'!H9)</f>
        <v>324</v>
      </c>
      <c r="I9" s="11">
        <f>SUM('September 2019'!I9,'October 2019'!I9, 'November 2019'!I9)</f>
        <v>742</v>
      </c>
      <c r="J9" s="18">
        <f t="shared" si="0"/>
        <v>2.2901234567901234</v>
      </c>
      <c r="K9" s="11">
        <f>SUM('September 2019'!K9,'October 2019'!K9, 'November 2019'!K9)</f>
        <v>480</v>
      </c>
      <c r="L9" s="2">
        <f t="shared" si="1"/>
        <v>0.67500000000000004</v>
      </c>
      <c r="M9" s="20">
        <f>IF(B9&gt;=B2,50,0)</f>
        <v>50</v>
      </c>
      <c r="N9" s="20">
        <f>IF(C9&gt;=C2,50,0)</f>
        <v>50</v>
      </c>
      <c r="O9" s="20">
        <f t="shared" si="2"/>
        <v>33.75</v>
      </c>
      <c r="P9" s="20">
        <f t="shared" si="3"/>
        <v>33.75</v>
      </c>
      <c r="Q9" s="3">
        <f t="shared" si="4"/>
        <v>67.5</v>
      </c>
      <c r="R9" s="12">
        <f>SUM('September 2019'!R9,'October 2019'!R9, 'November 2019'!R9)</f>
        <v>282.5</v>
      </c>
      <c r="S9" s="12">
        <f t="shared" si="5"/>
        <v>0.87191358024691357</v>
      </c>
      <c r="T9" s="12">
        <f t="shared" si="6"/>
        <v>0.3807277628032345</v>
      </c>
      <c r="U9" s="1">
        <v>0</v>
      </c>
      <c r="V9" s="3">
        <f t="shared" si="7"/>
        <v>350</v>
      </c>
    </row>
    <row r="10" spans="1:22" x14ac:dyDescent="0.3">
      <c r="A10" t="s">
        <v>7</v>
      </c>
      <c r="B10" s="12">
        <f>AVERAGE('September 2019'!B10, 'October 2019'!B10, 'November 2019'!B10)</f>
        <v>1.365</v>
      </c>
      <c r="C10" s="15">
        <f>AVERAGE('September 2019'!C10, 'October 2019'!C10, 'November 2019'!C10)</f>
        <v>1.2149999999999999</v>
      </c>
      <c r="D10" s="13">
        <f>AVERAGE('September 2019'!D10,'October 2019'!D10, 'November 2019'!D10)</f>
        <v>2.8000000000000001E-2</v>
      </c>
      <c r="E10" s="13">
        <f>AVERAGE('September 2019'!E10,'October 2019'!E10, 'November 2019'!E10)</f>
        <v>1.35E-2</v>
      </c>
      <c r="F10" s="13">
        <f>AVERAGE('September 2019'!F10,'October 2019'!F10, 'November 2019'!F10)</f>
        <v>0.184</v>
      </c>
      <c r="G10" s="13">
        <f>AVERAGE('September 2019'!G10,'October 2019'!G10, 'November 2019'!G10)</f>
        <v>0.1</v>
      </c>
      <c r="H10" s="11">
        <f>SUM('September 2019'!H10,'October 2019'!H10, 'November 2019'!H10)</f>
        <v>148</v>
      </c>
      <c r="I10" s="11">
        <f>SUM('September 2019'!I10,'October 2019'!I10, 'November 2019'!I10)</f>
        <v>126</v>
      </c>
      <c r="J10" s="18">
        <f t="shared" si="0"/>
        <v>0.85135135135135132</v>
      </c>
      <c r="K10" s="11">
        <f>SUM('September 2019'!K10,'October 2019'!K10, 'November 2019'!K10)</f>
        <v>480</v>
      </c>
      <c r="L10" s="2">
        <f t="shared" si="1"/>
        <v>0.30833333333333335</v>
      </c>
      <c r="M10" s="20">
        <f t="shared" ref="M10:N12" si="8">IF(B10&gt;=B2,50,0)</f>
        <v>0</v>
      </c>
      <c r="N10" s="20">
        <f t="shared" si="8"/>
        <v>0</v>
      </c>
      <c r="O10" s="20">
        <f t="shared" si="2"/>
        <v>0</v>
      </c>
      <c r="P10" s="20">
        <f t="shared" si="3"/>
        <v>0</v>
      </c>
      <c r="Q10" s="3">
        <f t="shared" si="4"/>
        <v>0</v>
      </c>
      <c r="R10" s="12">
        <f>SUM('September 2019'!R10,'October 2019'!R10, 'November 2019'!R10)</f>
        <v>36.5</v>
      </c>
      <c r="S10" s="12">
        <f t="shared" si="5"/>
        <v>0.24662162162162163</v>
      </c>
      <c r="T10" s="12">
        <f t="shared" si="6"/>
        <v>0.28968253968253971</v>
      </c>
      <c r="U10" s="1">
        <v>28.43</v>
      </c>
      <c r="V10" s="3">
        <f t="shared" si="7"/>
        <v>36.5</v>
      </c>
    </row>
    <row r="11" spans="1:22" x14ac:dyDescent="0.3">
      <c r="A11" s="11" t="s">
        <v>31</v>
      </c>
      <c r="B11" s="12">
        <f>AVERAGE('September 2019'!B11, 'October 2019'!B11, 'November 2019'!B11)</f>
        <v>2.085</v>
      </c>
      <c r="C11" s="15">
        <f>AVERAGE('September 2019'!C11, 'October 2019'!C11, 'November 2019'!C11)</f>
        <v>1.3199999999999998</v>
      </c>
      <c r="D11" s="13">
        <f>AVERAGE('September 2019'!D11,'October 2019'!D11, 'November 2019'!D11)</f>
        <v>3.3500000000000002E-2</v>
      </c>
      <c r="E11" s="13">
        <f>AVERAGE('September 2019'!E11,'October 2019'!E11, 'November 2019'!E11)</f>
        <v>5.9499999999999997E-2</v>
      </c>
      <c r="F11" s="13">
        <f>AVERAGE('September 2019'!F11,'October 2019'!F11, 'November 2019'!F11)</f>
        <v>0.28900000000000003</v>
      </c>
      <c r="G11" s="13">
        <f>AVERAGE('September 2019'!G11,'October 2019'!G11, 'November 2019'!G11)</f>
        <v>0.10150000000000001</v>
      </c>
      <c r="H11" s="11">
        <f>SUM('September 2019'!H11,'October 2019'!H11, 'November 2019'!H11)</f>
        <v>270</v>
      </c>
      <c r="I11" s="11">
        <f>SUM('September 2019'!I11,'October 2019'!I11, 'November 2019'!I11)</f>
        <v>564</v>
      </c>
      <c r="J11" s="18">
        <f t="shared" si="0"/>
        <v>2.088888888888889</v>
      </c>
      <c r="K11" s="11">
        <f>SUM('September 2019'!K11,'October 2019'!K11, 'November 2019'!K11)</f>
        <v>320</v>
      </c>
      <c r="L11" s="13">
        <f t="shared" si="1"/>
        <v>0.84375</v>
      </c>
      <c r="M11" s="20">
        <f t="shared" si="8"/>
        <v>0</v>
      </c>
      <c r="N11" s="20">
        <f t="shared" si="8"/>
        <v>0</v>
      </c>
      <c r="O11" s="20">
        <f t="shared" si="2"/>
        <v>0</v>
      </c>
      <c r="P11" s="20">
        <f t="shared" si="3"/>
        <v>0</v>
      </c>
      <c r="Q11" s="14">
        <f t="shared" si="4"/>
        <v>0</v>
      </c>
      <c r="R11" s="12">
        <f>SUM('September 2019'!R11,'October 2019'!R11, 'November 2019'!R11)</f>
        <v>103</v>
      </c>
      <c r="S11" s="12">
        <f t="shared" si="5"/>
        <v>0.38148148148148148</v>
      </c>
      <c r="T11" s="12">
        <f t="shared" si="6"/>
        <v>0.18262411347517732</v>
      </c>
      <c r="U11" s="12">
        <v>0</v>
      </c>
      <c r="V11" s="14">
        <f t="shared" si="7"/>
        <v>103</v>
      </c>
    </row>
    <row r="12" spans="1:22" x14ac:dyDescent="0.3">
      <c r="A12" s="11" t="s">
        <v>4</v>
      </c>
      <c r="B12" s="12">
        <f>AVERAGE('September 2019'!B12, 'October 2019'!B12, 'November 2019'!B12)</f>
        <v>3.3650000000000002</v>
      </c>
      <c r="C12" s="15">
        <f>AVERAGE('September 2019'!C12, 'October 2019'!C12, 'November 2019'!C12)</f>
        <v>1.4449999999999998</v>
      </c>
      <c r="D12" s="13">
        <f>AVERAGE('September 2019'!D12,'October 2019'!D12, 'November 2019'!D12)</f>
        <v>0.04</v>
      </c>
      <c r="E12" s="13">
        <f>AVERAGE('September 2019'!E12,'October 2019'!E12, 'November 2019'!E12)</f>
        <v>5.1500000000000004E-2</v>
      </c>
      <c r="F12" s="13">
        <f>AVERAGE('September 2019'!F12,'October 2019'!F12, 'November 2019'!F12)</f>
        <v>0.33950000000000002</v>
      </c>
      <c r="G12" s="13">
        <f>AVERAGE('September 2019'!G12,'October 2019'!G12, 'November 2019'!G12)</f>
        <v>0.10099999999999999</v>
      </c>
      <c r="H12" s="11">
        <f>SUM('September 2019'!H12,'October 2019'!H12, 'November 2019'!H12)</f>
        <v>196.2</v>
      </c>
      <c r="I12" s="11">
        <f>SUM('September 2019'!I12,'October 2019'!I12, 'November 2019'!I12)</f>
        <v>377</v>
      </c>
      <c r="J12" s="18">
        <f t="shared" si="0"/>
        <v>1.9215086646279307</v>
      </c>
      <c r="K12" s="11">
        <f>SUM('September 2019'!K12,'October 2019'!K12, 'November 2019'!K12)</f>
        <v>320</v>
      </c>
      <c r="L12" s="13">
        <f t="shared" si="1"/>
        <v>0.61312499999999992</v>
      </c>
      <c r="M12" s="20">
        <f t="shared" si="8"/>
        <v>50</v>
      </c>
      <c r="N12" s="20">
        <f t="shared" si="8"/>
        <v>50</v>
      </c>
      <c r="O12" s="20">
        <f t="shared" si="2"/>
        <v>30.656249999999996</v>
      </c>
      <c r="P12" s="20">
        <f t="shared" si="3"/>
        <v>30.656249999999996</v>
      </c>
      <c r="Q12" s="14">
        <f t="shared" si="4"/>
        <v>61.312499999999993</v>
      </c>
      <c r="R12" s="12">
        <f>SUM('September 2019'!R12,'October 2019'!R12, 'November 2019'!R12)</f>
        <v>132</v>
      </c>
      <c r="S12" s="12">
        <f t="shared" si="5"/>
        <v>0.672782874617737</v>
      </c>
      <c r="T12" s="12">
        <f t="shared" si="6"/>
        <v>0.35013262599469497</v>
      </c>
      <c r="U12" s="12">
        <v>0</v>
      </c>
      <c r="V12" s="14">
        <f t="shared" si="7"/>
        <v>193.3125</v>
      </c>
    </row>
    <row r="13" spans="1:22" x14ac:dyDescent="0.3">
      <c r="A13" s="11" t="s">
        <v>43</v>
      </c>
      <c r="B13" s="12">
        <f>AVERAGE('September 2019'!B13, 'October 2019'!B13, 'November 2019'!B13)</f>
        <v>2</v>
      </c>
      <c r="C13" s="15">
        <f>AVERAGE('September 2019'!C13, 'October 2019'!C13, 'November 2019'!C13)</f>
        <v>1.32</v>
      </c>
      <c r="D13" s="13">
        <f>AVERAGE('September 2019'!D13,'October 2019'!D13, 'November 2019'!D13)</f>
        <v>2.4E-2</v>
      </c>
      <c r="E13" s="13">
        <f>AVERAGE('September 2019'!E13,'October 2019'!E13, 'November 2019'!E13)</f>
        <v>4.8000000000000001E-2</v>
      </c>
      <c r="F13" s="13">
        <f>AVERAGE('September 2019'!F13,'October 2019'!F13, 'November 2019'!F13)</f>
        <v>0.32700000000000001</v>
      </c>
      <c r="G13" s="13">
        <f>AVERAGE('September 2019'!G13,'October 2019'!G13, 'November 2019'!G13)</f>
        <v>0</v>
      </c>
      <c r="H13" s="11">
        <f>SUM('September 2019'!H13,'October 2019'!H13, 'November 2019'!H13)</f>
        <v>113.4</v>
      </c>
      <c r="I13" s="11">
        <f>SUM('September 2019'!I13,'October 2019'!I13, 'November 2019'!I13)</f>
        <v>165</v>
      </c>
      <c r="J13" s="18">
        <f t="shared" ref="J13" si="9">I13/H13</f>
        <v>1.4550264550264549</v>
      </c>
      <c r="K13" s="11">
        <f>SUM('September 2019'!K13,'October 2019'!K13, 'November 2019'!K13)</f>
        <v>160</v>
      </c>
      <c r="L13" s="13">
        <f t="shared" ref="L13" si="10">H13/K13</f>
        <v>0.70874999999999999</v>
      </c>
      <c r="M13" s="20">
        <f t="shared" ref="M13" si="11">IF(B13&gt;=B5,50,0)</f>
        <v>0</v>
      </c>
      <c r="N13" s="20">
        <f t="shared" ref="N13" si="12">IF(C13&gt;=C5,50,0)</f>
        <v>0</v>
      </c>
      <c r="O13" s="20">
        <f t="shared" ref="O13" si="13">M13*L13</f>
        <v>0</v>
      </c>
      <c r="P13" s="20">
        <f t="shared" ref="P13" si="14">N13*L13</f>
        <v>0</v>
      </c>
      <c r="Q13" s="14">
        <f t="shared" ref="Q13" si="15">O13+P13</f>
        <v>0</v>
      </c>
      <c r="R13" s="12">
        <f>SUM('September 2019'!R13,'October 2019'!R13, 'November 2019'!R13)</f>
        <v>32</v>
      </c>
      <c r="S13" s="12">
        <f t="shared" ref="S13" si="16">R13/H13</f>
        <v>0.2821869488536155</v>
      </c>
      <c r="T13" s="12">
        <f t="shared" ref="T13" si="17">R13/I13</f>
        <v>0.19393939393939394</v>
      </c>
      <c r="U13" s="12">
        <v>0</v>
      </c>
      <c r="V13" s="14">
        <f t="shared" ref="V13" si="18">SUM(O13,P13,R13)</f>
        <v>32</v>
      </c>
    </row>
    <row r="17" spans="1:19" s="11" customFormat="1" x14ac:dyDescent="0.3">
      <c r="A17" s="24" t="s">
        <v>40</v>
      </c>
      <c r="B17" s="22">
        <f>RANK(B9,B4:B12,0)</f>
        <v>1</v>
      </c>
      <c r="C17" s="22">
        <f>RANK(C9,C4:C12,0)</f>
        <v>1</v>
      </c>
      <c r="D17" s="22">
        <f>RANK(D9,D4:D12,1)</f>
        <v>3</v>
      </c>
      <c r="E17" s="22">
        <f>RANK(E9,E4:E12,0)</f>
        <v>3</v>
      </c>
      <c r="F17" s="22">
        <f>RANK(F9,F4:F12,0)</f>
        <v>1</v>
      </c>
      <c r="G17" s="23">
        <f>RANK(G9,G4:G12,0)</f>
        <v>1</v>
      </c>
      <c r="J17" s="16"/>
      <c r="S17" s="11" t="s">
        <v>41</v>
      </c>
    </row>
    <row r="19" spans="1:19" x14ac:dyDescent="0.3">
      <c r="A19" t="s">
        <v>33</v>
      </c>
    </row>
    <row r="20" spans="1:19" x14ac:dyDescent="0.3">
      <c r="A20" t="s">
        <v>32</v>
      </c>
    </row>
    <row r="21" spans="1:19" s="11" customFormat="1" x14ac:dyDescent="0.3">
      <c r="J21" s="16"/>
    </row>
    <row r="22" spans="1:19" x14ac:dyDescent="0.3">
      <c r="A22" s="21" t="s">
        <v>38</v>
      </c>
    </row>
    <row r="23" spans="1:19" x14ac:dyDescent="0.3">
      <c r="A23" t="s">
        <v>37</v>
      </c>
    </row>
    <row r="24" spans="1:19" x14ac:dyDescent="0.3">
      <c r="A24" t="s">
        <v>39</v>
      </c>
    </row>
    <row r="25" spans="1:19" x14ac:dyDescent="0.3">
      <c r="A25" t="s">
        <v>42</v>
      </c>
    </row>
  </sheetData>
  <conditionalFormatting sqref="B4:B10">
    <cfRule type="cellIs" dxfId="174" priority="134" operator="greaterThanOrEqual">
      <formula>$B$2</formula>
    </cfRule>
    <cfRule type="cellIs" dxfId="173" priority="135" operator="lessThan">
      <formula>$B$2 *0.95</formula>
    </cfRule>
    <cfRule type="cellIs" dxfId="172" priority="136" operator="between">
      <formula>$B$2</formula>
      <formula>$B$2 *0.95</formula>
    </cfRule>
  </conditionalFormatting>
  <conditionalFormatting sqref="C4:C10">
    <cfRule type="cellIs" dxfId="171" priority="131" operator="greaterThanOrEqual">
      <formula>$C$2</formula>
    </cfRule>
    <cfRule type="cellIs" dxfId="170" priority="132" operator="lessThan">
      <formula>$C$2 * 0.95</formula>
    </cfRule>
    <cfRule type="cellIs" dxfId="169" priority="133" operator="between">
      <formula>$C$2</formula>
      <formula>$C$2 * 0.95</formula>
    </cfRule>
  </conditionalFormatting>
  <conditionalFormatting sqref="D4:D10">
    <cfRule type="cellIs" dxfId="168" priority="129" operator="greaterThan">
      <formula>$D$2</formula>
    </cfRule>
    <cfRule type="cellIs" dxfId="167" priority="130" operator="lessThanOrEqual">
      <formula>$D$2</formula>
    </cfRule>
  </conditionalFormatting>
  <conditionalFormatting sqref="E4:E10">
    <cfRule type="cellIs" dxfId="166" priority="126" operator="greaterThanOrEqual">
      <formula>$E$2</formula>
    </cfRule>
    <cfRule type="cellIs" dxfId="165" priority="127" operator="lessThan">
      <formula>$E$2 * 0.8</formula>
    </cfRule>
    <cfRule type="cellIs" dxfId="164" priority="128" operator="between">
      <formula>$E$2</formula>
      <formula>$E$2*0.8</formula>
    </cfRule>
  </conditionalFormatting>
  <conditionalFormatting sqref="F4:F10">
    <cfRule type="cellIs" dxfId="163" priority="123" operator="greaterThanOrEqual">
      <formula>$F$2</formula>
    </cfRule>
    <cfRule type="cellIs" dxfId="162" priority="124" operator="lessThan">
      <formula>$F$2*0.8</formula>
    </cfRule>
    <cfRule type="cellIs" dxfId="161" priority="125" operator="between">
      <formula>$F$2</formula>
      <formula>$F$2*0.8</formula>
    </cfRule>
  </conditionalFormatting>
  <conditionalFormatting sqref="G4:G10">
    <cfRule type="cellIs" dxfId="160" priority="120" operator="greaterThanOrEqual">
      <formula>$G$2</formula>
    </cfRule>
    <cfRule type="cellIs" dxfId="159" priority="121" operator="lessThan">
      <formula>$G$2*0.3333</formula>
    </cfRule>
    <cfRule type="cellIs" dxfId="158" priority="122" operator="between">
      <formula>$G$2</formula>
      <formula>$G$2*0.3333</formula>
    </cfRule>
  </conditionalFormatting>
  <conditionalFormatting sqref="B11">
    <cfRule type="cellIs" dxfId="157" priority="49" operator="greaterThanOrEqual">
      <formula>$B$2</formula>
    </cfRule>
    <cfRule type="cellIs" dxfId="156" priority="50" operator="lessThan">
      <formula>$B$2 *0.95</formula>
    </cfRule>
    <cfRule type="cellIs" dxfId="155" priority="51" operator="between">
      <formula>$B$2</formula>
      <formula>$B$2 *0.95</formula>
    </cfRule>
  </conditionalFormatting>
  <conditionalFormatting sqref="B12">
    <cfRule type="cellIs" dxfId="154" priority="46" operator="greaterThanOrEqual">
      <formula>$B$2</formula>
    </cfRule>
    <cfRule type="cellIs" dxfId="153" priority="47" operator="lessThan">
      <formula>$B$2 *0.95</formula>
    </cfRule>
    <cfRule type="cellIs" dxfId="152" priority="48" operator="between">
      <formula>$B$2</formula>
      <formula>$B$2 *0.95</formula>
    </cfRule>
  </conditionalFormatting>
  <conditionalFormatting sqref="C11">
    <cfRule type="cellIs" dxfId="151" priority="43" operator="greaterThanOrEqual">
      <formula>$C$2</formula>
    </cfRule>
    <cfRule type="cellIs" dxfId="150" priority="44" operator="lessThan">
      <formula>$C$2 * 0.95</formula>
    </cfRule>
    <cfRule type="cellIs" dxfId="149" priority="45" operator="between">
      <formula>$C$2</formula>
      <formula>$C$2 * 0.95</formula>
    </cfRule>
  </conditionalFormatting>
  <conditionalFormatting sqref="C12">
    <cfRule type="cellIs" dxfId="148" priority="40" operator="greaterThanOrEqual">
      <formula>$C$2</formula>
    </cfRule>
    <cfRule type="cellIs" dxfId="147" priority="41" operator="lessThan">
      <formula>$C$2 * 0.95</formula>
    </cfRule>
    <cfRule type="cellIs" dxfId="146" priority="42" operator="between">
      <formula>$C$2</formula>
      <formula>$C$2 * 0.95</formula>
    </cfRule>
  </conditionalFormatting>
  <conditionalFormatting sqref="D11">
    <cfRule type="cellIs" dxfId="145" priority="38" operator="greaterThan">
      <formula>$D$2</formula>
    </cfRule>
    <cfRule type="cellIs" dxfId="144" priority="39" operator="lessThanOrEqual">
      <formula>$D$2</formula>
    </cfRule>
  </conditionalFormatting>
  <conditionalFormatting sqref="D12">
    <cfRule type="cellIs" dxfId="143" priority="36" operator="greaterThan">
      <formula>$D$2</formula>
    </cfRule>
    <cfRule type="cellIs" dxfId="142" priority="37" operator="lessThanOrEqual">
      <formula>$D$2</formula>
    </cfRule>
  </conditionalFormatting>
  <conditionalFormatting sqref="E11">
    <cfRule type="cellIs" dxfId="141" priority="33" operator="greaterThanOrEqual">
      <formula>$E$2</formula>
    </cfRule>
    <cfRule type="cellIs" dxfId="140" priority="34" operator="lessThan">
      <formula>$E$2 * 0.8</formula>
    </cfRule>
    <cfRule type="cellIs" dxfId="139" priority="35" operator="between">
      <formula>$E$2</formula>
      <formula>$E$2*0.8</formula>
    </cfRule>
  </conditionalFormatting>
  <conditionalFormatting sqref="E12">
    <cfRule type="cellIs" dxfId="138" priority="30" operator="greaterThanOrEqual">
      <formula>$E$2</formula>
    </cfRule>
    <cfRule type="cellIs" dxfId="137" priority="31" operator="lessThan">
      <formula>$E$2 * 0.8</formula>
    </cfRule>
    <cfRule type="cellIs" dxfId="136" priority="32" operator="between">
      <formula>$E$2</formula>
      <formula>$E$2*0.8</formula>
    </cfRule>
  </conditionalFormatting>
  <conditionalFormatting sqref="F11">
    <cfRule type="cellIs" dxfId="135" priority="27" operator="greaterThanOrEqual">
      <formula>$F$2</formula>
    </cfRule>
    <cfRule type="cellIs" dxfId="134" priority="28" operator="lessThan">
      <formula>$F$2*0.8</formula>
    </cfRule>
    <cfRule type="cellIs" dxfId="133" priority="29" operator="between">
      <formula>$F$2</formula>
      <formula>$F$2*0.8</formula>
    </cfRule>
  </conditionalFormatting>
  <conditionalFormatting sqref="F12">
    <cfRule type="cellIs" dxfId="132" priority="24" operator="greaterThanOrEqual">
      <formula>$F$2</formula>
    </cfRule>
    <cfRule type="cellIs" dxfId="131" priority="25" operator="lessThan">
      <formula>$F$2*0.8</formula>
    </cfRule>
    <cfRule type="cellIs" dxfId="130" priority="26" operator="between">
      <formula>$F$2</formula>
      <formula>$F$2*0.8</formula>
    </cfRule>
  </conditionalFormatting>
  <conditionalFormatting sqref="G11">
    <cfRule type="cellIs" dxfId="129" priority="21" operator="greaterThanOrEqual">
      <formula>$G$2</formula>
    </cfRule>
    <cfRule type="cellIs" dxfId="128" priority="22" operator="lessThan">
      <formula>$G$2*0.3333</formula>
    </cfRule>
    <cfRule type="cellIs" dxfId="127" priority="23" operator="between">
      <formula>$G$2</formula>
      <formula>$G$2*0.3333</formula>
    </cfRule>
  </conditionalFormatting>
  <conditionalFormatting sqref="G12">
    <cfRule type="cellIs" dxfId="126" priority="18" operator="greaterThanOrEqual">
      <formula>$G$2</formula>
    </cfRule>
    <cfRule type="cellIs" dxfId="125" priority="19" operator="lessThan">
      <formula>$G$2*0.3333</formula>
    </cfRule>
    <cfRule type="cellIs" dxfId="124" priority="20" operator="between">
      <formula>$G$2</formula>
      <formula>$G$2*0.3333</formula>
    </cfRule>
  </conditionalFormatting>
  <conditionalFormatting sqref="B13">
    <cfRule type="cellIs" dxfId="123" priority="15" operator="greaterThanOrEqual">
      <formula>$B$2</formula>
    </cfRule>
    <cfRule type="cellIs" dxfId="122" priority="16" operator="lessThan">
      <formula>$B$2 *0.95</formula>
    </cfRule>
    <cfRule type="cellIs" dxfId="121" priority="17" operator="between">
      <formula>$B$2</formula>
      <formula>$B$2 *0.95</formula>
    </cfRule>
  </conditionalFormatting>
  <conditionalFormatting sqref="C13">
    <cfRule type="cellIs" dxfId="120" priority="12" operator="greaterThanOrEqual">
      <formula>$C$2</formula>
    </cfRule>
    <cfRule type="cellIs" dxfId="119" priority="13" operator="lessThan">
      <formula>$C$2 * 0.95</formula>
    </cfRule>
    <cfRule type="cellIs" dxfId="118" priority="14" operator="between">
      <formula>$C$2</formula>
      <formula>$C$2 * 0.95</formula>
    </cfRule>
  </conditionalFormatting>
  <conditionalFormatting sqref="D13">
    <cfRule type="cellIs" dxfId="117" priority="10" operator="greaterThan">
      <formula>$D$2</formula>
    </cfRule>
    <cfRule type="cellIs" dxfId="116" priority="11" operator="lessThanOrEqual">
      <formula>$D$2</formula>
    </cfRule>
  </conditionalFormatting>
  <conditionalFormatting sqref="E13">
    <cfRule type="cellIs" dxfId="115" priority="7" operator="greaterThanOrEqual">
      <formula>$E$2</formula>
    </cfRule>
    <cfRule type="cellIs" dxfId="114" priority="8" operator="lessThan">
      <formula>$E$2 * 0.8</formula>
    </cfRule>
    <cfRule type="cellIs" dxfId="113" priority="9" operator="between">
      <formula>$E$2</formula>
      <formula>$E$2*0.8</formula>
    </cfRule>
  </conditionalFormatting>
  <conditionalFormatting sqref="F13">
    <cfRule type="cellIs" dxfId="112" priority="4" operator="greaterThanOrEqual">
      <formula>$F$2</formula>
    </cfRule>
    <cfRule type="cellIs" dxfId="111" priority="5" operator="lessThan">
      <formula>$F$2*0.8</formula>
    </cfRule>
    <cfRule type="cellIs" dxfId="110" priority="6" operator="between">
      <formula>$F$2</formula>
      <formula>$F$2*0.8</formula>
    </cfRule>
  </conditionalFormatting>
  <conditionalFormatting sqref="G13">
    <cfRule type="cellIs" dxfId="109" priority="1" operator="greaterThanOrEqual">
      <formula>$G$2</formula>
    </cfRule>
    <cfRule type="cellIs" dxfId="108" priority="2" operator="lessThan">
      <formula>$G$2*0.3333</formula>
    </cfRule>
    <cfRule type="cellIs" dxfId="107" priority="3" operator="between">
      <formula>$G$2</formula>
      <formula>$G$2*0.3333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11C1C-BB47-45B5-AAF2-353558C4D352}">
  <sheetPr codeName="Sheet2"/>
  <dimension ref="A1:V22"/>
  <sheetViews>
    <sheetView workbookViewId="0">
      <pane xSplit="1" topLeftCell="B1" activePane="topRight" state="frozen"/>
      <selection pane="topRight" activeCell="G14" sqref="G14"/>
    </sheetView>
  </sheetViews>
  <sheetFormatPr defaultRowHeight="14.4" x14ac:dyDescent="0.3"/>
  <cols>
    <col min="1" max="1" width="14.88671875" customWidth="1"/>
    <col min="4" max="4" width="13.5546875" customWidth="1"/>
    <col min="5" max="5" width="10.21875" customWidth="1"/>
    <col min="6" max="6" width="12.109375" customWidth="1"/>
    <col min="7" max="7" width="14.109375" customWidth="1"/>
    <col min="10" max="10" width="14.6640625" style="16" customWidth="1"/>
    <col min="11" max="11" width="14" customWidth="1"/>
    <col min="12" max="12" width="9.6640625" customWidth="1"/>
    <col min="13" max="13" width="14.21875" customWidth="1"/>
    <col min="14" max="14" width="12.88671875" customWidth="1"/>
    <col min="15" max="15" width="15.109375" customWidth="1"/>
    <col min="16" max="16" width="14.109375" customWidth="1"/>
    <col min="17" max="17" width="19.21875" customWidth="1"/>
    <col min="19" max="19" width="10.6640625" style="11" customWidth="1"/>
    <col min="20" max="20" width="11.44140625" style="11" customWidth="1"/>
    <col min="22" max="22" width="11.44140625" customWidth="1"/>
  </cols>
  <sheetData>
    <row r="1" spans="1:22" x14ac:dyDescent="0.3">
      <c r="A1" s="4" t="s">
        <v>21</v>
      </c>
    </row>
    <row r="2" spans="1:22" x14ac:dyDescent="0.3">
      <c r="A2" s="4" t="s">
        <v>22</v>
      </c>
      <c r="B2" s="6">
        <v>2.25</v>
      </c>
      <c r="C2" s="7">
        <v>1.35</v>
      </c>
      <c r="D2" s="8">
        <v>0.04</v>
      </c>
      <c r="E2" s="8">
        <v>0.1</v>
      </c>
      <c r="F2" s="8">
        <v>0.25</v>
      </c>
      <c r="G2" s="8">
        <v>0.15</v>
      </c>
    </row>
    <row r="3" spans="1:22" x14ac:dyDescent="0.3">
      <c r="A3" s="5" t="s">
        <v>27</v>
      </c>
      <c r="B3" s="5" t="s">
        <v>16</v>
      </c>
      <c r="C3" s="5" t="s">
        <v>17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 t="s">
        <v>19</v>
      </c>
      <c r="J3" s="17" t="s">
        <v>34</v>
      </c>
      <c r="K3" s="5" t="s">
        <v>20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28</v>
      </c>
      <c r="R3" s="5" t="s">
        <v>13</v>
      </c>
      <c r="S3" s="5" t="s">
        <v>35</v>
      </c>
      <c r="T3" s="5" t="s">
        <v>36</v>
      </c>
      <c r="U3" s="5" t="s">
        <v>14</v>
      </c>
      <c r="V3" s="5" t="s">
        <v>15</v>
      </c>
    </row>
    <row r="4" spans="1:22" x14ac:dyDescent="0.3">
      <c r="A4" t="s">
        <v>0</v>
      </c>
      <c r="B4" s="1">
        <v>2.23</v>
      </c>
      <c r="C4">
        <v>1.37</v>
      </c>
      <c r="D4" s="2">
        <v>5.1999999999999998E-2</v>
      </c>
      <c r="E4" s="2">
        <v>0.08</v>
      </c>
      <c r="F4" s="2">
        <v>0.23599999999999999</v>
      </c>
      <c r="G4" s="2">
        <v>9.0999999999999998E-2</v>
      </c>
      <c r="H4">
        <v>83</v>
      </c>
      <c r="I4">
        <v>193</v>
      </c>
      <c r="J4" s="18">
        <f t="shared" ref="J4:J10" si="0">I4/H4</f>
        <v>2.3253012048192772</v>
      </c>
      <c r="K4">
        <v>160</v>
      </c>
      <c r="L4" s="2">
        <f t="shared" ref="L4:L10" si="1">H4/K4</f>
        <v>0.51875000000000004</v>
      </c>
      <c r="M4" s="1">
        <f>IF(B4&gt;=B2,50,0)</f>
        <v>0</v>
      </c>
      <c r="N4" s="1">
        <f>IF(C4&gt;=C2,50,0)</f>
        <v>50</v>
      </c>
      <c r="O4" s="3">
        <f t="shared" ref="O4:O10" si="2">M4*L4</f>
        <v>0</v>
      </c>
      <c r="P4" s="3">
        <f t="shared" ref="P4:P10" si="3">N4*L4</f>
        <v>25.937500000000004</v>
      </c>
      <c r="Q4" s="3">
        <f t="shared" ref="Q4:Q10" si="4">O4+P4</f>
        <v>25.937500000000004</v>
      </c>
      <c r="R4" s="1">
        <v>19.5</v>
      </c>
      <c r="S4" s="12">
        <f t="shared" ref="S4:S12" si="5">R4/H4</f>
        <v>0.23493975903614459</v>
      </c>
      <c r="T4" s="12">
        <f t="shared" ref="T4:T12" si="6">R4/I4</f>
        <v>0.10103626943005181</v>
      </c>
      <c r="U4" s="1">
        <v>0</v>
      </c>
      <c r="V4" s="3">
        <f t="shared" ref="V4:V10" si="7">SUM(O4,P4,R4)</f>
        <v>45.4375</v>
      </c>
    </row>
    <row r="5" spans="1:22" x14ac:dyDescent="0.3">
      <c r="A5" t="s">
        <v>1</v>
      </c>
      <c r="B5" s="1">
        <v>2.67</v>
      </c>
      <c r="C5">
        <v>1.41</v>
      </c>
      <c r="D5" s="2">
        <v>3.5000000000000003E-2</v>
      </c>
      <c r="E5" s="2">
        <v>0.10199999999999999</v>
      </c>
      <c r="F5" s="2">
        <v>0.20799999999999999</v>
      </c>
      <c r="G5" s="2">
        <v>0.21099999999999999</v>
      </c>
      <c r="H5">
        <v>160</v>
      </c>
      <c r="I5">
        <v>371</v>
      </c>
      <c r="J5" s="18">
        <f t="shared" si="0"/>
        <v>2.3187500000000001</v>
      </c>
      <c r="K5">
        <v>160</v>
      </c>
      <c r="L5" s="2">
        <f t="shared" si="1"/>
        <v>1</v>
      </c>
      <c r="M5" s="1">
        <f>IF(B5&gt;=B2,50,0)</f>
        <v>50</v>
      </c>
      <c r="N5" s="1">
        <f>IF(C5&gt;=C2,50,0)</f>
        <v>50</v>
      </c>
      <c r="O5" s="3">
        <f t="shared" si="2"/>
        <v>50</v>
      </c>
      <c r="P5" s="3">
        <f t="shared" si="3"/>
        <v>50</v>
      </c>
      <c r="Q5" s="3">
        <f t="shared" si="4"/>
        <v>100</v>
      </c>
      <c r="R5" s="1">
        <v>103</v>
      </c>
      <c r="S5" s="12">
        <f t="shared" si="5"/>
        <v>0.64375000000000004</v>
      </c>
      <c r="T5" s="12">
        <f t="shared" si="6"/>
        <v>0.27762803234501349</v>
      </c>
      <c r="U5" s="1">
        <v>0</v>
      </c>
      <c r="V5" s="3">
        <f t="shared" si="7"/>
        <v>203</v>
      </c>
    </row>
    <row r="6" spans="1:22" x14ac:dyDescent="0.3">
      <c r="A6" t="s">
        <v>2</v>
      </c>
      <c r="B6" s="1">
        <v>1.94</v>
      </c>
      <c r="C6">
        <v>1.32</v>
      </c>
      <c r="D6" s="2">
        <v>4.2000000000000003E-2</v>
      </c>
      <c r="E6" s="2">
        <v>0.104</v>
      </c>
      <c r="F6" s="2">
        <v>0.20799999999999999</v>
      </c>
      <c r="G6" s="2">
        <v>0</v>
      </c>
      <c r="H6">
        <v>123</v>
      </c>
      <c r="I6">
        <v>266</v>
      </c>
      <c r="J6" s="18">
        <f t="shared" si="0"/>
        <v>2.1626016260162602</v>
      </c>
      <c r="K6">
        <v>160</v>
      </c>
      <c r="L6" s="2">
        <f t="shared" si="1"/>
        <v>0.76875000000000004</v>
      </c>
      <c r="M6" s="1">
        <f>IF(B6&gt;=B2,50,0)</f>
        <v>0</v>
      </c>
      <c r="N6" s="1">
        <f>IF(C6&gt;=C2,50,0)</f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1">
        <v>37</v>
      </c>
      <c r="S6" s="12">
        <f t="shared" si="5"/>
        <v>0.30081300813008133</v>
      </c>
      <c r="T6" s="12">
        <f t="shared" si="6"/>
        <v>0.13909774436090225</v>
      </c>
      <c r="U6" s="1">
        <v>0</v>
      </c>
      <c r="V6" s="3">
        <f t="shared" si="7"/>
        <v>37</v>
      </c>
    </row>
    <row r="7" spans="1:22" x14ac:dyDescent="0.3">
      <c r="A7" t="s">
        <v>3</v>
      </c>
      <c r="B7" s="1">
        <v>2.99</v>
      </c>
      <c r="C7">
        <v>1.33</v>
      </c>
      <c r="D7" s="2">
        <v>2.7E-2</v>
      </c>
      <c r="E7" s="2">
        <v>8.2000000000000003E-2</v>
      </c>
      <c r="F7" s="2">
        <v>0.21099999999999999</v>
      </c>
      <c r="G7" s="2">
        <v>5.6000000000000001E-2</v>
      </c>
      <c r="H7">
        <v>134</v>
      </c>
      <c r="I7">
        <v>315</v>
      </c>
      <c r="J7" s="18">
        <f t="shared" si="0"/>
        <v>2.3507462686567164</v>
      </c>
      <c r="K7">
        <v>160</v>
      </c>
      <c r="L7" s="2">
        <f t="shared" si="1"/>
        <v>0.83750000000000002</v>
      </c>
      <c r="M7" s="1">
        <f>IF(B7&gt;=B2,50,0)</f>
        <v>50</v>
      </c>
      <c r="N7" s="1">
        <f>IF(C7&gt;=C2,50,0)</f>
        <v>0</v>
      </c>
      <c r="O7" s="3">
        <f t="shared" si="2"/>
        <v>41.875</v>
      </c>
      <c r="P7" s="3">
        <f t="shared" si="3"/>
        <v>0</v>
      </c>
      <c r="Q7" s="3">
        <f t="shared" si="4"/>
        <v>41.875</v>
      </c>
      <c r="R7" s="1">
        <v>70.5</v>
      </c>
      <c r="S7" s="12">
        <f t="shared" si="5"/>
        <v>0.52611940298507465</v>
      </c>
      <c r="T7" s="12">
        <f t="shared" si="6"/>
        <v>0.22380952380952382</v>
      </c>
      <c r="U7" s="1">
        <v>0</v>
      </c>
      <c r="V7" s="3">
        <f t="shared" si="7"/>
        <v>112.375</v>
      </c>
    </row>
    <row r="8" spans="1:22" x14ac:dyDescent="0.3">
      <c r="A8" t="s">
        <v>5</v>
      </c>
      <c r="B8" s="1">
        <v>1.21</v>
      </c>
      <c r="C8">
        <v>1.1399999999999999</v>
      </c>
      <c r="D8" s="2">
        <v>1.7000000000000001E-2</v>
      </c>
      <c r="E8" s="2">
        <v>0.121</v>
      </c>
      <c r="F8" s="2">
        <v>0.121</v>
      </c>
      <c r="G8" s="2">
        <v>0</v>
      </c>
      <c r="H8">
        <v>30</v>
      </c>
      <c r="I8">
        <v>71</v>
      </c>
      <c r="J8" s="18">
        <f t="shared" si="0"/>
        <v>2.3666666666666667</v>
      </c>
      <c r="K8">
        <v>160</v>
      </c>
      <c r="L8" s="2">
        <f t="shared" si="1"/>
        <v>0.1875</v>
      </c>
      <c r="M8" s="1">
        <f>IF(B8&gt;=B5,50,0)</f>
        <v>0</v>
      </c>
      <c r="N8" s="1">
        <f>IF(C8&gt;=C5,50,0)</f>
        <v>0</v>
      </c>
      <c r="O8" s="3">
        <f t="shared" si="2"/>
        <v>0</v>
      </c>
      <c r="P8" s="3">
        <f t="shared" si="3"/>
        <v>0</v>
      </c>
      <c r="Q8" s="3">
        <f t="shared" si="4"/>
        <v>0</v>
      </c>
      <c r="R8" s="1">
        <v>4.5</v>
      </c>
      <c r="S8" s="12">
        <f t="shared" si="5"/>
        <v>0.15</v>
      </c>
      <c r="T8" s="12">
        <f t="shared" si="6"/>
        <v>6.3380281690140844E-2</v>
      </c>
      <c r="U8" s="1">
        <v>0</v>
      </c>
      <c r="V8" s="3">
        <f t="shared" si="7"/>
        <v>4.5</v>
      </c>
    </row>
    <row r="9" spans="1:22" x14ac:dyDescent="0.3">
      <c r="A9" t="s">
        <v>6</v>
      </c>
      <c r="B9" s="1">
        <v>2.39</v>
      </c>
      <c r="C9">
        <v>1.36</v>
      </c>
      <c r="D9" s="2">
        <v>3.9E-2</v>
      </c>
      <c r="E9" s="2">
        <v>6.3E-2</v>
      </c>
      <c r="F9" s="2">
        <v>0.214</v>
      </c>
      <c r="G9" s="2">
        <v>5.6000000000000001E-2</v>
      </c>
      <c r="H9">
        <v>112</v>
      </c>
      <c r="I9">
        <v>288</v>
      </c>
      <c r="J9" s="18">
        <f t="shared" si="0"/>
        <v>2.5714285714285716</v>
      </c>
      <c r="K9">
        <v>160</v>
      </c>
      <c r="L9" s="2">
        <f t="shared" si="1"/>
        <v>0.7</v>
      </c>
      <c r="M9" s="1">
        <f>IF(B9&gt;=B2,50,0)</f>
        <v>50</v>
      </c>
      <c r="N9" s="1">
        <f>IF(C9&gt;=C2,50,0)</f>
        <v>50</v>
      </c>
      <c r="O9" s="3">
        <f t="shared" si="2"/>
        <v>35</v>
      </c>
      <c r="P9" s="3">
        <f t="shared" si="3"/>
        <v>35</v>
      </c>
      <c r="Q9" s="3">
        <f t="shared" si="4"/>
        <v>70</v>
      </c>
      <c r="R9" s="1">
        <v>61.5</v>
      </c>
      <c r="S9" s="12">
        <f t="shared" si="5"/>
        <v>0.5491071428571429</v>
      </c>
      <c r="T9" s="12">
        <f t="shared" si="6"/>
        <v>0.21354166666666666</v>
      </c>
      <c r="U9" s="1">
        <v>0</v>
      </c>
      <c r="V9" s="3">
        <f t="shared" si="7"/>
        <v>131.5</v>
      </c>
    </row>
    <row r="10" spans="1:22" x14ac:dyDescent="0.3">
      <c r="A10" t="s">
        <v>7</v>
      </c>
      <c r="B10" s="1">
        <v>1.43</v>
      </c>
      <c r="C10">
        <v>1.19</v>
      </c>
      <c r="D10" s="2">
        <v>2.7E-2</v>
      </c>
      <c r="E10" s="2">
        <v>2.7E-2</v>
      </c>
      <c r="F10" s="2">
        <v>0.192</v>
      </c>
      <c r="G10" s="2">
        <v>0</v>
      </c>
      <c r="H10">
        <v>88</v>
      </c>
      <c r="I10">
        <v>79</v>
      </c>
      <c r="J10" s="18">
        <f t="shared" si="0"/>
        <v>0.89772727272727271</v>
      </c>
      <c r="K10">
        <v>160</v>
      </c>
      <c r="L10" s="2">
        <f t="shared" si="1"/>
        <v>0.55000000000000004</v>
      </c>
      <c r="M10" s="1">
        <f>IF(B10&gt;=B2,50,0)</f>
        <v>0</v>
      </c>
      <c r="N10" s="1">
        <f>IF(C10&gt;=C2,50,0)</f>
        <v>0</v>
      </c>
      <c r="O10" s="3">
        <f t="shared" si="2"/>
        <v>0</v>
      </c>
      <c r="P10" s="3">
        <f t="shared" si="3"/>
        <v>0</v>
      </c>
      <c r="Q10" s="3">
        <f t="shared" si="4"/>
        <v>0</v>
      </c>
      <c r="R10" s="1">
        <v>22.5</v>
      </c>
      <c r="S10" s="12">
        <f t="shared" si="5"/>
        <v>0.25568181818181818</v>
      </c>
      <c r="T10" s="12">
        <f t="shared" si="6"/>
        <v>0.2848101265822785</v>
      </c>
      <c r="U10" s="1">
        <v>28.43</v>
      </c>
      <c r="V10" s="3">
        <f t="shared" si="7"/>
        <v>22.5</v>
      </c>
    </row>
    <row r="11" spans="1:22" x14ac:dyDescent="0.3">
      <c r="S11" s="12" t="e">
        <f t="shared" si="5"/>
        <v>#DIV/0!</v>
      </c>
      <c r="T11" s="12" t="e">
        <f t="shared" si="6"/>
        <v>#DIV/0!</v>
      </c>
    </row>
    <row r="12" spans="1:22" x14ac:dyDescent="0.3">
      <c r="S12" s="12" t="e">
        <f t="shared" si="5"/>
        <v>#DIV/0!</v>
      </c>
      <c r="T12" s="12" t="e">
        <f t="shared" si="6"/>
        <v>#DIV/0!</v>
      </c>
    </row>
    <row r="17" spans="1:7" x14ac:dyDescent="0.3">
      <c r="A17" s="24" t="s">
        <v>40</v>
      </c>
      <c r="B17" s="22">
        <f>RANK(B9,B4:B12,0)</f>
        <v>3</v>
      </c>
      <c r="C17" s="22">
        <f>RANK(C9,C4:C12,0)</f>
        <v>3</v>
      </c>
      <c r="D17" s="22">
        <f>RANK(D9,D4:D12,1)</f>
        <v>5</v>
      </c>
      <c r="E17" s="22">
        <f>RANK(E9,E4:E12,0)</f>
        <v>6</v>
      </c>
      <c r="F17" s="22">
        <f>RANK(F9,F4:F12,0)</f>
        <v>2</v>
      </c>
      <c r="G17" s="23">
        <f>RANK(G9,G4:G12,0)</f>
        <v>3</v>
      </c>
    </row>
    <row r="22" spans="1:7" x14ac:dyDescent="0.3">
      <c r="F22" s="5"/>
    </row>
  </sheetData>
  <conditionalFormatting sqref="B4:B10">
    <cfRule type="cellIs" dxfId="106" priority="16" operator="greaterThanOrEqual">
      <formula>$B$2</formula>
    </cfRule>
    <cfRule type="cellIs" dxfId="105" priority="17" operator="lessThan">
      <formula>$B$2 *0.95</formula>
    </cfRule>
    <cfRule type="cellIs" dxfId="104" priority="19" operator="between">
      <formula>$B$2</formula>
      <formula>$B$2 - 0.05</formula>
    </cfRule>
  </conditionalFormatting>
  <conditionalFormatting sqref="C4:C10">
    <cfRule type="cellIs" dxfId="103" priority="13" operator="greaterThanOrEqual">
      <formula>$C$2</formula>
    </cfRule>
    <cfRule type="cellIs" dxfId="102" priority="14" operator="lessThan">
      <formula>$C$2 * 0.95</formula>
    </cfRule>
    <cfRule type="cellIs" dxfId="101" priority="15" operator="between">
      <formula>$C$2</formula>
      <formula>$C$2 * 0.95</formula>
    </cfRule>
  </conditionalFormatting>
  <conditionalFormatting sqref="D4:D10">
    <cfRule type="cellIs" dxfId="100" priority="10" operator="greaterThan">
      <formula>$D$2</formula>
    </cfRule>
    <cfRule type="cellIs" dxfId="99" priority="11" operator="lessThanOrEqual">
      <formula>$D$2</formula>
    </cfRule>
  </conditionalFormatting>
  <conditionalFormatting sqref="E4:E10">
    <cfRule type="cellIs" dxfId="98" priority="7" operator="greaterThanOrEqual">
      <formula>$E$2</formula>
    </cfRule>
    <cfRule type="cellIs" dxfId="97" priority="8" operator="lessThan">
      <formula>$E$2 * 0.8</formula>
    </cfRule>
    <cfRule type="cellIs" dxfId="96" priority="9" operator="between">
      <formula>$E$2</formula>
      <formula>$E$2*0.8</formula>
    </cfRule>
  </conditionalFormatting>
  <conditionalFormatting sqref="F4:F10">
    <cfRule type="cellIs" dxfId="95" priority="4" operator="greaterThanOrEqual">
      <formula>$F$2</formula>
    </cfRule>
    <cfRule type="cellIs" dxfId="94" priority="5" operator="lessThan">
      <formula>$F$2*0.8</formula>
    </cfRule>
    <cfRule type="cellIs" dxfId="93" priority="6" operator="between">
      <formula>$F$2</formula>
      <formula>$F$2*0.8</formula>
    </cfRule>
  </conditionalFormatting>
  <conditionalFormatting sqref="G4:G10">
    <cfRule type="cellIs" dxfId="92" priority="1" operator="greaterThanOrEqual">
      <formula>$G$2</formula>
    </cfRule>
    <cfRule type="cellIs" dxfId="91" priority="2" operator="lessThan">
      <formula>$G$2*0.3333</formula>
    </cfRule>
    <cfRule type="cellIs" dxfId="90" priority="3" operator="between">
      <formula>$G$2</formula>
      <formula>$G$2*0.3333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8CB07-9D7A-4BB1-B1B0-90813780D6C3}">
  <sheetPr codeName="Sheet3"/>
  <dimension ref="A1:V18"/>
  <sheetViews>
    <sheetView workbookViewId="0">
      <pane xSplit="1" topLeftCell="B1" activePane="topRight" state="frozen"/>
      <selection pane="topRight" activeCell="J12" sqref="J12"/>
    </sheetView>
  </sheetViews>
  <sheetFormatPr defaultRowHeight="14.4" x14ac:dyDescent="0.3"/>
  <cols>
    <col min="1" max="1" width="12.21875" bestFit="1" customWidth="1"/>
    <col min="2" max="2" width="7.33203125" bestFit="1" customWidth="1"/>
    <col min="3" max="3" width="6.33203125" bestFit="1" customWidth="1"/>
    <col min="4" max="4" width="14.109375" bestFit="1" customWidth="1"/>
    <col min="5" max="5" width="10.77734375" bestFit="1" customWidth="1"/>
    <col min="6" max="6" width="12.109375" bestFit="1" customWidth="1"/>
    <col min="7" max="7" width="14.5546875" bestFit="1" customWidth="1"/>
    <col min="8" max="8" width="5.88671875" bestFit="1" customWidth="1"/>
    <col min="9" max="9" width="6.77734375" bestFit="1" customWidth="1"/>
    <col min="10" max="10" width="14.6640625" style="16" customWidth="1"/>
    <col min="11" max="11" width="14.109375" bestFit="1" customWidth="1"/>
    <col min="12" max="12" width="9.5546875" bestFit="1" customWidth="1"/>
    <col min="13" max="13" width="13.88671875" bestFit="1" customWidth="1"/>
    <col min="14" max="14" width="12.77734375" bestFit="1" customWidth="1"/>
    <col min="15" max="15" width="15.21875" bestFit="1" customWidth="1"/>
    <col min="16" max="16" width="14.21875" bestFit="1" customWidth="1"/>
    <col min="17" max="17" width="19.33203125" bestFit="1" customWidth="1"/>
    <col min="18" max="18" width="8.6640625" bestFit="1" customWidth="1"/>
    <col min="19" max="19" width="10.6640625" style="11" customWidth="1"/>
    <col min="20" max="20" width="11.44140625" style="11" customWidth="1"/>
    <col min="21" max="21" width="7.6640625" bestFit="1" customWidth="1"/>
    <col min="22" max="22" width="11.6640625" bestFit="1" customWidth="1"/>
  </cols>
  <sheetData>
    <row r="1" spans="1:22" x14ac:dyDescent="0.3">
      <c r="A1" s="4" t="s">
        <v>30</v>
      </c>
    </row>
    <row r="2" spans="1:22" x14ac:dyDescent="0.3">
      <c r="A2" s="4" t="s">
        <v>22</v>
      </c>
      <c r="B2" s="6">
        <v>2.37</v>
      </c>
      <c r="C2" s="7">
        <v>1.35</v>
      </c>
      <c r="D2" s="8">
        <v>0.04</v>
      </c>
      <c r="E2" s="8">
        <v>0.1</v>
      </c>
      <c r="F2" s="8">
        <v>0.25</v>
      </c>
      <c r="G2" s="8">
        <v>0.15</v>
      </c>
    </row>
    <row r="3" spans="1:22" x14ac:dyDescent="0.3">
      <c r="A3" s="5" t="s">
        <v>27</v>
      </c>
      <c r="B3" s="5" t="s">
        <v>16</v>
      </c>
      <c r="C3" s="5" t="s">
        <v>17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 t="s">
        <v>19</v>
      </c>
      <c r="J3" s="17" t="s">
        <v>34</v>
      </c>
      <c r="K3" s="5" t="s">
        <v>20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28</v>
      </c>
      <c r="R3" s="5" t="s">
        <v>13</v>
      </c>
      <c r="S3" s="5" t="s">
        <v>35</v>
      </c>
      <c r="T3" s="5" t="s">
        <v>36</v>
      </c>
      <c r="U3" s="5" t="s">
        <v>14</v>
      </c>
      <c r="V3" s="5" t="s">
        <v>15</v>
      </c>
    </row>
    <row r="4" spans="1:22" x14ac:dyDescent="0.3">
      <c r="A4" t="s">
        <v>0</v>
      </c>
      <c r="B4" s="1">
        <v>2.69</v>
      </c>
      <c r="C4">
        <v>1.38</v>
      </c>
      <c r="D4" s="2">
        <v>7.0000000000000007E-2</v>
      </c>
      <c r="E4" s="2">
        <v>7.0000000000000007E-2</v>
      </c>
      <c r="F4" s="2">
        <v>0.31</v>
      </c>
      <c r="G4" s="2">
        <v>0</v>
      </c>
      <c r="H4">
        <v>58</v>
      </c>
      <c r="I4">
        <v>142</v>
      </c>
      <c r="J4" s="18">
        <f t="shared" ref="J4:J12" si="0">I4/H4</f>
        <v>2.4482758620689653</v>
      </c>
      <c r="K4">
        <v>160</v>
      </c>
      <c r="L4" s="2">
        <f t="shared" ref="L4:L12" si="1">H4/K4</f>
        <v>0.36249999999999999</v>
      </c>
      <c r="M4" s="1">
        <f>IF(B4&gt;=B2,50,0)</f>
        <v>50</v>
      </c>
      <c r="N4" s="1">
        <f>IF(C4&gt;=C2,50,0)</f>
        <v>50</v>
      </c>
      <c r="O4" s="3">
        <f t="shared" ref="O4:O12" si="2">M4*L4</f>
        <v>18.125</v>
      </c>
      <c r="P4" s="3">
        <f t="shared" ref="P4:P12" si="3">N4*L4</f>
        <v>18.125</v>
      </c>
      <c r="Q4" s="3">
        <f t="shared" ref="Q4:Q12" si="4">O4+P4</f>
        <v>36.25</v>
      </c>
      <c r="R4" s="1">
        <v>19</v>
      </c>
      <c r="S4" s="12">
        <f t="shared" ref="S4:S12" si="5">R4/H4</f>
        <v>0.32758620689655171</v>
      </c>
      <c r="T4" s="12">
        <f t="shared" ref="T4:T12" si="6">R4/I4</f>
        <v>0.13380281690140844</v>
      </c>
      <c r="U4" s="1">
        <v>0</v>
      </c>
      <c r="V4" s="3">
        <f t="shared" ref="V4:V12" si="7">SUM(O4,P4,R4)</f>
        <v>55.25</v>
      </c>
    </row>
    <row r="5" spans="1:22" x14ac:dyDescent="0.3">
      <c r="A5" t="s">
        <v>1</v>
      </c>
      <c r="B5" s="1">
        <v>2.99</v>
      </c>
      <c r="C5">
        <v>1.46</v>
      </c>
      <c r="D5" s="2">
        <v>4.7E-2</v>
      </c>
      <c r="E5" s="2">
        <v>6.6000000000000003E-2</v>
      </c>
      <c r="F5" s="2">
        <v>0.36399999999999999</v>
      </c>
      <c r="G5" s="2">
        <v>0.128</v>
      </c>
      <c r="H5">
        <v>166</v>
      </c>
      <c r="I5">
        <v>365</v>
      </c>
      <c r="J5" s="18">
        <f t="shared" si="0"/>
        <v>2.1987951807228914</v>
      </c>
      <c r="K5">
        <v>160</v>
      </c>
      <c r="L5" s="2">
        <f t="shared" si="1"/>
        <v>1.0375000000000001</v>
      </c>
      <c r="M5" s="1">
        <f>IF(B5&gt;=B2,50,0)</f>
        <v>50</v>
      </c>
      <c r="N5" s="1">
        <f>IF(C5&gt;=C2,50,0)</f>
        <v>50</v>
      </c>
      <c r="O5" s="3">
        <f t="shared" si="2"/>
        <v>51.875000000000007</v>
      </c>
      <c r="P5" s="3">
        <f t="shared" si="3"/>
        <v>51.875000000000007</v>
      </c>
      <c r="Q5" s="3">
        <f t="shared" si="4"/>
        <v>103.75000000000001</v>
      </c>
      <c r="R5" s="1">
        <v>114</v>
      </c>
      <c r="S5" s="12">
        <f t="shared" si="5"/>
        <v>0.68674698795180722</v>
      </c>
      <c r="T5" s="12">
        <f t="shared" si="6"/>
        <v>0.31232876712328766</v>
      </c>
      <c r="U5" s="1">
        <v>0</v>
      </c>
      <c r="V5" s="3">
        <f t="shared" si="7"/>
        <v>217.75</v>
      </c>
    </row>
    <row r="6" spans="1:22" x14ac:dyDescent="0.3">
      <c r="A6" t="s">
        <v>2</v>
      </c>
      <c r="B6" s="6"/>
      <c r="C6" s="7"/>
      <c r="D6" s="9"/>
      <c r="E6" s="9"/>
      <c r="F6" s="9"/>
      <c r="G6" s="9"/>
      <c r="H6">
        <v>30</v>
      </c>
      <c r="I6">
        <v>54</v>
      </c>
      <c r="J6" s="18">
        <f t="shared" si="0"/>
        <v>1.8</v>
      </c>
      <c r="K6">
        <v>160</v>
      </c>
      <c r="L6" s="2">
        <f t="shared" si="1"/>
        <v>0.1875</v>
      </c>
      <c r="M6" s="1">
        <f>IF(B6&gt;=B2,50,0)</f>
        <v>0</v>
      </c>
      <c r="N6" s="1">
        <f>IF(C6&gt;=C2,50,0)</f>
        <v>0</v>
      </c>
      <c r="O6" s="3">
        <f t="shared" si="2"/>
        <v>0</v>
      </c>
      <c r="P6" s="3">
        <f t="shared" si="3"/>
        <v>0</v>
      </c>
      <c r="Q6" s="3">
        <f t="shared" si="4"/>
        <v>0</v>
      </c>
      <c r="R6" s="1">
        <v>13</v>
      </c>
      <c r="S6" s="12">
        <f t="shared" si="5"/>
        <v>0.43333333333333335</v>
      </c>
      <c r="T6" s="12">
        <f t="shared" si="6"/>
        <v>0.24074074074074073</v>
      </c>
      <c r="U6" s="1">
        <v>0</v>
      </c>
      <c r="V6" s="3">
        <f t="shared" si="7"/>
        <v>13</v>
      </c>
    </row>
    <row r="7" spans="1:22" x14ac:dyDescent="0.3">
      <c r="A7" t="s">
        <v>3</v>
      </c>
      <c r="B7" s="1">
        <v>3.59</v>
      </c>
      <c r="C7">
        <v>1.46</v>
      </c>
      <c r="D7" s="2">
        <v>5.7000000000000002E-2</v>
      </c>
      <c r="E7" s="2">
        <v>0.111</v>
      </c>
      <c r="F7" s="2">
        <v>0.33600000000000002</v>
      </c>
      <c r="G7" s="2">
        <v>0.23799999999999999</v>
      </c>
      <c r="H7">
        <v>129</v>
      </c>
      <c r="I7">
        <v>280</v>
      </c>
      <c r="J7" s="18">
        <f t="shared" si="0"/>
        <v>2.1705426356589146</v>
      </c>
      <c r="K7">
        <v>160</v>
      </c>
      <c r="L7" s="2">
        <f t="shared" si="1"/>
        <v>0.80625000000000002</v>
      </c>
      <c r="M7" s="1">
        <f>IF(B7&gt;=B2,50,0)</f>
        <v>50</v>
      </c>
      <c r="N7" s="1">
        <f>IF(C7&gt;=C2,50,0)</f>
        <v>50</v>
      </c>
      <c r="O7" s="3">
        <f t="shared" si="2"/>
        <v>40.3125</v>
      </c>
      <c r="P7" s="3">
        <f t="shared" si="3"/>
        <v>40.3125</v>
      </c>
      <c r="Q7" s="3">
        <f t="shared" si="4"/>
        <v>80.625</v>
      </c>
      <c r="R7" s="1">
        <v>113.5</v>
      </c>
      <c r="S7" s="12">
        <f t="shared" si="5"/>
        <v>0.87984496124031009</v>
      </c>
      <c r="T7" s="12">
        <f t="shared" si="6"/>
        <v>0.40535714285714286</v>
      </c>
      <c r="U7" s="1">
        <v>0</v>
      </c>
      <c r="V7" s="3">
        <f t="shared" si="7"/>
        <v>194.125</v>
      </c>
    </row>
    <row r="8" spans="1:22" x14ac:dyDescent="0.3">
      <c r="A8" t="s">
        <v>5</v>
      </c>
      <c r="B8" s="1">
        <v>1.46</v>
      </c>
      <c r="C8">
        <v>1.22</v>
      </c>
      <c r="D8" s="2">
        <v>0.03</v>
      </c>
      <c r="E8" s="2">
        <v>5.0999999999999997E-2</v>
      </c>
      <c r="F8" s="2">
        <v>0.30299999999999999</v>
      </c>
      <c r="G8" s="2">
        <v>8.3000000000000004E-2</v>
      </c>
      <c r="H8">
        <v>54</v>
      </c>
      <c r="I8">
        <v>99</v>
      </c>
      <c r="J8" s="18">
        <f t="shared" si="0"/>
        <v>1.8333333333333333</v>
      </c>
      <c r="K8">
        <v>160</v>
      </c>
      <c r="L8" s="2">
        <f t="shared" si="1"/>
        <v>0.33750000000000002</v>
      </c>
      <c r="M8" s="1">
        <f>IF(B8&gt;=B5,50,0)</f>
        <v>0</v>
      </c>
      <c r="N8" s="1">
        <f>IF(C8&gt;=C5,50,0)</f>
        <v>0</v>
      </c>
      <c r="O8" s="3">
        <f t="shared" si="2"/>
        <v>0</v>
      </c>
      <c r="P8" s="3">
        <f t="shared" si="3"/>
        <v>0</v>
      </c>
      <c r="Q8" s="3">
        <f t="shared" si="4"/>
        <v>0</v>
      </c>
      <c r="R8" s="1">
        <v>20</v>
      </c>
      <c r="S8" s="12">
        <f t="shared" si="5"/>
        <v>0.37037037037037035</v>
      </c>
      <c r="T8" s="12">
        <f t="shared" si="6"/>
        <v>0.20202020202020202</v>
      </c>
      <c r="U8" s="1">
        <v>0</v>
      </c>
      <c r="V8" s="3">
        <f t="shared" si="7"/>
        <v>20</v>
      </c>
    </row>
    <row r="9" spans="1:22" x14ac:dyDescent="0.3">
      <c r="A9" t="s">
        <v>6</v>
      </c>
      <c r="B9" s="1">
        <v>4.71</v>
      </c>
      <c r="C9">
        <v>1.54</v>
      </c>
      <c r="D9" s="2">
        <v>2.7E-2</v>
      </c>
      <c r="E9" s="2">
        <v>8.2000000000000003E-2</v>
      </c>
      <c r="F9" s="2">
        <v>0.42599999999999999</v>
      </c>
      <c r="G9" s="2">
        <v>0.27800000000000002</v>
      </c>
      <c r="H9">
        <v>118</v>
      </c>
      <c r="I9">
        <v>256</v>
      </c>
      <c r="J9" s="18">
        <f t="shared" si="0"/>
        <v>2.1694915254237288</v>
      </c>
      <c r="K9">
        <v>160</v>
      </c>
      <c r="L9" s="2">
        <f t="shared" si="1"/>
        <v>0.73750000000000004</v>
      </c>
      <c r="M9" s="1">
        <f>IF(B9&gt;=B2,50,0)</f>
        <v>50</v>
      </c>
      <c r="N9" s="1">
        <f>IF(C9&gt;=C2,50,0)</f>
        <v>50</v>
      </c>
      <c r="O9" s="3">
        <f t="shared" si="2"/>
        <v>36.875</v>
      </c>
      <c r="P9" s="3">
        <f t="shared" si="3"/>
        <v>36.875</v>
      </c>
      <c r="Q9" s="3">
        <f t="shared" si="4"/>
        <v>73.75</v>
      </c>
      <c r="R9" s="1">
        <v>146</v>
      </c>
      <c r="S9" s="12">
        <f t="shared" si="5"/>
        <v>1.2372881355932204</v>
      </c>
      <c r="T9" s="12">
        <f t="shared" si="6"/>
        <v>0.5703125</v>
      </c>
      <c r="U9" s="1">
        <v>0</v>
      </c>
      <c r="V9" s="3">
        <f t="shared" si="7"/>
        <v>219.75</v>
      </c>
    </row>
    <row r="10" spans="1:22" x14ac:dyDescent="0.3">
      <c r="A10" t="s">
        <v>7</v>
      </c>
      <c r="B10" s="1">
        <v>1.3</v>
      </c>
      <c r="C10">
        <v>1.24</v>
      </c>
      <c r="D10" s="2">
        <v>2.9000000000000001E-2</v>
      </c>
      <c r="E10" s="2">
        <v>0</v>
      </c>
      <c r="F10" s="2">
        <v>0.17599999999999999</v>
      </c>
      <c r="G10" s="2">
        <v>0.2</v>
      </c>
      <c r="H10">
        <v>60</v>
      </c>
      <c r="I10">
        <v>47</v>
      </c>
      <c r="J10" s="18">
        <f t="shared" si="0"/>
        <v>0.78333333333333333</v>
      </c>
      <c r="K10">
        <v>160</v>
      </c>
      <c r="L10" s="2">
        <f t="shared" si="1"/>
        <v>0.375</v>
      </c>
      <c r="M10" s="1">
        <f t="shared" ref="M10:N12" si="8">IF(B10&gt;=B2,50,0)</f>
        <v>0</v>
      </c>
      <c r="N10" s="1">
        <f t="shared" si="8"/>
        <v>0</v>
      </c>
      <c r="O10" s="3">
        <f t="shared" si="2"/>
        <v>0</v>
      </c>
      <c r="P10" s="3">
        <f t="shared" si="3"/>
        <v>0</v>
      </c>
      <c r="Q10" s="3">
        <f t="shared" si="4"/>
        <v>0</v>
      </c>
      <c r="R10" s="1">
        <v>14</v>
      </c>
      <c r="S10" s="12">
        <f t="shared" si="5"/>
        <v>0.23333333333333334</v>
      </c>
      <c r="T10" s="12">
        <f t="shared" si="6"/>
        <v>0.2978723404255319</v>
      </c>
      <c r="U10" s="1">
        <v>0</v>
      </c>
      <c r="V10" s="3">
        <f t="shared" si="7"/>
        <v>14</v>
      </c>
    </row>
    <row r="11" spans="1:22" x14ac:dyDescent="0.3">
      <c r="A11" t="s">
        <v>31</v>
      </c>
      <c r="B11" s="1">
        <v>1.57</v>
      </c>
      <c r="C11">
        <v>1.26</v>
      </c>
      <c r="D11" s="2">
        <v>0.03</v>
      </c>
      <c r="E11" s="2">
        <v>4.5999999999999999E-2</v>
      </c>
      <c r="F11" s="2">
        <v>0.26200000000000001</v>
      </c>
      <c r="G11" s="2">
        <v>0.12</v>
      </c>
      <c r="H11">
        <v>128</v>
      </c>
      <c r="I11">
        <v>263</v>
      </c>
      <c r="J11" s="18">
        <f t="shared" si="0"/>
        <v>2.0546875</v>
      </c>
      <c r="K11">
        <v>160</v>
      </c>
      <c r="L11" s="2">
        <f t="shared" si="1"/>
        <v>0.8</v>
      </c>
      <c r="M11" s="1">
        <f t="shared" si="8"/>
        <v>0</v>
      </c>
      <c r="N11" s="1">
        <f t="shared" si="8"/>
        <v>0</v>
      </c>
      <c r="O11" s="3">
        <f t="shared" si="2"/>
        <v>0</v>
      </c>
      <c r="P11" s="3">
        <f t="shared" si="3"/>
        <v>0</v>
      </c>
      <c r="Q11" s="3">
        <f t="shared" si="4"/>
        <v>0</v>
      </c>
      <c r="R11" s="1">
        <v>35</v>
      </c>
      <c r="S11" s="12">
        <f t="shared" si="5"/>
        <v>0.2734375</v>
      </c>
      <c r="T11" s="12">
        <f t="shared" si="6"/>
        <v>0.13307984790874525</v>
      </c>
      <c r="U11" s="1">
        <v>0</v>
      </c>
      <c r="V11" s="3">
        <f t="shared" si="7"/>
        <v>35</v>
      </c>
    </row>
    <row r="12" spans="1:22" x14ac:dyDescent="0.3">
      <c r="A12" t="s">
        <v>4</v>
      </c>
      <c r="B12" s="1">
        <v>2.78</v>
      </c>
      <c r="C12">
        <v>1.44</v>
      </c>
      <c r="D12" s="2">
        <v>4.2000000000000003E-2</v>
      </c>
      <c r="E12" s="2">
        <v>5.6000000000000001E-2</v>
      </c>
      <c r="F12" s="2">
        <v>0.317</v>
      </c>
      <c r="G12" s="2">
        <v>5.8999999999999997E-2</v>
      </c>
      <c r="H12">
        <v>88</v>
      </c>
      <c r="I12">
        <v>142</v>
      </c>
      <c r="J12" s="18">
        <f t="shared" si="0"/>
        <v>1.6136363636363635</v>
      </c>
      <c r="K12">
        <v>160</v>
      </c>
      <c r="L12" s="2">
        <f t="shared" si="1"/>
        <v>0.55000000000000004</v>
      </c>
      <c r="M12" s="1">
        <f t="shared" si="8"/>
        <v>50</v>
      </c>
      <c r="N12" s="1">
        <f t="shared" si="8"/>
        <v>50</v>
      </c>
      <c r="O12" s="3">
        <f t="shared" si="2"/>
        <v>27.500000000000004</v>
      </c>
      <c r="P12" s="3">
        <f t="shared" si="3"/>
        <v>27.500000000000004</v>
      </c>
      <c r="Q12" s="3">
        <f t="shared" si="4"/>
        <v>55.000000000000007</v>
      </c>
      <c r="R12" s="1">
        <v>56</v>
      </c>
      <c r="S12" s="12">
        <f t="shared" si="5"/>
        <v>0.63636363636363635</v>
      </c>
      <c r="T12" s="12">
        <f t="shared" si="6"/>
        <v>0.39436619718309857</v>
      </c>
      <c r="U12" s="1">
        <v>0</v>
      </c>
      <c r="V12" s="3">
        <f t="shared" si="7"/>
        <v>111</v>
      </c>
    </row>
    <row r="17" spans="1:7" x14ac:dyDescent="0.3">
      <c r="A17" s="24" t="s">
        <v>40</v>
      </c>
      <c r="B17" s="22">
        <f>RANK(B9,B4:B12,0)</f>
        <v>1</v>
      </c>
      <c r="C17" s="22">
        <f>RANK(C9,C4:C12,0)</f>
        <v>1</v>
      </c>
      <c r="D17" s="22">
        <f>RANK(D9,D4:D12,1)</f>
        <v>1</v>
      </c>
      <c r="E17" s="22">
        <f>RANK(E9,E4:E12,0)</f>
        <v>2</v>
      </c>
      <c r="F17" s="22">
        <f>RANK(F9,F4:F12,0)</f>
        <v>1</v>
      </c>
      <c r="G17" s="23">
        <f>RANK(G9,G4:G12,0)</f>
        <v>1</v>
      </c>
    </row>
    <row r="18" spans="1:7" x14ac:dyDescent="0.3">
      <c r="B18" s="11"/>
    </row>
  </sheetData>
  <conditionalFormatting sqref="B4:B10">
    <cfRule type="cellIs" dxfId="89" priority="49" operator="greaterThanOrEqual">
      <formula>$B$2</formula>
    </cfRule>
    <cfRule type="cellIs" dxfId="88" priority="50" operator="lessThan">
      <formula>$B$2 *0.95</formula>
    </cfRule>
    <cfRule type="cellIs" dxfId="87" priority="51" operator="between">
      <formula>$B$2</formula>
      <formula>$B$2 - 0.05</formula>
    </cfRule>
  </conditionalFormatting>
  <conditionalFormatting sqref="C4:C10">
    <cfRule type="cellIs" dxfId="86" priority="46" operator="greaterThanOrEqual">
      <formula>$C$2</formula>
    </cfRule>
    <cfRule type="cellIs" dxfId="85" priority="47" operator="lessThan">
      <formula>$C$2 * 0.95</formula>
    </cfRule>
    <cfRule type="cellIs" dxfId="84" priority="48" operator="between">
      <formula>$C$2</formula>
      <formula>$C$2 * 0.95</formula>
    </cfRule>
  </conditionalFormatting>
  <conditionalFormatting sqref="D4:D10">
    <cfRule type="cellIs" dxfId="83" priority="44" operator="greaterThan">
      <formula>$D$2</formula>
    </cfRule>
    <cfRule type="cellIs" dxfId="82" priority="45" operator="lessThanOrEqual">
      <formula>$D$2</formula>
    </cfRule>
  </conditionalFormatting>
  <conditionalFormatting sqref="E4:E10">
    <cfRule type="cellIs" dxfId="81" priority="41" operator="greaterThanOrEqual">
      <formula>$E$2</formula>
    </cfRule>
    <cfRule type="cellIs" dxfId="80" priority="42" operator="lessThan">
      <formula>$E$2 * 0.8</formula>
    </cfRule>
    <cfRule type="cellIs" dxfId="79" priority="43" operator="between">
      <formula>$E$2</formula>
      <formula>$E$2*0.8</formula>
    </cfRule>
  </conditionalFormatting>
  <conditionalFormatting sqref="F4:F10">
    <cfRule type="cellIs" dxfId="78" priority="38" operator="greaterThanOrEqual">
      <formula>$F$2</formula>
    </cfRule>
    <cfRule type="cellIs" dxfId="77" priority="39" operator="lessThan">
      <formula>$F$2*0.8</formula>
    </cfRule>
    <cfRule type="cellIs" dxfId="76" priority="40" operator="between">
      <formula>$F$2</formula>
      <formula>$F$2*0.8</formula>
    </cfRule>
  </conditionalFormatting>
  <conditionalFormatting sqref="B11">
    <cfRule type="cellIs" dxfId="75" priority="32" operator="greaterThanOrEqual">
      <formula>$B$2</formula>
    </cfRule>
    <cfRule type="cellIs" dxfId="74" priority="33" operator="lessThan">
      <formula>$B$2 *0.95</formula>
    </cfRule>
    <cfRule type="cellIs" dxfId="73" priority="34" operator="between">
      <formula>$B$2</formula>
      <formula>$B$2 - 0.05</formula>
    </cfRule>
  </conditionalFormatting>
  <conditionalFormatting sqref="C11">
    <cfRule type="cellIs" dxfId="72" priority="29" operator="greaterThanOrEqual">
      <formula>$C$2</formula>
    </cfRule>
    <cfRule type="cellIs" dxfId="71" priority="30" operator="lessThan">
      <formula>$C$2 * 0.95</formula>
    </cfRule>
    <cfRule type="cellIs" dxfId="70" priority="31" operator="between">
      <formula>$C$2</formula>
      <formula>$C$2 * 0.95</formula>
    </cfRule>
  </conditionalFormatting>
  <conditionalFormatting sqref="D11">
    <cfRule type="cellIs" dxfId="69" priority="27" operator="greaterThan">
      <formula>$D$2</formula>
    </cfRule>
    <cfRule type="cellIs" dxfId="68" priority="28" operator="lessThanOrEqual">
      <formula>$D$2</formula>
    </cfRule>
  </conditionalFormatting>
  <conditionalFormatting sqref="E11">
    <cfRule type="cellIs" dxfId="67" priority="24" operator="greaterThanOrEqual">
      <formula>$E$2</formula>
    </cfRule>
    <cfRule type="cellIs" dxfId="66" priority="25" operator="lessThan">
      <formula>$E$2 * 0.8</formula>
    </cfRule>
    <cfRule type="cellIs" dxfId="65" priority="26" operator="between">
      <formula>$E$2</formula>
      <formula>$E$2*0.8</formula>
    </cfRule>
  </conditionalFormatting>
  <conditionalFormatting sqref="F11">
    <cfRule type="cellIs" dxfId="64" priority="21" operator="greaterThanOrEqual">
      <formula>$F$2</formula>
    </cfRule>
    <cfRule type="cellIs" dxfId="63" priority="22" operator="lessThan">
      <formula>$F$2*0.8</formula>
    </cfRule>
    <cfRule type="cellIs" dxfId="62" priority="23" operator="between">
      <formula>$F$2</formula>
      <formula>$F$2*0.8</formula>
    </cfRule>
  </conditionalFormatting>
  <conditionalFormatting sqref="B12">
    <cfRule type="cellIs" dxfId="61" priority="15" operator="greaterThanOrEqual">
      <formula>$B$2</formula>
    </cfRule>
    <cfRule type="cellIs" dxfId="60" priority="16" operator="lessThan">
      <formula>$B$2 *0.95</formula>
    </cfRule>
    <cfRule type="cellIs" dxfId="59" priority="17" operator="between">
      <formula>$B$2</formula>
      <formula>$B$2 - 0.05</formula>
    </cfRule>
  </conditionalFormatting>
  <conditionalFormatting sqref="C12">
    <cfRule type="cellIs" dxfId="58" priority="12" operator="greaterThanOrEqual">
      <formula>$C$2</formula>
    </cfRule>
    <cfRule type="cellIs" dxfId="57" priority="13" operator="lessThan">
      <formula>$C$2 * 0.95</formula>
    </cfRule>
    <cfRule type="cellIs" dxfId="56" priority="14" operator="between">
      <formula>$C$2</formula>
      <formula>$C$2 * 0.95</formula>
    </cfRule>
  </conditionalFormatting>
  <conditionalFormatting sqref="D12">
    <cfRule type="cellIs" dxfId="55" priority="10" operator="greaterThan">
      <formula>$D$2</formula>
    </cfRule>
    <cfRule type="cellIs" dxfId="54" priority="11" operator="lessThanOrEqual">
      <formula>$D$2</formula>
    </cfRule>
  </conditionalFormatting>
  <conditionalFormatting sqref="E12">
    <cfRule type="cellIs" dxfId="53" priority="7" operator="greaterThanOrEqual">
      <formula>$E$2</formula>
    </cfRule>
    <cfRule type="cellIs" dxfId="52" priority="8" operator="lessThan">
      <formula>$E$2 * 0.8</formula>
    </cfRule>
    <cfRule type="cellIs" dxfId="51" priority="9" operator="between">
      <formula>$E$2</formula>
      <formula>$E$2*0.8</formula>
    </cfRule>
  </conditionalFormatting>
  <conditionalFormatting sqref="F12">
    <cfRule type="cellIs" dxfId="50" priority="4" operator="greaterThanOrEqual">
      <formula>$F$2</formula>
    </cfRule>
    <cfRule type="cellIs" dxfId="49" priority="5" operator="lessThan">
      <formula>$F$2*0.8</formula>
    </cfRule>
    <cfRule type="cellIs" dxfId="48" priority="6" operator="between">
      <formula>$F$2</formula>
      <formula>$F$2*0.8</formula>
    </cfRule>
  </conditionalFormatting>
  <conditionalFormatting sqref="G4:G12">
    <cfRule type="cellIs" dxfId="47" priority="35" operator="greaterThanOrEqual">
      <formula>$G$2</formula>
    </cfRule>
    <cfRule type="cellIs" dxfId="46" priority="36" operator="lessThan">
      <formula>$G$2*0.75</formula>
    </cfRule>
    <cfRule type="cellIs" dxfId="45" priority="37" operator="between">
      <formula>$G$2</formula>
      <formula>$G$2*0.75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B1B06-A4A0-489E-8333-6D9BD30D0AAB}">
  <dimension ref="A1:V17"/>
  <sheetViews>
    <sheetView workbookViewId="0">
      <pane xSplit="1" topLeftCell="B1" activePane="topRight" state="frozen"/>
      <selection pane="topRight" activeCell="A9" sqref="A9"/>
    </sheetView>
  </sheetViews>
  <sheetFormatPr defaultRowHeight="14.4" x14ac:dyDescent="0.3"/>
  <cols>
    <col min="1" max="1" width="12.21875" style="11" bestFit="1" customWidth="1"/>
    <col min="2" max="2" width="7.33203125" style="11" bestFit="1" customWidth="1"/>
    <col min="3" max="3" width="6.33203125" style="11" bestFit="1" customWidth="1"/>
    <col min="4" max="4" width="14.109375" style="11" bestFit="1" customWidth="1"/>
    <col min="5" max="5" width="10.77734375" style="11" bestFit="1" customWidth="1"/>
    <col min="6" max="6" width="12.109375" style="11" bestFit="1" customWidth="1"/>
    <col min="7" max="7" width="14.5546875" style="11" bestFit="1" customWidth="1"/>
    <col min="8" max="8" width="5.88671875" style="11" bestFit="1" customWidth="1"/>
    <col min="9" max="9" width="6.77734375" style="11" bestFit="1" customWidth="1"/>
    <col min="10" max="10" width="14.6640625" style="16" customWidth="1"/>
    <col min="11" max="11" width="14.109375" style="11" bestFit="1" customWidth="1"/>
    <col min="12" max="12" width="9.5546875" style="11" bestFit="1" customWidth="1"/>
    <col min="13" max="13" width="13.88671875" style="11" bestFit="1" customWidth="1"/>
    <col min="14" max="14" width="12.77734375" style="11" bestFit="1" customWidth="1"/>
    <col min="15" max="15" width="15.21875" style="11" bestFit="1" customWidth="1"/>
    <col min="16" max="16" width="14.21875" style="11" bestFit="1" customWidth="1"/>
    <col min="17" max="17" width="19.33203125" style="11" bestFit="1" customWidth="1"/>
    <col min="18" max="18" width="8.6640625" style="11" bestFit="1" customWidth="1"/>
    <col min="19" max="19" width="10.6640625" style="11" customWidth="1"/>
    <col min="20" max="20" width="11.44140625" style="11" customWidth="1"/>
    <col min="21" max="21" width="7.6640625" style="11" bestFit="1" customWidth="1"/>
    <col min="22" max="22" width="11.6640625" style="11" bestFit="1" customWidth="1"/>
    <col min="23" max="16384" width="8.88671875" style="11"/>
  </cols>
  <sheetData>
    <row r="1" spans="1:22" x14ac:dyDescent="0.3">
      <c r="A1" s="4" t="s">
        <v>30</v>
      </c>
    </row>
    <row r="2" spans="1:22" x14ac:dyDescent="0.3">
      <c r="A2" s="4" t="s">
        <v>22</v>
      </c>
      <c r="B2" s="6">
        <v>2.37</v>
      </c>
      <c r="C2" s="7">
        <v>1.37</v>
      </c>
      <c r="D2" s="8">
        <v>0.04</v>
      </c>
      <c r="E2" s="8">
        <v>0.1</v>
      </c>
      <c r="F2" s="8">
        <v>0.3</v>
      </c>
      <c r="G2" s="8">
        <v>0.25</v>
      </c>
    </row>
    <row r="3" spans="1:22" x14ac:dyDescent="0.3">
      <c r="A3" s="5" t="s">
        <v>27</v>
      </c>
      <c r="B3" s="5" t="s">
        <v>16</v>
      </c>
      <c r="C3" s="5" t="s">
        <v>17</v>
      </c>
      <c r="D3" s="5" t="s">
        <v>23</v>
      </c>
      <c r="E3" s="5" t="s">
        <v>24</v>
      </c>
      <c r="F3" s="5" t="s">
        <v>25</v>
      </c>
      <c r="G3" s="5" t="s">
        <v>26</v>
      </c>
      <c r="H3" s="5" t="s">
        <v>18</v>
      </c>
      <c r="I3" s="5" t="s">
        <v>19</v>
      </c>
      <c r="J3" s="17" t="s">
        <v>34</v>
      </c>
      <c r="K3" s="5" t="s">
        <v>20</v>
      </c>
      <c r="L3" s="5" t="s">
        <v>8</v>
      </c>
      <c r="M3" s="5" t="s">
        <v>9</v>
      </c>
      <c r="N3" s="5" t="s">
        <v>10</v>
      </c>
      <c r="O3" s="5" t="s">
        <v>11</v>
      </c>
      <c r="P3" s="5" t="s">
        <v>12</v>
      </c>
      <c r="Q3" s="5" t="s">
        <v>28</v>
      </c>
      <c r="R3" s="5" t="s">
        <v>13</v>
      </c>
      <c r="S3" s="5" t="s">
        <v>35</v>
      </c>
      <c r="T3" s="5" t="s">
        <v>36</v>
      </c>
      <c r="U3" s="5" t="s">
        <v>14</v>
      </c>
      <c r="V3" s="5" t="s">
        <v>15</v>
      </c>
    </row>
    <row r="4" spans="1:22" x14ac:dyDescent="0.3">
      <c r="A4" s="11" t="s">
        <v>0</v>
      </c>
      <c r="B4" s="12">
        <v>2.38</v>
      </c>
      <c r="C4" s="11">
        <v>1.49</v>
      </c>
      <c r="D4" s="13">
        <v>5.2999999999999999E-2</v>
      </c>
      <c r="E4" s="13">
        <v>5.2999999999999999E-2</v>
      </c>
      <c r="F4" s="13">
        <v>0.38600000000000001</v>
      </c>
      <c r="G4" s="13">
        <v>0</v>
      </c>
      <c r="H4" s="11">
        <v>44.6</v>
      </c>
      <c r="I4" s="11">
        <v>57</v>
      </c>
      <c r="J4" s="18">
        <f t="shared" ref="J4:J12" si="0">I4/H4</f>
        <v>1.2780269058295963</v>
      </c>
      <c r="K4" s="11">
        <v>160</v>
      </c>
      <c r="L4" s="13">
        <f t="shared" ref="L4:L12" si="1">H4/K4</f>
        <v>0.27875</v>
      </c>
      <c r="M4" s="12">
        <f>IF(B4&gt;=B2,50,0)</f>
        <v>50</v>
      </c>
      <c r="N4" s="12">
        <f>IF(C4&gt;=C2,50,0)</f>
        <v>50</v>
      </c>
      <c r="O4" s="14">
        <f t="shared" ref="O4:O12" si="2">M4*L4</f>
        <v>13.9375</v>
      </c>
      <c r="P4" s="14">
        <f t="shared" ref="P4:P12" si="3">N4*L4</f>
        <v>13.9375</v>
      </c>
      <c r="Q4" s="14">
        <f t="shared" ref="Q4:Q12" si="4">O4+P4</f>
        <v>27.875</v>
      </c>
      <c r="R4" s="12">
        <v>15</v>
      </c>
      <c r="S4" s="12">
        <f t="shared" ref="S4:S12" si="5">R4/H4</f>
        <v>0.33632286995515692</v>
      </c>
      <c r="T4" s="12">
        <f t="shared" ref="T4:T12" si="6">R4/I4</f>
        <v>0.26315789473684209</v>
      </c>
      <c r="U4" s="12">
        <v>0</v>
      </c>
      <c r="V4" s="14">
        <f t="shared" ref="V4:V12" si="7">SUM(O4,P4,R4)</f>
        <v>42.875</v>
      </c>
    </row>
    <row r="5" spans="1:22" x14ac:dyDescent="0.3">
      <c r="A5" s="11" t="s">
        <v>1</v>
      </c>
      <c r="B5" s="12">
        <v>2.89</v>
      </c>
      <c r="C5" s="11">
        <v>1.41</v>
      </c>
      <c r="D5" s="13">
        <v>1.9E-2</v>
      </c>
      <c r="E5" s="13">
        <v>5.3999999999999999E-2</v>
      </c>
      <c r="F5" s="13">
        <v>0.33500000000000002</v>
      </c>
      <c r="G5" s="13">
        <v>0.129</v>
      </c>
      <c r="H5" s="11">
        <v>165</v>
      </c>
      <c r="I5" s="11">
        <v>313</v>
      </c>
      <c r="J5" s="18">
        <f t="shared" si="0"/>
        <v>1.896969696969697</v>
      </c>
      <c r="K5" s="11">
        <v>160</v>
      </c>
      <c r="L5" s="13">
        <f t="shared" si="1"/>
        <v>1.03125</v>
      </c>
      <c r="M5" s="12">
        <f>IF(B5&gt;=B2,50,0)</f>
        <v>50</v>
      </c>
      <c r="N5" s="12">
        <f>IF(C5&gt;=C2,50,0)</f>
        <v>50</v>
      </c>
      <c r="O5" s="14">
        <f t="shared" si="2"/>
        <v>51.5625</v>
      </c>
      <c r="P5" s="14">
        <f t="shared" si="3"/>
        <v>51.5625</v>
      </c>
      <c r="Q5" s="14">
        <f t="shared" si="4"/>
        <v>103.125</v>
      </c>
      <c r="R5" s="12">
        <v>71</v>
      </c>
      <c r="S5" s="12">
        <f t="shared" si="5"/>
        <v>0.4303030303030303</v>
      </c>
      <c r="T5" s="12">
        <f t="shared" si="6"/>
        <v>0.2268370607028754</v>
      </c>
      <c r="U5" s="12">
        <v>0</v>
      </c>
      <c r="V5" s="14">
        <f t="shared" si="7"/>
        <v>174.125</v>
      </c>
    </row>
    <row r="6" spans="1:22" x14ac:dyDescent="0.3">
      <c r="A6" s="11" t="s">
        <v>2</v>
      </c>
      <c r="B6" s="6"/>
      <c r="C6" s="7"/>
      <c r="D6" s="9"/>
      <c r="E6" s="9"/>
      <c r="F6" s="9"/>
      <c r="G6" s="9"/>
      <c r="H6" s="11">
        <v>0</v>
      </c>
      <c r="I6" s="11">
        <v>0</v>
      </c>
      <c r="J6" s="18" t="e">
        <f t="shared" si="0"/>
        <v>#DIV/0!</v>
      </c>
      <c r="K6" s="11">
        <v>160</v>
      </c>
      <c r="L6" s="13">
        <f t="shared" si="1"/>
        <v>0</v>
      </c>
      <c r="M6" s="12">
        <f>IF(B6&gt;=B2,50,0)</f>
        <v>0</v>
      </c>
      <c r="N6" s="12">
        <f>IF(C6&gt;=C2,50,0)</f>
        <v>0</v>
      </c>
      <c r="O6" s="14">
        <f t="shared" si="2"/>
        <v>0</v>
      </c>
      <c r="P6" s="14">
        <f t="shared" si="3"/>
        <v>0</v>
      </c>
      <c r="Q6" s="14">
        <f t="shared" si="4"/>
        <v>0</v>
      </c>
      <c r="R6" s="12">
        <v>0</v>
      </c>
      <c r="S6" s="12" t="e">
        <f t="shared" si="5"/>
        <v>#DIV/0!</v>
      </c>
      <c r="T6" s="12" t="e">
        <f t="shared" si="6"/>
        <v>#DIV/0!</v>
      </c>
      <c r="U6" s="12">
        <v>0</v>
      </c>
      <c r="V6" s="14">
        <f t="shared" si="7"/>
        <v>0</v>
      </c>
    </row>
    <row r="7" spans="1:22" x14ac:dyDescent="0.3">
      <c r="A7" s="11" t="s">
        <v>3</v>
      </c>
      <c r="B7" s="12">
        <v>3.9</v>
      </c>
      <c r="C7" s="11">
        <v>1.45</v>
      </c>
      <c r="D7" s="13">
        <v>2.5999999999999999E-2</v>
      </c>
      <c r="E7" s="13">
        <v>0.13600000000000001</v>
      </c>
      <c r="F7" s="13">
        <v>0.26700000000000002</v>
      </c>
      <c r="G7" s="13">
        <v>0.2</v>
      </c>
      <c r="H7" s="11">
        <v>104.8</v>
      </c>
      <c r="I7" s="11">
        <v>191</v>
      </c>
      <c r="J7" s="18">
        <f t="shared" si="0"/>
        <v>1.8225190839694656</v>
      </c>
      <c r="K7" s="11">
        <v>160</v>
      </c>
      <c r="L7" s="13">
        <f t="shared" si="1"/>
        <v>0.65500000000000003</v>
      </c>
      <c r="M7" s="12">
        <f>IF(B7&gt;=B2,50,0)</f>
        <v>50</v>
      </c>
      <c r="N7" s="12">
        <f>IF(C7&gt;=C2,50,0)</f>
        <v>50</v>
      </c>
      <c r="O7" s="14">
        <f t="shared" si="2"/>
        <v>32.75</v>
      </c>
      <c r="P7" s="14">
        <f t="shared" si="3"/>
        <v>32.75</v>
      </c>
      <c r="Q7" s="14">
        <f t="shared" si="4"/>
        <v>65.5</v>
      </c>
      <c r="R7" s="12">
        <v>54</v>
      </c>
      <c r="S7" s="12">
        <f t="shared" si="5"/>
        <v>0.51526717557251911</v>
      </c>
      <c r="T7" s="12">
        <f t="shared" si="6"/>
        <v>0.28272251308900526</v>
      </c>
      <c r="U7" s="12">
        <v>0</v>
      </c>
      <c r="V7" s="14">
        <f t="shared" si="7"/>
        <v>119.5</v>
      </c>
    </row>
    <row r="8" spans="1:22" x14ac:dyDescent="0.3">
      <c r="A8" s="11" t="s">
        <v>5</v>
      </c>
      <c r="B8" s="12">
        <v>1.35</v>
      </c>
      <c r="C8" s="11">
        <v>1.22</v>
      </c>
      <c r="D8" s="13">
        <v>0</v>
      </c>
      <c r="E8" s="13">
        <v>6.3E-2</v>
      </c>
      <c r="F8" s="13">
        <v>0.125</v>
      </c>
      <c r="G8" s="13">
        <v>0</v>
      </c>
      <c r="H8" s="11">
        <v>23.5</v>
      </c>
      <c r="I8" s="11">
        <v>32</v>
      </c>
      <c r="J8" s="18">
        <f t="shared" si="0"/>
        <v>1.3617021276595744</v>
      </c>
      <c r="K8" s="11">
        <v>160</v>
      </c>
      <c r="L8" s="13">
        <f t="shared" si="1"/>
        <v>0.14687500000000001</v>
      </c>
      <c r="M8" s="12">
        <f>IF(B8&gt;=B2,50,0)</f>
        <v>0</v>
      </c>
      <c r="N8" s="12">
        <f>IF(C8&gt;=C2,50,0)</f>
        <v>0</v>
      </c>
      <c r="O8" s="14">
        <f t="shared" si="2"/>
        <v>0</v>
      </c>
      <c r="P8" s="14">
        <f t="shared" si="3"/>
        <v>0</v>
      </c>
      <c r="Q8" s="14">
        <f t="shared" si="4"/>
        <v>0</v>
      </c>
      <c r="R8" s="12">
        <v>6</v>
      </c>
      <c r="S8" s="12">
        <f t="shared" si="5"/>
        <v>0.25531914893617019</v>
      </c>
      <c r="T8" s="12">
        <f t="shared" si="6"/>
        <v>0.1875</v>
      </c>
      <c r="U8" s="12">
        <v>0</v>
      </c>
      <c r="V8" s="14">
        <f t="shared" si="7"/>
        <v>6</v>
      </c>
    </row>
    <row r="9" spans="1:22" x14ac:dyDescent="0.3">
      <c r="A9" s="11" t="s">
        <v>6</v>
      </c>
      <c r="B9" s="12">
        <v>3.68</v>
      </c>
      <c r="C9" s="11">
        <v>1.62</v>
      </c>
      <c r="D9" s="13">
        <v>0.03</v>
      </c>
      <c r="E9" s="13">
        <v>9.6000000000000002E-2</v>
      </c>
      <c r="F9" s="13">
        <v>0.41899999999999998</v>
      </c>
      <c r="G9" s="13">
        <v>0.375</v>
      </c>
      <c r="H9" s="11">
        <v>94</v>
      </c>
      <c r="I9" s="11">
        <v>198</v>
      </c>
      <c r="J9" s="18">
        <f t="shared" si="0"/>
        <v>2.1063829787234041</v>
      </c>
      <c r="K9" s="11">
        <v>160</v>
      </c>
      <c r="L9" s="13">
        <f t="shared" si="1"/>
        <v>0.58750000000000002</v>
      </c>
      <c r="M9" s="12">
        <f>IF(B9&gt;=B2,50,0)</f>
        <v>50</v>
      </c>
      <c r="N9" s="12">
        <f>IF(C9&gt;=C2,50,0)</f>
        <v>50</v>
      </c>
      <c r="O9" s="14">
        <f t="shared" si="2"/>
        <v>29.375</v>
      </c>
      <c r="P9" s="14">
        <f t="shared" si="3"/>
        <v>29.375</v>
      </c>
      <c r="Q9" s="14">
        <f t="shared" si="4"/>
        <v>58.75</v>
      </c>
      <c r="R9" s="12">
        <v>75</v>
      </c>
      <c r="S9" s="12">
        <f t="shared" si="5"/>
        <v>0.7978723404255319</v>
      </c>
      <c r="T9" s="12">
        <f t="shared" si="6"/>
        <v>0.37878787878787878</v>
      </c>
      <c r="U9" s="12">
        <v>0</v>
      </c>
      <c r="V9" s="14">
        <f t="shared" si="7"/>
        <v>133.75</v>
      </c>
    </row>
    <row r="10" spans="1:22" x14ac:dyDescent="0.3">
      <c r="A10" s="11" t="s">
        <v>7</v>
      </c>
      <c r="B10" s="12"/>
      <c r="D10" s="13"/>
      <c r="E10" s="13"/>
      <c r="F10" s="13"/>
      <c r="G10" s="13"/>
      <c r="H10" s="11">
        <v>0</v>
      </c>
      <c r="I10" s="11">
        <v>0</v>
      </c>
      <c r="J10" s="18" t="e">
        <f t="shared" si="0"/>
        <v>#DIV/0!</v>
      </c>
      <c r="K10" s="11">
        <v>160</v>
      </c>
      <c r="L10" s="13">
        <f t="shared" si="1"/>
        <v>0</v>
      </c>
      <c r="M10" s="12">
        <f t="shared" ref="M10:N12" si="8">IF(B10&gt;=B2,50,0)</f>
        <v>0</v>
      </c>
      <c r="N10" s="12">
        <f t="shared" si="8"/>
        <v>0</v>
      </c>
      <c r="O10" s="14">
        <f t="shared" si="2"/>
        <v>0</v>
      </c>
      <c r="P10" s="14">
        <f t="shared" si="3"/>
        <v>0</v>
      </c>
      <c r="Q10" s="14">
        <f t="shared" si="4"/>
        <v>0</v>
      </c>
      <c r="R10" s="12">
        <v>0</v>
      </c>
      <c r="S10" s="12" t="e">
        <f t="shared" si="5"/>
        <v>#DIV/0!</v>
      </c>
      <c r="T10" s="12" t="e">
        <f t="shared" si="6"/>
        <v>#DIV/0!</v>
      </c>
      <c r="U10" s="12">
        <v>0</v>
      </c>
      <c r="V10" s="14">
        <f t="shared" si="7"/>
        <v>0</v>
      </c>
    </row>
    <row r="11" spans="1:22" x14ac:dyDescent="0.3">
      <c r="A11" s="11" t="s">
        <v>31</v>
      </c>
      <c r="B11" s="12">
        <v>2.6</v>
      </c>
      <c r="C11" s="11">
        <v>1.38</v>
      </c>
      <c r="D11" s="13">
        <v>3.6999999999999998E-2</v>
      </c>
      <c r="E11" s="13">
        <v>7.2999999999999995E-2</v>
      </c>
      <c r="F11" s="13">
        <v>0.316</v>
      </c>
      <c r="G11" s="13">
        <v>8.3000000000000004E-2</v>
      </c>
      <c r="H11" s="11">
        <v>142</v>
      </c>
      <c r="I11" s="11">
        <v>301</v>
      </c>
      <c r="J11" s="18">
        <f t="shared" si="0"/>
        <v>2.119718309859155</v>
      </c>
      <c r="K11" s="11">
        <v>160</v>
      </c>
      <c r="L11" s="13">
        <f t="shared" si="1"/>
        <v>0.88749999999999996</v>
      </c>
      <c r="M11" s="12">
        <f>IF(B11&gt;=B2,50,0)</f>
        <v>50</v>
      </c>
      <c r="N11" s="12">
        <f>IF(C11&gt;=C2,50,0)</f>
        <v>50</v>
      </c>
      <c r="O11" s="14">
        <f t="shared" si="2"/>
        <v>44.375</v>
      </c>
      <c r="P11" s="14">
        <f t="shared" si="3"/>
        <v>44.375</v>
      </c>
      <c r="Q11" s="14">
        <f t="shared" si="4"/>
        <v>88.75</v>
      </c>
      <c r="R11" s="12">
        <v>68</v>
      </c>
      <c r="S11" s="12">
        <f t="shared" si="5"/>
        <v>0.47887323943661969</v>
      </c>
      <c r="T11" s="12">
        <f t="shared" si="6"/>
        <v>0.22591362126245848</v>
      </c>
      <c r="U11" s="12">
        <v>0</v>
      </c>
      <c r="V11" s="14">
        <f t="shared" si="7"/>
        <v>156.75</v>
      </c>
    </row>
    <row r="12" spans="1:22" x14ac:dyDescent="0.3">
      <c r="A12" s="11" t="s">
        <v>4</v>
      </c>
      <c r="B12" s="12">
        <v>3.95</v>
      </c>
      <c r="C12" s="11">
        <v>1.45</v>
      </c>
      <c r="D12" s="13">
        <v>3.7999999999999999E-2</v>
      </c>
      <c r="E12" s="13">
        <v>4.7E-2</v>
      </c>
      <c r="F12" s="13">
        <v>0.36199999999999999</v>
      </c>
      <c r="G12" s="13">
        <v>0.14299999999999999</v>
      </c>
      <c r="H12" s="11">
        <v>108.2</v>
      </c>
      <c r="I12" s="11">
        <v>235</v>
      </c>
      <c r="J12" s="18">
        <f t="shared" si="0"/>
        <v>2.1719038817005543</v>
      </c>
      <c r="K12" s="11">
        <v>160</v>
      </c>
      <c r="L12" s="13">
        <f t="shared" si="1"/>
        <v>0.67625000000000002</v>
      </c>
      <c r="M12" s="12">
        <f>IF(B12&gt;=B2,50,0)</f>
        <v>50</v>
      </c>
      <c r="N12" s="12">
        <f>IF(C12&gt;=C2,50,0)</f>
        <v>50</v>
      </c>
      <c r="O12" s="14">
        <f t="shared" si="2"/>
        <v>33.8125</v>
      </c>
      <c r="P12" s="14">
        <f t="shared" si="3"/>
        <v>33.8125</v>
      </c>
      <c r="Q12" s="14">
        <f t="shared" si="4"/>
        <v>67.625</v>
      </c>
      <c r="R12" s="12">
        <v>76</v>
      </c>
      <c r="S12" s="12">
        <f t="shared" si="5"/>
        <v>0.70240295748613679</v>
      </c>
      <c r="T12" s="12">
        <f t="shared" si="6"/>
        <v>0.32340425531914896</v>
      </c>
      <c r="U12" s="12">
        <v>0</v>
      </c>
      <c r="V12" s="14">
        <f t="shared" si="7"/>
        <v>143.625</v>
      </c>
    </row>
    <row r="13" spans="1:22" x14ac:dyDescent="0.3">
      <c r="A13" s="11" t="s">
        <v>43</v>
      </c>
      <c r="B13" s="12">
        <v>2</v>
      </c>
      <c r="C13" s="11">
        <v>1.32</v>
      </c>
      <c r="D13" s="13">
        <v>2.4E-2</v>
      </c>
      <c r="E13" s="13">
        <v>4.8000000000000001E-2</v>
      </c>
      <c r="F13" s="13">
        <v>0.32700000000000001</v>
      </c>
      <c r="G13" s="13">
        <v>0</v>
      </c>
      <c r="H13" s="11">
        <v>113.4</v>
      </c>
      <c r="I13" s="11">
        <v>165</v>
      </c>
      <c r="J13" s="18">
        <f t="shared" ref="J13" si="9">I13/H13</f>
        <v>1.4550264550264549</v>
      </c>
      <c r="K13" s="11">
        <v>160</v>
      </c>
      <c r="L13" s="13">
        <f t="shared" ref="L13" si="10">H13/K13</f>
        <v>0.70874999999999999</v>
      </c>
      <c r="M13" s="12">
        <f t="shared" ref="M13" si="11">IF(B13&gt;=B5,50,0)</f>
        <v>0</v>
      </c>
      <c r="N13" s="12">
        <f t="shared" ref="N13" si="12">IF(C13&gt;=C5,50,0)</f>
        <v>0</v>
      </c>
      <c r="O13" s="14">
        <f t="shared" ref="O13" si="13">M13*L13</f>
        <v>0</v>
      </c>
      <c r="P13" s="14">
        <f t="shared" ref="P13" si="14">N13*L13</f>
        <v>0</v>
      </c>
      <c r="Q13" s="14">
        <f t="shared" ref="Q13" si="15">O13+P13</f>
        <v>0</v>
      </c>
      <c r="R13" s="12">
        <v>32</v>
      </c>
      <c r="S13" s="12">
        <f t="shared" ref="S13" si="16">R13/H13</f>
        <v>0.2821869488536155</v>
      </c>
      <c r="T13" s="12">
        <f t="shared" ref="T13" si="17">R13/I13</f>
        <v>0.19393939393939394</v>
      </c>
      <c r="U13" s="12">
        <v>0</v>
      </c>
      <c r="V13" s="14">
        <f t="shared" ref="V13" si="18">SUM(O13,P13,R13)</f>
        <v>32</v>
      </c>
    </row>
    <row r="17" spans="1:7" x14ac:dyDescent="0.3">
      <c r="A17" s="24" t="s">
        <v>40</v>
      </c>
      <c r="B17" s="22">
        <f>RANK(B9,B4:B12,0)</f>
        <v>3</v>
      </c>
      <c r="C17" s="22">
        <f>RANK(C9,C4:C12,0)</f>
        <v>1</v>
      </c>
      <c r="D17" s="22">
        <f>RANK(D9,D4:D12,1)</f>
        <v>4</v>
      </c>
      <c r="E17" s="22">
        <f>RANK(E9,E4:E12,0)</f>
        <v>2</v>
      </c>
      <c r="F17" s="22">
        <f>RANK(F9,F4:F12,0)</f>
        <v>1</v>
      </c>
      <c r="G17" s="23">
        <f>RANK(G9,G4:G12,0)</f>
        <v>1</v>
      </c>
    </row>
  </sheetData>
  <conditionalFormatting sqref="B4:B10 B13">
    <cfRule type="cellIs" dxfId="2" priority="43" operator="greaterThanOrEqual">
      <formula>$B$2</formula>
    </cfRule>
    <cfRule type="cellIs" dxfId="1" priority="44" operator="lessThan">
      <formula>$B$2 *0.95</formula>
    </cfRule>
    <cfRule type="cellIs" dxfId="0" priority="45" operator="between">
      <formula>$B$2</formula>
      <formula>$B$2 - 0.05</formula>
    </cfRule>
  </conditionalFormatting>
  <conditionalFormatting sqref="C4:C10 C13">
    <cfRule type="cellIs" dxfId="44" priority="40" operator="greaterThanOrEqual">
      <formula>$C$2</formula>
    </cfRule>
    <cfRule type="cellIs" dxfId="43" priority="41" operator="lessThan">
      <formula>$C$2 * 0.95</formula>
    </cfRule>
    <cfRule type="cellIs" dxfId="42" priority="42" operator="between">
      <formula>$C$2</formula>
      <formula>$C$2 * 0.95</formula>
    </cfRule>
  </conditionalFormatting>
  <conditionalFormatting sqref="D4:D10 D13">
    <cfRule type="cellIs" dxfId="41" priority="38" operator="greaterThan">
      <formula>$D$2</formula>
    </cfRule>
    <cfRule type="cellIs" dxfId="40" priority="39" operator="lessThanOrEqual">
      <formula>$D$2</formula>
    </cfRule>
  </conditionalFormatting>
  <conditionalFormatting sqref="E4:E10 E13">
    <cfRule type="cellIs" dxfId="39" priority="35" operator="greaterThanOrEqual">
      <formula>$E$2</formula>
    </cfRule>
    <cfRule type="cellIs" dxfId="38" priority="36" operator="lessThan">
      <formula>$E$2 * 0.8</formula>
    </cfRule>
    <cfRule type="cellIs" dxfId="37" priority="37" operator="between">
      <formula>$E$2</formula>
      <formula>$E$2*0.8</formula>
    </cfRule>
  </conditionalFormatting>
  <conditionalFormatting sqref="F4:F10 F13">
    <cfRule type="cellIs" dxfId="36" priority="32" operator="greaterThanOrEqual">
      <formula>$F$2</formula>
    </cfRule>
    <cfRule type="cellIs" dxfId="35" priority="33" operator="lessThan">
      <formula>$F$2*0.8</formula>
    </cfRule>
    <cfRule type="cellIs" dxfId="34" priority="34" operator="between">
      <formula>$F$2</formula>
      <formula>$F$2*0.8</formula>
    </cfRule>
  </conditionalFormatting>
  <conditionalFormatting sqref="B11">
    <cfRule type="cellIs" dxfId="33" priority="26" operator="greaterThanOrEqual">
      <formula>$B$2</formula>
    </cfRule>
    <cfRule type="cellIs" dxfId="32" priority="27" operator="lessThan">
      <formula>$B$2 *0.95</formula>
    </cfRule>
    <cfRule type="cellIs" dxfId="31" priority="28" operator="between">
      <formula>$B$2</formula>
      <formula>$B$2 - 0.05</formula>
    </cfRule>
  </conditionalFormatting>
  <conditionalFormatting sqref="C11">
    <cfRule type="cellIs" dxfId="30" priority="23" operator="greaterThanOrEqual">
      <formula>$C$2</formula>
    </cfRule>
    <cfRule type="cellIs" dxfId="29" priority="24" operator="lessThan">
      <formula>$C$2 * 0.95</formula>
    </cfRule>
    <cfRule type="cellIs" dxfId="28" priority="25" operator="between">
      <formula>$C$2</formula>
      <formula>$C$2 * 0.95</formula>
    </cfRule>
  </conditionalFormatting>
  <conditionalFormatting sqref="D11">
    <cfRule type="cellIs" dxfId="27" priority="21" operator="greaterThan">
      <formula>$D$2</formula>
    </cfRule>
    <cfRule type="cellIs" dxfId="26" priority="22" operator="lessThanOrEqual">
      <formula>$D$2</formula>
    </cfRule>
  </conditionalFormatting>
  <conditionalFormatting sqref="E11">
    <cfRule type="cellIs" dxfId="25" priority="18" operator="greaterThanOrEqual">
      <formula>$E$2</formula>
    </cfRule>
    <cfRule type="cellIs" dxfId="24" priority="19" operator="lessThan">
      <formula>$E$2 * 0.8</formula>
    </cfRule>
    <cfRule type="cellIs" dxfId="23" priority="20" operator="between">
      <formula>$E$2</formula>
      <formula>$E$2*0.8</formula>
    </cfRule>
  </conditionalFormatting>
  <conditionalFormatting sqref="F11">
    <cfRule type="cellIs" dxfId="22" priority="15" operator="greaterThanOrEqual">
      <formula>$F$2</formula>
    </cfRule>
    <cfRule type="cellIs" dxfId="21" priority="16" operator="lessThan">
      <formula>$F$2*0.8</formula>
    </cfRule>
    <cfRule type="cellIs" dxfId="20" priority="17" operator="between">
      <formula>$F$2</formula>
      <formula>$F$2*0.8</formula>
    </cfRule>
  </conditionalFormatting>
  <conditionalFormatting sqref="B12">
    <cfRule type="cellIs" dxfId="19" priority="12" operator="greaterThanOrEqual">
      <formula>$B$2</formula>
    </cfRule>
    <cfRule type="cellIs" dxfId="18" priority="13" operator="lessThan">
      <formula>$B$2 *0.95</formula>
    </cfRule>
    <cfRule type="cellIs" dxfId="17" priority="14" operator="between">
      <formula>$B$2</formula>
      <formula>$B$2 - 0.05</formula>
    </cfRule>
  </conditionalFormatting>
  <conditionalFormatting sqref="C12">
    <cfRule type="cellIs" dxfId="16" priority="9" operator="greaterThanOrEqual">
      <formula>$C$2</formula>
    </cfRule>
    <cfRule type="cellIs" dxfId="15" priority="10" operator="lessThan">
      <formula>$C$2 * 0.95</formula>
    </cfRule>
    <cfRule type="cellIs" dxfId="14" priority="11" operator="between">
      <formula>$C$2</formula>
      <formula>$C$2 * 0.95</formula>
    </cfRule>
  </conditionalFormatting>
  <conditionalFormatting sqref="D12">
    <cfRule type="cellIs" dxfId="13" priority="7" operator="greaterThan">
      <formula>$D$2</formula>
    </cfRule>
    <cfRule type="cellIs" dxfId="12" priority="8" operator="lessThanOrEqual">
      <formula>$D$2</formula>
    </cfRule>
  </conditionalFormatting>
  <conditionalFormatting sqref="E12">
    <cfRule type="cellIs" dxfId="11" priority="4" operator="greaterThanOrEqual">
      <formula>$E$2</formula>
    </cfRule>
    <cfRule type="cellIs" dxfId="10" priority="5" operator="lessThan">
      <formula>$E$2 * 0.8</formula>
    </cfRule>
    <cfRule type="cellIs" dxfId="9" priority="6" operator="between">
      <formula>$E$2</formula>
      <formula>$E$2*0.8</formula>
    </cfRule>
  </conditionalFormatting>
  <conditionalFormatting sqref="F12">
    <cfRule type="cellIs" dxfId="8" priority="1" operator="greaterThanOrEqual">
      <formula>$F$2</formula>
    </cfRule>
    <cfRule type="cellIs" dxfId="7" priority="2" operator="lessThan">
      <formula>$F$2*0.8</formula>
    </cfRule>
    <cfRule type="cellIs" dxfId="6" priority="3" operator="between">
      <formula>$F$2</formula>
      <formula>$F$2*0.8</formula>
    </cfRule>
  </conditionalFormatting>
  <conditionalFormatting sqref="G4:G13">
    <cfRule type="cellIs" dxfId="5" priority="29" operator="greaterThanOrEqual">
      <formula>$G$2</formula>
    </cfRule>
    <cfRule type="cellIs" dxfId="4" priority="30" operator="lessThan">
      <formula>$G$2*0.75</formula>
    </cfRule>
    <cfRule type="cellIs" dxfId="3" priority="31" operator="between">
      <formula>$G$2</formula>
      <formula>$G$2*0.75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</vt:lpstr>
      <vt:lpstr>September 2019</vt:lpstr>
      <vt:lpstr>October 2019</vt:lpstr>
      <vt:lpstr>November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Blair Currey</dc:creator>
  <cp:lastModifiedBy>Blair Currey</cp:lastModifiedBy>
  <dcterms:created xsi:type="dcterms:W3CDTF">2019-09-23T13:52:13Z</dcterms:created>
  <dcterms:modified xsi:type="dcterms:W3CDTF">2019-12-02T14:20:17Z</dcterms:modified>
</cp:coreProperties>
</file>