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EA Team\Desktop\GenAI Hackathon\"/>
    </mc:Choice>
  </mc:AlternateContent>
  <xr:revisionPtr revIDLastSave="0" documentId="13_ncr:1_{F7C29FC7-BF47-4D13-B936-3E86AAC37CE0}" xr6:coauthVersionLast="47" xr6:coauthVersionMax="47" xr10:uidLastSave="{00000000-0000-0000-0000-000000000000}"/>
  <bookViews>
    <workbookView xWindow="-60" yWindow="0" windowWidth="51675" windowHeight="20925" activeTab="4" xr2:uid="{1E4F1124-E019-49BB-B1E9-8FDA0D52368F}"/>
  </bookViews>
  <sheets>
    <sheet name="Customer A" sheetId="1" r:id="rId1"/>
    <sheet name="Customer B" sheetId="2" r:id="rId2"/>
    <sheet name="Customer C" sheetId="4" r:id="rId3"/>
    <sheet name="Customer D" sheetId="5" r:id="rId4"/>
    <sheet name="Customer E"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89" i="7" l="1"/>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128" i="7"/>
  <c r="Z129" i="7"/>
  <c r="Z130" i="7"/>
  <c r="Z131" i="7"/>
  <c r="Z132" i="7"/>
  <c r="Z133" i="7"/>
  <c r="X90" i="7"/>
  <c r="X89" i="7"/>
  <c r="Y90" i="7" s="1"/>
  <c r="X88" i="7"/>
  <c r="Y89" i="7" s="1"/>
  <c r="X87"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X133" i="7"/>
  <c r="X132" i="7"/>
  <c r="X131" i="7"/>
  <c r="X130" i="7"/>
  <c r="X129" i="7"/>
  <c r="X128" i="7"/>
  <c r="X127" i="7"/>
  <c r="X126" i="7"/>
  <c r="P133"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87" i="7"/>
  <c r="O126" i="7"/>
  <c r="O127" i="7" s="1"/>
  <c r="O128" i="7" s="1"/>
  <c r="O129" i="7" s="1"/>
  <c r="O130" i="7" s="1"/>
  <c r="O131" i="7" s="1"/>
  <c r="O132" i="7" s="1"/>
  <c r="O133" i="7" s="1"/>
  <c r="W48" i="2"/>
  <c r="W49" i="2"/>
  <c r="Z49" i="2" s="1"/>
  <c r="W50" i="2"/>
  <c r="W51" i="2"/>
  <c r="W47" i="2"/>
  <c r="P86" i="4"/>
  <c r="P90" i="4"/>
  <c r="P91" i="4"/>
  <c r="P92" i="4"/>
  <c r="P93" i="4"/>
  <c r="P94" i="4"/>
  <c r="P95" i="4"/>
  <c r="P96" i="4"/>
  <c r="P97" i="4"/>
  <c r="P98" i="4"/>
  <c r="P99" i="4"/>
  <c r="P89" i="4"/>
  <c r="P83" i="4"/>
  <c r="P84" i="4"/>
  <c r="P85" i="4"/>
  <c r="P87" i="4"/>
  <c r="P88" i="4"/>
  <c r="P75" i="4"/>
  <c r="P76" i="4"/>
  <c r="P77" i="4"/>
  <c r="P78" i="4"/>
  <c r="P79" i="4"/>
  <c r="P80" i="4"/>
  <c r="P81" i="4"/>
  <c r="P82" i="4"/>
  <c r="P74" i="4"/>
  <c r="P46" i="4"/>
  <c r="O90" i="4"/>
  <c r="O91" i="4" s="1"/>
  <c r="O92" i="4" s="1"/>
  <c r="O93" i="4" s="1"/>
  <c r="O94" i="4" s="1"/>
  <c r="O95" i="4" s="1"/>
  <c r="O96" i="4" s="1"/>
  <c r="O97" i="4" s="1"/>
  <c r="O98" i="4" s="1"/>
  <c r="O99" i="4" s="1"/>
  <c r="O89" i="4"/>
  <c r="O80" i="4"/>
  <c r="O81" i="4" s="1"/>
  <c r="O82" i="4" s="1"/>
  <c r="O83" i="4" s="1"/>
  <c r="O84" i="4" s="1"/>
  <c r="O85" i="4" s="1"/>
  <c r="O86" i="4" s="1"/>
  <c r="O87" i="4" s="1"/>
  <c r="O88" i="4" s="1"/>
  <c r="O79" i="4"/>
  <c r="O76" i="4"/>
  <c r="O77" i="4"/>
  <c r="O78" i="4"/>
  <c r="O75" i="4"/>
  <c r="O74" i="4"/>
  <c r="P71" i="4"/>
  <c r="P72" i="4"/>
  <c r="P73" i="4"/>
  <c r="P70" i="4"/>
  <c r="P47" i="4"/>
  <c r="P48" i="4"/>
  <c r="P49" i="4"/>
  <c r="P50" i="4"/>
  <c r="P51" i="4"/>
  <c r="P52" i="4"/>
  <c r="P53" i="4"/>
  <c r="P54" i="4"/>
  <c r="P55" i="4"/>
  <c r="P56" i="4"/>
  <c r="P57" i="4"/>
  <c r="P58" i="4"/>
  <c r="P59" i="4"/>
  <c r="P60" i="4"/>
  <c r="P61" i="4"/>
  <c r="P62" i="4"/>
  <c r="P63" i="4"/>
  <c r="P64" i="4"/>
  <c r="P65" i="4"/>
  <c r="P66" i="4"/>
  <c r="P67" i="4"/>
  <c r="P68" i="4"/>
  <c r="P69" i="4"/>
  <c r="P44" i="2"/>
  <c r="P45" i="2"/>
  <c r="P46" i="2"/>
  <c r="P47" i="2"/>
  <c r="P48" i="2"/>
  <c r="P49" i="2"/>
  <c r="P50" i="2"/>
  <c r="P51" i="2"/>
  <c r="P43" i="2"/>
  <c r="P32" i="2"/>
  <c r="P33" i="2"/>
  <c r="P34" i="2"/>
  <c r="P35" i="2"/>
  <c r="P36" i="2"/>
  <c r="P37" i="2"/>
  <c r="P38" i="2"/>
  <c r="P39" i="2"/>
  <c r="P40" i="2"/>
  <c r="P41" i="2"/>
  <c r="P42" i="2"/>
  <c r="P31" i="2"/>
  <c r="P30" i="2"/>
  <c r="P32" i="1"/>
  <c r="P33" i="1"/>
  <c r="P34" i="1"/>
  <c r="P35" i="1"/>
  <c r="P36" i="1"/>
  <c r="P37" i="1"/>
  <c r="P38" i="1"/>
  <c r="P39" i="1"/>
  <c r="P40" i="1"/>
  <c r="P41" i="1"/>
  <c r="P31" i="1"/>
  <c r="O33" i="1"/>
  <c r="O34" i="1" s="1"/>
  <c r="O35" i="1" s="1"/>
  <c r="O36" i="1" s="1"/>
  <c r="O37" i="1" s="1"/>
  <c r="O38" i="1" s="1"/>
  <c r="O39" i="1" s="1"/>
  <c r="O40" i="1" s="1"/>
  <c r="O41" i="1" s="1"/>
  <c r="O32" i="1"/>
  <c r="O31" i="1"/>
  <c r="P4" i="1"/>
  <c r="P5" i="1"/>
  <c r="P6" i="1"/>
  <c r="P7" i="1"/>
  <c r="P8" i="1"/>
  <c r="P9" i="1"/>
  <c r="P10" i="1"/>
  <c r="P11" i="1"/>
  <c r="P12" i="1"/>
  <c r="P13" i="1"/>
  <c r="P14" i="1"/>
  <c r="P15" i="1"/>
  <c r="P16" i="1"/>
  <c r="P17" i="1"/>
  <c r="P18" i="1"/>
  <c r="P19" i="1"/>
  <c r="P20" i="1"/>
  <c r="P21" i="1"/>
  <c r="P22" i="1"/>
  <c r="P23" i="1"/>
  <c r="P24" i="1"/>
  <c r="P25" i="1"/>
  <c r="P26" i="1"/>
  <c r="P27" i="1"/>
  <c r="P28" i="1"/>
  <c r="P29" i="1"/>
  <c r="P30" i="1"/>
  <c r="P3" i="1"/>
  <c r="S128" i="7"/>
  <c r="S129" i="7"/>
  <c r="S130" i="7"/>
  <c r="S131" i="7"/>
  <c r="S132" i="7"/>
  <c r="S133" i="7"/>
  <c r="K127" i="7"/>
  <c r="K128" i="7"/>
  <c r="K129" i="7"/>
  <c r="K130" i="7"/>
  <c r="K131" i="7"/>
  <c r="K132" i="7"/>
  <c r="K133" i="7"/>
  <c r="T123" i="7"/>
  <c r="T131" i="7"/>
  <c r="T127" i="7"/>
  <c r="T128" i="7"/>
  <c r="T129" i="7"/>
  <c r="T130" i="7"/>
  <c r="T132" i="7"/>
  <c r="T133"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87" i="7"/>
  <c r="O89" i="7"/>
  <c r="O90" i="7" s="1"/>
  <c r="O91" i="7" s="1"/>
  <c r="O92" i="7" s="1"/>
  <c r="O93" i="7" s="1"/>
  <c r="O94" i="7" s="1"/>
  <c r="O95" i="7" s="1"/>
  <c r="O96" i="7" s="1"/>
  <c r="O97" i="7" s="1"/>
  <c r="O98" i="7" s="1"/>
  <c r="O99" i="7" s="1"/>
  <c r="O100" i="7" s="1"/>
  <c r="O101" i="7" s="1"/>
  <c r="O102" i="7" s="1"/>
  <c r="O103" i="7" s="1"/>
  <c r="O104" i="7" s="1"/>
  <c r="O105" i="7" s="1"/>
  <c r="O106" i="7" s="1"/>
  <c r="O107" i="7" s="1"/>
  <c r="O108" i="7" s="1"/>
  <c r="O109" i="7" s="1"/>
  <c r="O110" i="7" s="1"/>
  <c r="O111" i="7" s="1"/>
  <c r="O112" i="7" s="1"/>
  <c r="O113" i="7" s="1"/>
  <c r="O114" i="7" s="1"/>
  <c r="O115" i="7" s="1"/>
  <c r="O116" i="7" s="1"/>
  <c r="O117" i="7" s="1"/>
  <c r="O118" i="7" s="1"/>
  <c r="O119" i="7" s="1"/>
  <c r="O120" i="7" s="1"/>
  <c r="O121" i="7" s="1"/>
  <c r="O122" i="7" s="1"/>
  <c r="O123" i="7" s="1"/>
  <c r="O124" i="7" s="1"/>
  <c r="O88" i="7"/>
  <c r="X91" i="7"/>
  <c r="X92" i="7"/>
  <c r="X93" i="7"/>
  <c r="X94" i="7"/>
  <c r="X95" i="7"/>
  <c r="X96" i="7"/>
  <c r="X97" i="7"/>
  <c r="X98" i="7"/>
  <c r="X99" i="7"/>
  <c r="X100" i="7"/>
  <c r="X101" i="7"/>
  <c r="X102" i="7"/>
  <c r="X103" i="7"/>
  <c r="X104" i="7"/>
  <c r="X105" i="7"/>
  <c r="X106" i="7"/>
  <c r="X107" i="7"/>
  <c r="X108" i="7"/>
  <c r="X109" i="7"/>
  <c r="X110" i="7"/>
  <c r="X111" i="7"/>
  <c r="X112" i="7"/>
  <c r="X113" i="7"/>
  <c r="X114" i="7"/>
  <c r="X115" i="7"/>
  <c r="X116" i="7"/>
  <c r="X117" i="7"/>
  <c r="X118" i="7"/>
  <c r="X119" i="7"/>
  <c r="X120" i="7"/>
  <c r="X121" i="7"/>
  <c r="X122" i="7"/>
  <c r="X123" i="7"/>
  <c r="Y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S116" i="7"/>
  <c r="S117" i="7"/>
  <c r="S118" i="7"/>
  <c r="S119" i="7"/>
  <c r="S120" i="7"/>
  <c r="S121" i="7"/>
  <c r="S122" i="7"/>
  <c r="S123" i="7"/>
  <c r="S115" i="7"/>
  <c r="S114" i="7"/>
  <c r="S113" i="7"/>
  <c r="S112" i="7"/>
  <c r="S111" i="7"/>
  <c r="S110" i="7"/>
  <c r="S109" i="7"/>
  <c r="S108" i="7"/>
  <c r="S107" i="7"/>
  <c r="S106" i="7"/>
  <c r="S105" i="7"/>
  <c r="S104" i="7"/>
  <c r="S103" i="7"/>
  <c r="S102" i="7"/>
  <c r="S101" i="7"/>
  <c r="S100" i="7"/>
  <c r="S99" i="7"/>
  <c r="S98" i="7"/>
  <c r="S97" i="7"/>
  <c r="S96" i="7"/>
  <c r="S95" i="7"/>
  <c r="S94" i="7"/>
  <c r="S93" i="7"/>
  <c r="S92" i="7"/>
  <c r="S91" i="7"/>
  <c r="S90" i="7"/>
  <c r="S89" i="7"/>
  <c r="S88" i="7"/>
  <c r="T87" i="7"/>
  <c r="S87" i="7"/>
  <c r="AA77" i="5"/>
  <c r="AA78" i="5"/>
  <c r="AA79" i="5"/>
  <c r="AA80" i="5"/>
  <c r="AA81" i="5"/>
  <c r="AA82" i="5" s="1"/>
  <c r="AA83" i="5" s="1"/>
  <c r="AA84" i="5" s="1"/>
  <c r="AA85" i="5" s="1"/>
  <c r="AA86" i="5" s="1"/>
  <c r="AA87" i="5" s="1"/>
  <c r="AA88" i="5" s="1"/>
  <c r="AA89" i="5" s="1"/>
  <c r="AA90" i="5" s="1"/>
  <c r="AA91" i="5" s="1"/>
  <c r="AA92" i="5" s="1"/>
  <c r="AA93" i="5" s="1"/>
  <c r="AA94" i="5" s="1"/>
  <c r="AA95" i="5" s="1"/>
  <c r="AA96" i="5" s="1"/>
  <c r="AA97" i="5" s="1"/>
  <c r="AA98" i="5" s="1"/>
  <c r="AA99" i="5" s="1"/>
  <c r="AA100" i="5" s="1"/>
  <c r="AA101" i="5" s="1"/>
  <c r="AA102" i="5" s="1"/>
  <c r="AA103" i="5" s="1"/>
  <c r="AA104" i="5" s="1"/>
  <c r="AA105" i="5" s="1"/>
  <c r="AA106" i="5" s="1"/>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10" i="5"/>
  <c r="Z111" i="5"/>
  <c r="Z112" i="5"/>
  <c r="Z113"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106" i="5"/>
  <c r="Y107" i="5"/>
  <c r="Y108" i="5"/>
  <c r="Y109" i="5"/>
  <c r="Y110" i="5"/>
  <c r="Y111" i="5"/>
  <c r="Y112" i="5"/>
  <c r="Y113" i="5"/>
  <c r="X107" i="5"/>
  <c r="K107" i="5"/>
  <c r="S107" i="5" s="1"/>
  <c r="W107" i="5" s="1"/>
  <c r="Z107" i="5" s="1"/>
  <c r="X103" i="5"/>
  <c r="X104" i="5"/>
  <c r="X105" i="5"/>
  <c r="X106" i="5"/>
  <c r="X76" i="5"/>
  <c r="X77" i="5"/>
  <c r="X78" i="5"/>
  <c r="X79" i="5"/>
  <c r="X80" i="5"/>
  <c r="X81" i="5"/>
  <c r="X82" i="5"/>
  <c r="X83" i="5"/>
  <c r="X84" i="5"/>
  <c r="X85" i="5"/>
  <c r="X86" i="5"/>
  <c r="X87" i="5"/>
  <c r="X88" i="5"/>
  <c r="X89" i="5"/>
  <c r="X90" i="5"/>
  <c r="X91" i="5"/>
  <c r="X92" i="5"/>
  <c r="X93" i="5"/>
  <c r="X94" i="5"/>
  <c r="X95" i="5"/>
  <c r="X96" i="5"/>
  <c r="X97" i="5"/>
  <c r="X98" i="5"/>
  <c r="X99" i="5"/>
  <c r="X100" i="5"/>
  <c r="X101" i="5"/>
  <c r="X102" i="5"/>
  <c r="X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9" i="5"/>
  <c r="Z109" i="5" s="1"/>
  <c r="W110" i="5"/>
  <c r="W111" i="5"/>
  <c r="W112" i="5"/>
  <c r="W113" i="5"/>
  <c r="W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75" i="5"/>
  <c r="S81" i="5"/>
  <c r="S82" i="5"/>
  <c r="S83" i="5"/>
  <c r="S84" i="5"/>
  <c r="S85" i="5"/>
  <c r="S86" i="5"/>
  <c r="S87" i="5"/>
  <c r="S88" i="5"/>
  <c r="S89" i="5"/>
  <c r="S90" i="5"/>
  <c r="S91" i="5"/>
  <c r="S92" i="5"/>
  <c r="S93" i="5"/>
  <c r="S94" i="5"/>
  <c r="S95" i="5"/>
  <c r="S96" i="5"/>
  <c r="S97" i="5"/>
  <c r="S98" i="5"/>
  <c r="S99" i="5"/>
  <c r="S100" i="5"/>
  <c r="S101" i="5"/>
  <c r="S102" i="5"/>
  <c r="S103" i="5"/>
  <c r="S104" i="5"/>
  <c r="S105" i="5"/>
  <c r="S106" i="5"/>
  <c r="S108" i="5"/>
  <c r="W108" i="5" s="1"/>
  <c r="Z108" i="5" s="1"/>
  <c r="K103" i="5"/>
  <c r="K105" i="5"/>
  <c r="K106" i="5"/>
  <c r="K108" i="5"/>
  <c r="K109" i="5"/>
  <c r="K110" i="5"/>
  <c r="K111" i="5"/>
  <c r="K112" i="5"/>
  <c r="K113" i="5"/>
  <c r="K104" i="5"/>
  <c r="S77" i="5"/>
  <c r="S78" i="5"/>
  <c r="S79" i="5"/>
  <c r="S80" i="5"/>
  <c r="S75" i="5"/>
  <c r="S76" i="5"/>
  <c r="Y75" i="5"/>
  <c r="Z47" i="4"/>
  <c r="Z48" i="4"/>
  <c r="Z49" i="4"/>
  <c r="Z50" i="4"/>
  <c r="Z51" i="4"/>
  <c r="Z52" i="4"/>
  <c r="Z53" i="4"/>
  <c r="Z54" i="4"/>
  <c r="Z55" i="4"/>
  <c r="Z56" i="4"/>
  <c r="Z57" i="4"/>
  <c r="Z58" i="4"/>
  <c r="Z59" i="4"/>
  <c r="Z60" i="4"/>
  <c r="Z61" i="4"/>
  <c r="Z62" i="4"/>
  <c r="Z63" i="4"/>
  <c r="Z64" i="4"/>
  <c r="Z65" i="4"/>
  <c r="Z66" i="4"/>
  <c r="Z67" i="4"/>
  <c r="Z68" i="4"/>
  <c r="Z69" i="4"/>
  <c r="Z70" i="4"/>
  <c r="Z71" i="4"/>
  <c r="Z72" i="4"/>
  <c r="Z73" i="4"/>
  <c r="Z74" i="4"/>
  <c r="Z75" i="4"/>
  <c r="Z76" i="4"/>
  <c r="Z77" i="4"/>
  <c r="Z78" i="4"/>
  <c r="Z79" i="4"/>
  <c r="Z80" i="4"/>
  <c r="Z81" i="4"/>
  <c r="Z82" i="4"/>
  <c r="Z83" i="4"/>
  <c r="Z84" i="4"/>
  <c r="Z85" i="4"/>
  <c r="Z86" i="4"/>
  <c r="Z87" i="4"/>
  <c r="Z88" i="4"/>
  <c r="Z89" i="4"/>
  <c r="Z90" i="4"/>
  <c r="Z91" i="4"/>
  <c r="Z92" i="4"/>
  <c r="Z96" i="4"/>
  <c r="Z97" i="4"/>
  <c r="Z98" i="4"/>
  <c r="Z99" i="4"/>
  <c r="Y48" i="4"/>
  <c r="Y49" i="4"/>
  <c r="Y50" i="4"/>
  <c r="Y51" i="4"/>
  <c r="Y52" i="4"/>
  <c r="Y53" i="4"/>
  <c r="Y54" i="4"/>
  <c r="Y55" i="4"/>
  <c r="Y56" i="4"/>
  <c r="Y57" i="4"/>
  <c r="Y58" i="4"/>
  <c r="Y59" i="4"/>
  <c r="Y60" i="4"/>
  <c r="Y61" i="4"/>
  <c r="Y62" i="4"/>
  <c r="Y63" i="4"/>
  <c r="Y64" i="4"/>
  <c r="Y65" i="4"/>
  <c r="Y66" i="4"/>
  <c r="Y67" i="4"/>
  <c r="Y68" i="4"/>
  <c r="Y69" i="4"/>
  <c r="Y70" i="4"/>
  <c r="Y71" i="4"/>
  <c r="Y72" i="4"/>
  <c r="Y73" i="4"/>
  <c r="Y74" i="4"/>
  <c r="Y75" i="4"/>
  <c r="Y76" i="4"/>
  <c r="Y77" i="4"/>
  <c r="Y78" i="4"/>
  <c r="Y79" i="4"/>
  <c r="Y80" i="4"/>
  <c r="Y81" i="4"/>
  <c r="Y82" i="4"/>
  <c r="Y83" i="4"/>
  <c r="Y84" i="4"/>
  <c r="Y85" i="4"/>
  <c r="Y86" i="4"/>
  <c r="Y87" i="4"/>
  <c r="Y88" i="4"/>
  <c r="Y89" i="4"/>
  <c r="Y90" i="4"/>
  <c r="Y91" i="4"/>
  <c r="Y92" i="4"/>
  <c r="Y93" i="4"/>
  <c r="Y94" i="4"/>
  <c r="Y95" i="4"/>
  <c r="Y96" i="4"/>
  <c r="Y97" i="4"/>
  <c r="Y98" i="4"/>
  <c r="Y99" i="4"/>
  <c r="Y47" i="4"/>
  <c r="Y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Z93" i="4" s="1"/>
  <c r="W94" i="4"/>
  <c r="Z94" i="4" s="1"/>
  <c r="W95" i="4"/>
  <c r="Z95" i="4" s="1"/>
  <c r="W96" i="4"/>
  <c r="W97" i="4"/>
  <c r="W98" i="4"/>
  <c r="W99"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S95" i="4"/>
  <c r="S94" i="4"/>
  <c r="S46" i="2"/>
  <c r="S45" i="2"/>
  <c r="S93"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46" i="4"/>
  <c r="S44" i="2"/>
  <c r="W44" i="2" s="1"/>
  <c r="Z44" i="2" s="1"/>
  <c r="S31" i="2"/>
  <c r="S32" i="2"/>
  <c r="W32" i="2" s="1"/>
  <c r="Z32" i="2" s="1"/>
  <c r="S33" i="2"/>
  <c r="S34" i="2"/>
  <c r="S35" i="2"/>
  <c r="S36" i="2"/>
  <c r="W36" i="2" s="1"/>
  <c r="Z36" i="2" s="1"/>
  <c r="S37" i="2"/>
  <c r="S38" i="2"/>
  <c r="S39" i="2"/>
  <c r="S40" i="2"/>
  <c r="S41" i="2"/>
  <c r="W41" i="2" s="1"/>
  <c r="Z41" i="2" s="1"/>
  <c r="S42" i="2"/>
  <c r="W42" i="2" s="1"/>
  <c r="Z42" i="2" s="1"/>
  <c r="S43" i="2"/>
  <c r="S30" i="2"/>
  <c r="T46" i="4"/>
  <c r="AA5" i="1"/>
  <c r="AA6" i="1" s="1"/>
  <c r="AA7" i="1" s="1"/>
  <c r="AA8" i="1" s="1"/>
  <c r="AA9" i="1" s="1"/>
  <c r="AA10" i="1" s="1"/>
  <c r="AA11" i="1" s="1"/>
  <c r="AA12" i="1" s="1"/>
  <c r="AA13" i="1" s="1"/>
  <c r="AA14" i="1" s="1"/>
  <c r="AA15" i="1" s="1"/>
  <c r="AA16" i="1" s="1"/>
  <c r="AA17" i="1" s="1"/>
  <c r="AA18" i="1" s="1"/>
  <c r="AA19" i="1" s="1"/>
  <c r="AA20" i="1" s="1"/>
  <c r="AA21" i="1" s="1"/>
  <c r="AA22" i="1" s="1"/>
  <c r="AA23" i="1" s="1"/>
  <c r="AA24" i="1" s="1"/>
  <c r="AA25" i="1" s="1"/>
  <c r="AA26" i="1" s="1"/>
  <c r="AA27" i="1" s="1"/>
  <c r="AA28" i="1" s="1"/>
  <c r="AA29" i="1" s="1"/>
  <c r="AA30" i="1" s="1"/>
  <c r="AA31" i="1" s="1"/>
  <c r="AA32" i="1" s="1"/>
  <c r="AA33" i="1" s="1"/>
  <c r="AA34" i="1" s="1"/>
  <c r="AA35" i="1" s="1"/>
  <c r="AA36" i="1" s="1"/>
  <c r="AA37" i="1" s="1"/>
  <c r="AA38" i="1" s="1"/>
  <c r="AA39" i="1" s="1"/>
  <c r="AA40" i="1" s="1"/>
  <c r="AA41" i="1" s="1"/>
  <c r="AA4" i="1"/>
  <c r="AA3" i="1"/>
  <c r="Z48" i="2"/>
  <c r="Z50" i="2"/>
  <c r="Z51" i="2"/>
  <c r="W37" i="2"/>
  <c r="Z37" i="2" s="1"/>
  <c r="W39" i="2"/>
  <c r="Z39" i="2" s="1"/>
  <c r="W40" i="2"/>
  <c r="Z40" i="2" s="1"/>
  <c r="W43" i="2"/>
  <c r="Z43" i="2" s="1"/>
  <c r="W31" i="2"/>
  <c r="Z31" i="2" s="1"/>
  <c r="W33" i="2"/>
  <c r="Z33" i="2" s="1"/>
  <c r="W34" i="2"/>
  <c r="Z34" i="2" s="1"/>
  <c r="W35" i="2"/>
  <c r="Z35" i="2" s="1"/>
  <c r="T30" i="2"/>
  <c r="W30" i="2" s="1"/>
  <c r="Z30" i="2" s="1"/>
  <c r="AA30" i="2" s="1"/>
  <c r="T31" i="2"/>
  <c r="T32" i="2"/>
  <c r="T33" i="2"/>
  <c r="T34" i="2"/>
  <c r="T35" i="2"/>
  <c r="T36" i="2"/>
  <c r="T37" i="2"/>
  <c r="T38" i="2"/>
  <c r="T39" i="2"/>
  <c r="T40" i="2"/>
  <c r="T41" i="2"/>
  <c r="T42" i="2"/>
  <c r="T43" i="2"/>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3"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 i="1"/>
  <c r="AA107" i="5" l="1"/>
  <c r="AA108" i="5" s="1"/>
  <c r="AA109" i="5" s="1"/>
  <c r="AA110" i="5" s="1"/>
  <c r="AA111" i="5" s="1"/>
  <c r="AA112" i="5" s="1"/>
  <c r="AA113" i="5" s="1"/>
  <c r="W132" i="7"/>
  <c r="W133" i="7"/>
  <c r="W131" i="7"/>
  <c r="W130" i="7"/>
  <c r="W128" i="7"/>
  <c r="W122" i="7"/>
  <c r="W102" i="7"/>
  <c r="W99" i="7"/>
  <c r="W121" i="7"/>
  <c r="W111" i="7"/>
  <c r="W106" i="7"/>
  <c r="W123" i="7"/>
  <c r="W89" i="7"/>
  <c r="W97" i="7"/>
  <c r="W98" i="7"/>
  <c r="Y88" i="7"/>
  <c r="W114" i="7"/>
  <c r="W88" i="7"/>
  <c r="W110" i="7"/>
  <c r="W95" i="7"/>
  <c r="W101" i="7"/>
  <c r="W117" i="7"/>
  <c r="W91" i="7"/>
  <c r="W107" i="7"/>
  <c r="W112" i="7"/>
  <c r="W93" i="7"/>
  <c r="W113" i="7"/>
  <c r="W90" i="7"/>
  <c r="W105" i="7"/>
  <c r="W96" i="7"/>
  <c r="W120" i="7"/>
  <c r="W87" i="7"/>
  <c r="W118" i="7"/>
  <c r="W115" i="7"/>
  <c r="W92" i="7"/>
  <c r="W94" i="7"/>
  <c r="W103" i="7"/>
  <c r="W116" i="7"/>
  <c r="W108" i="7"/>
  <c r="W104" i="7"/>
  <c r="W100" i="7"/>
  <c r="W109" i="7"/>
  <c r="W119" i="7"/>
  <c r="Z75" i="5"/>
  <c r="AA75" i="5" s="1"/>
  <c r="W38" i="2"/>
  <c r="Z38" i="2" s="1"/>
  <c r="Z47" i="2"/>
  <c r="W46" i="4"/>
  <c r="AA31" i="2"/>
  <c r="AA32" i="2" s="1"/>
  <c r="AA33" i="2" s="1"/>
  <c r="AA34" i="2" s="1"/>
  <c r="AA35" i="2" s="1"/>
  <c r="AA36" i="2" s="1"/>
  <c r="AA37" i="2" s="1"/>
  <c r="W46" i="2"/>
  <c r="Z46" i="2" s="1"/>
  <c r="W45" i="2"/>
  <c r="Z45" i="2" s="1"/>
  <c r="Z88" i="7" l="1"/>
  <c r="Z87" i="7"/>
  <c r="AA87" i="7" s="1"/>
  <c r="AA76" i="5"/>
  <c r="Z46" i="4"/>
  <c r="AA46" i="4" s="1"/>
  <c r="AA47" i="4" s="1"/>
  <c r="AA48" i="4" s="1"/>
  <c r="AA49" i="4" s="1"/>
  <c r="AA50" i="4" s="1"/>
  <c r="AA51" i="4" s="1"/>
  <c r="AA52" i="4" s="1"/>
  <c r="AA53" i="4" s="1"/>
  <c r="AA54" i="4" s="1"/>
  <c r="AA55" i="4" s="1"/>
  <c r="AA56" i="4" s="1"/>
  <c r="AA57" i="4" s="1"/>
  <c r="AA58" i="4" s="1"/>
  <c r="AA59" i="4" s="1"/>
  <c r="AA60" i="4" s="1"/>
  <c r="AA61" i="4" s="1"/>
  <c r="AA62" i="4" s="1"/>
  <c r="AA63" i="4" s="1"/>
  <c r="AA64" i="4" s="1"/>
  <c r="AA65" i="4" s="1"/>
  <c r="AA66" i="4" s="1"/>
  <c r="AA67" i="4" s="1"/>
  <c r="AA68" i="4" s="1"/>
  <c r="AA69" i="4" s="1"/>
  <c r="AA70" i="4" s="1"/>
  <c r="AA71" i="4" s="1"/>
  <c r="AA72" i="4" s="1"/>
  <c r="AA73" i="4" s="1"/>
  <c r="AA74" i="4" s="1"/>
  <c r="AA75" i="4" s="1"/>
  <c r="AA76" i="4" s="1"/>
  <c r="AA77" i="4" s="1"/>
  <c r="AA78" i="4" s="1"/>
  <c r="AA79" i="4" s="1"/>
  <c r="AA80" i="4" s="1"/>
  <c r="AA81" i="4" s="1"/>
  <c r="AA82" i="4" s="1"/>
  <c r="AA83" i="4" s="1"/>
  <c r="AA84" i="4" s="1"/>
  <c r="AA85" i="4" s="1"/>
  <c r="AA86" i="4" s="1"/>
  <c r="AA87" i="4" s="1"/>
  <c r="AA88" i="4" s="1"/>
  <c r="AA89" i="4" s="1"/>
  <c r="AA90" i="4" s="1"/>
  <c r="AA91" i="4" s="1"/>
  <c r="AA92" i="4" s="1"/>
  <c r="AA93" i="4" s="1"/>
  <c r="AA94" i="4" s="1"/>
  <c r="AA95" i="4" s="1"/>
  <c r="AA96" i="4" s="1"/>
  <c r="AA97" i="4" s="1"/>
  <c r="AA98" i="4" s="1"/>
  <c r="AA99" i="4" s="1"/>
  <c r="AA38" i="2"/>
  <c r="AA39" i="2" s="1"/>
  <c r="AA40" i="2" s="1"/>
  <c r="AA41" i="2" s="1"/>
  <c r="AA42" i="2" s="1"/>
  <c r="AA43" i="2" s="1"/>
  <c r="AA44" i="2" s="1"/>
  <c r="AA45" i="2" s="1"/>
  <c r="AA46" i="2" s="1"/>
  <c r="AA47" i="2" s="1"/>
  <c r="AA48" i="2" s="1"/>
  <c r="AA49" i="2" s="1"/>
  <c r="AA50" i="2" s="1"/>
  <c r="AA51" i="2" s="1"/>
  <c r="AA88" i="7" l="1"/>
  <c r="AA89" i="7" s="1"/>
  <c r="AA90" i="7" s="1"/>
  <c r="AA91" i="7" s="1"/>
  <c r="AA92" i="7" s="1"/>
  <c r="AA93" i="7" s="1"/>
  <c r="AA94" i="7" s="1"/>
  <c r="AA95" i="7" s="1"/>
  <c r="AA96" i="7" s="1"/>
  <c r="AA97" i="7" s="1"/>
  <c r="AA98" i="7" s="1"/>
  <c r="AA99" i="7" s="1"/>
  <c r="AA100" i="7" s="1"/>
  <c r="AA101" i="7" s="1"/>
  <c r="AA102" i="7" s="1"/>
  <c r="AA103" i="7" s="1"/>
  <c r="AA104" i="7" s="1"/>
  <c r="AA105" i="7" s="1"/>
  <c r="AA106" i="7" s="1"/>
  <c r="AA107" i="7" s="1"/>
  <c r="AA108" i="7" s="1"/>
  <c r="AA109" i="7" s="1"/>
  <c r="AA110" i="7" s="1"/>
  <c r="AA111" i="7" s="1"/>
  <c r="AA112" i="7" s="1"/>
  <c r="AA113" i="7" s="1"/>
  <c r="AA114" i="7" s="1"/>
  <c r="AA115" i="7" s="1"/>
  <c r="AA116" i="7" s="1"/>
  <c r="AA117" i="7" s="1"/>
  <c r="AA118" i="7" s="1"/>
  <c r="AA119" i="7" s="1"/>
  <c r="AA120" i="7" s="1"/>
  <c r="AA121" i="7" s="1"/>
  <c r="AA122" i="7" s="1"/>
  <c r="AA123" i="7" s="1"/>
  <c r="W129" i="7" l="1"/>
  <c r="J125" i="7"/>
  <c r="K124" i="7"/>
  <c r="T124" i="7"/>
  <c r="S124" i="7" l="1"/>
  <c r="W124" i="7" s="1"/>
  <c r="T125" i="7"/>
  <c r="K125" i="7"/>
  <c r="X125" i="7" s="1"/>
  <c r="S125" i="7"/>
  <c r="O125" i="7"/>
  <c r="X124" i="7"/>
  <c r="J126" i="7"/>
  <c r="T126" i="7" l="1"/>
  <c r="K126" i="7"/>
  <c r="S127" i="7"/>
  <c r="W127" i="7" s="1"/>
  <c r="S126" i="7"/>
  <c r="W125" i="7"/>
  <c r="AA124" i="7"/>
  <c r="W126" i="7" l="1"/>
  <c r="AA125" i="7"/>
  <c r="AA126" i="7" s="1"/>
  <c r="AA127" i="7" s="1"/>
  <c r="AA128" i="7" s="1"/>
  <c r="AA129" i="7" s="1"/>
  <c r="AA130" i="7" s="1"/>
  <c r="AA131" i="7" s="1"/>
  <c r="AA132" i="7" s="1"/>
  <c r="AA133" i="7" s="1"/>
</calcChain>
</file>

<file path=xl/sharedStrings.xml><?xml version="1.0" encoding="utf-8"?>
<sst xmlns="http://schemas.openxmlformats.org/spreadsheetml/2006/main" count="950" uniqueCount="51">
  <si>
    <t>Snapshot Month</t>
  </si>
  <si>
    <t>Customer ID</t>
  </si>
  <si>
    <t>Customer Age</t>
  </si>
  <si>
    <t>Gender</t>
  </si>
  <si>
    <t>Education_Level</t>
  </si>
  <si>
    <t>Marital Status</t>
  </si>
  <si>
    <t>Income Category</t>
  </si>
  <si>
    <t>Month on Book</t>
  </si>
  <si>
    <t>Credit_Limit</t>
  </si>
  <si>
    <t>Revolving_Bal</t>
  </si>
  <si>
    <t>Utilization</t>
  </si>
  <si>
    <t>external_bank_credit_card_max_util_greater_than_90</t>
  </si>
  <si>
    <t>external_bank_credit_card_max_util_greater_than_50</t>
  </si>
  <si>
    <t>FICO</t>
  </si>
  <si>
    <t>Total_Debt</t>
  </si>
  <si>
    <t>Debt_to_Income_Ratio</t>
  </si>
  <si>
    <t>Credit_Inquiries</t>
  </si>
  <si>
    <t>Delinquency</t>
  </si>
  <si>
    <t>Monthly_Interest_Revenue</t>
  </si>
  <si>
    <t>Late_Fee_Revenue</t>
  </si>
  <si>
    <t>Annual_Fee</t>
  </si>
  <si>
    <t>ECL</t>
  </si>
  <si>
    <t>ECL MoM Charge</t>
  </si>
  <si>
    <t>M</t>
  </si>
  <si>
    <t>High School</t>
  </si>
  <si>
    <t>Single</t>
  </si>
  <si>
    <t>College</t>
  </si>
  <si>
    <t>Married</t>
  </si>
  <si>
    <t>$80K - $120K</t>
  </si>
  <si>
    <t>$60K - $80K</t>
  </si>
  <si>
    <t xml:space="preserve"> </t>
  </si>
  <si>
    <t>An always good customer, who has income increase every year, a big increase in March 2015, and who gets a mortgage starting from April 2016. --&gt; no risk intervention needed</t>
  </si>
  <si>
    <t>$40K - $60K</t>
  </si>
  <si>
    <t>Total Revenue</t>
  </si>
  <si>
    <t>A very risk customer with low income, low education, with a really high debt to income ratio. The customer always have one exteral bankcards utilization &gt; 50% , and the customer show sudden "credit hunger" behavior in increasing credit inquiries in March 2017, then soon start max out it's credit line and get into default. -&gt; The best timing for intervention is March 2017.</t>
  </si>
  <si>
    <t>Interchange Fee</t>
  </si>
  <si>
    <t>Profit</t>
  </si>
  <si>
    <t>Cumulative Profit</t>
  </si>
  <si>
    <t>up until Feb 2017, is where profit is maximized. After Feb 2017, profit decreased.</t>
  </si>
  <si>
    <t>Profit continues increase until account attrite. No intervention needed.</t>
  </si>
  <si>
    <t>Mariried</t>
  </si>
  <si>
    <t>$120K +</t>
  </si>
  <si>
    <t>up until Oct 2020, is where profit is maximized. AfterOct 2020, profit decreased.</t>
  </si>
  <si>
    <t>F</t>
  </si>
  <si>
    <t>Divorced</t>
  </si>
  <si>
    <t>Less than $40K</t>
  </si>
  <si>
    <t>A low risk customer who turns to high risk and default due to high debt to income ratio. With pay rise in July 2019, the customer soon decide to get a mortgage and buy a house. However, this is a bad decision and with getting married possibly responsibility to raise a kid, the customer soon got into financial distress with utilization and revovling balance increase in April 2020, higher utilization in 2 of his credit card and soon all of his credit cards in Nov 2020, with credit hunger behavior in Dec 2020. --&gt; best intervention timing is Nov 2020.</t>
  </si>
  <si>
    <t>up until July 2022, is where profit is maximized. After July 2022, profit decreased.</t>
  </si>
  <si>
    <t>A no income housewife who uses the credit card for family expense. Was not able to affort her credit card bills soon after divorce (potentially due to legal sue for alimony has not succeeded). Started to default in August 2022, which is also the best intervention point.</t>
  </si>
  <si>
    <t>up until February 2024, is where profit is maximized. After February 2024, profit decreased.</t>
  </si>
  <si>
    <t>A low risk customer who turns to high risk and default due to loss of his job. The customer does not default on his credit card, but choose to stop paying his mortgage, which cause impairment to go up when ECL needs to build for this customer elevated risk. This customer could potentially recover when he gets a job again. The segmentation should recommend for continue observation or customer support for the customer to know more info (cumulative profit is recovering when impairment has already taken a big hit while revenue continues to occur when customer continues to pay his credit card minimum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</si>
</sst>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7" formatCode="0.000"/>
    <numFmt numFmtId="178" formatCode="_(* #,##0_);_(* \(#,##0\);_(* &quot;-&quot;??_);_(@_)"/>
  </numFmts>
  <fonts count="5"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rgb="FFFF0000"/>
      <name val="Aptos Narrow"/>
      <family val="2"/>
      <scheme val="minor"/>
    </font>
    <font>
      <sz val="1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s>
  <borders count="2">
    <border>
      <left/>
      <right/>
      <top/>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36">
    <xf numFmtId="0" fontId="0" fillId="0" borderId="0" xfId="0"/>
    <xf numFmtId="0" fontId="0" fillId="0" borderId="1" xfId="0" applyBorder="1"/>
    <xf numFmtId="0" fontId="0" fillId="2" borderId="0" xfId="0" applyFill="1"/>
    <xf numFmtId="14" fontId="0" fillId="0" borderId="0" xfId="0" applyNumberFormat="1"/>
    <xf numFmtId="0" fontId="0" fillId="3" borderId="0" xfId="0" applyFill="1"/>
    <xf numFmtId="14" fontId="0" fillId="2" borderId="0" xfId="0" applyNumberFormat="1" applyFill="1"/>
    <xf numFmtId="0" fontId="0" fillId="2" borderId="1" xfId="0" applyFill="1" applyBorder="1"/>
    <xf numFmtId="2" fontId="0" fillId="0" borderId="0" xfId="0" applyNumberFormat="1"/>
    <xf numFmtId="2" fontId="0" fillId="4" borderId="0" xfId="0" applyNumberFormat="1" applyFill="1"/>
    <xf numFmtId="2" fontId="0" fillId="0" borderId="0" xfId="0" applyNumberFormat="1" applyFill="1"/>
    <xf numFmtId="0" fontId="2" fillId="0" borderId="0" xfId="0" applyFont="1"/>
    <xf numFmtId="14" fontId="0" fillId="0" borderId="0" xfId="0" applyNumberFormat="1" applyFill="1"/>
    <xf numFmtId="0" fontId="0" fillId="0" borderId="0" xfId="0" applyFill="1"/>
    <xf numFmtId="0" fontId="0" fillId="0" borderId="1" xfId="0" applyFill="1" applyBorder="1"/>
    <xf numFmtId="2" fontId="0" fillId="0" borderId="1" xfId="0" applyNumberFormat="1" applyBorder="1"/>
    <xf numFmtId="0" fontId="0" fillId="0" borderId="0" xfId="0" applyFill="1" applyBorder="1"/>
    <xf numFmtId="0" fontId="3" fillId="0" borderId="0" xfId="0" applyFont="1"/>
    <xf numFmtId="0" fontId="3" fillId="0" borderId="0" xfId="0" applyFont="1" applyFill="1" applyBorder="1"/>
    <xf numFmtId="0" fontId="3" fillId="2" borderId="0" xfId="0" applyFont="1" applyFill="1"/>
    <xf numFmtId="167" fontId="0" fillId="0" borderId="0" xfId="0" applyNumberFormat="1"/>
    <xf numFmtId="2" fontId="0" fillId="0" borderId="1" xfId="0" applyNumberFormat="1" applyFill="1" applyBorder="1"/>
    <xf numFmtId="2" fontId="0" fillId="2" borderId="1" xfId="0" applyNumberFormat="1" applyFill="1" applyBorder="1"/>
    <xf numFmtId="1" fontId="0" fillId="0" borderId="0" xfId="0" applyNumberFormat="1" applyFill="1"/>
    <xf numFmtId="2" fontId="3" fillId="0" borderId="1" xfId="0" applyNumberFormat="1" applyFont="1" applyFill="1" applyBorder="1"/>
    <xf numFmtId="0" fontId="3" fillId="0" borderId="0" xfId="0" applyFont="1" applyFill="1"/>
    <xf numFmtId="2" fontId="0" fillId="2" borderId="0" xfId="0" applyNumberFormat="1" applyFill="1"/>
    <xf numFmtId="1" fontId="0" fillId="2" borderId="0" xfId="0" applyNumberFormat="1" applyFill="1"/>
    <xf numFmtId="0" fontId="0" fillId="2" borderId="0" xfId="0" applyFill="1" applyBorder="1"/>
    <xf numFmtId="0" fontId="0" fillId="4" borderId="0" xfId="0" applyFill="1"/>
    <xf numFmtId="2" fontId="3" fillId="0" borderId="0" xfId="0" applyNumberFormat="1" applyFont="1"/>
    <xf numFmtId="178" fontId="0" fillId="0" borderId="0" xfId="1" applyNumberFormat="1" applyFont="1"/>
    <xf numFmtId="178" fontId="3" fillId="0" borderId="0" xfId="1" applyNumberFormat="1" applyFont="1"/>
    <xf numFmtId="178" fontId="4" fillId="0" borderId="0" xfId="1" applyNumberFormat="1" applyFont="1"/>
    <xf numFmtId="178" fontId="4" fillId="2" borderId="0" xfId="1" applyNumberFormat="1" applyFont="1" applyFill="1"/>
    <xf numFmtId="178" fontId="4" fillId="0" borderId="0" xfId="1" applyNumberFormat="1" applyFont="1" applyFill="1"/>
    <xf numFmtId="167" fontId="0" fillId="2" borderId="0" xfId="0" applyNumberForma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'Customer A'!$W$2</c:f>
              <c:strCache>
                <c:ptCount val="1"/>
                <c:pt idx="0">
                  <c:v>Total Revenue</c:v>
                </c:pt>
              </c:strCache>
            </c:strRef>
          </c:tx>
          <c:spPr>
            <a:ln w="28575" cap="rnd">
              <a:solidFill>
                <a:schemeClr val="accent4"/>
              </a:solidFill>
              <a:prstDash val="sysDash"/>
              <a:round/>
            </a:ln>
            <a:effectLst/>
          </c:spPr>
          <c:marker>
            <c:symbol val="none"/>
          </c:marker>
          <c:val>
            <c:numRef>
              <c:f>'Customer A'!$W$3:$W$41</c:f>
              <c:numCache>
                <c:formatCode>0.00</c:formatCode>
                <c:ptCount val="39"/>
                <c:pt idx="0">
                  <c:v>27.108594816778595</c:v>
                </c:pt>
                <c:pt idx="1">
                  <c:v>29.552114380739258</c:v>
                </c:pt>
                <c:pt idx="2">
                  <c:v>25.215519858665402</c:v>
                </c:pt>
                <c:pt idx="3">
                  <c:v>27.392008030324082</c:v>
                </c:pt>
                <c:pt idx="4">
                  <c:v>128.58773480128718</c:v>
                </c:pt>
                <c:pt idx="5">
                  <c:v>29.246428123660998</c:v>
                </c:pt>
                <c:pt idx="6">
                  <c:v>26.399311162894371</c:v>
                </c:pt>
                <c:pt idx="7">
                  <c:v>24.204873266749779</c:v>
                </c:pt>
                <c:pt idx="8">
                  <c:v>27.918583089513003</c:v>
                </c:pt>
                <c:pt idx="9">
                  <c:v>30.508355533848508</c:v>
                </c:pt>
                <c:pt idx="10">
                  <c:v>28.973761663132112</c:v>
                </c:pt>
                <c:pt idx="11">
                  <c:v>36.879306976416423</c:v>
                </c:pt>
                <c:pt idx="12">
                  <c:v>29.655778524226921</c:v>
                </c:pt>
                <c:pt idx="13">
                  <c:v>30.208746088895879</c:v>
                </c:pt>
                <c:pt idx="14">
                  <c:v>28.457746884061653</c:v>
                </c:pt>
                <c:pt idx="15">
                  <c:v>44.757015926690002</c:v>
                </c:pt>
                <c:pt idx="16">
                  <c:v>145.51499157207826</c:v>
                </c:pt>
                <c:pt idx="17">
                  <c:v>46.696228486736217</c:v>
                </c:pt>
                <c:pt idx="18">
                  <c:v>43.78764108149894</c:v>
                </c:pt>
                <c:pt idx="19">
                  <c:v>39.327822172993287</c:v>
                </c:pt>
                <c:pt idx="20">
                  <c:v>42.141855386854139</c:v>
                </c:pt>
                <c:pt idx="21">
                  <c:v>47.025150378071238</c:v>
                </c:pt>
                <c:pt idx="22">
                  <c:v>45.107991723557063</c:v>
                </c:pt>
                <c:pt idx="23">
                  <c:v>43.671499833781546</c:v>
                </c:pt>
                <c:pt idx="24">
                  <c:v>39.397364375192566</c:v>
                </c:pt>
                <c:pt idx="25">
                  <c:v>40.017108736754807</c:v>
                </c:pt>
                <c:pt idx="26">
                  <c:v>41.65876756789762</c:v>
                </c:pt>
                <c:pt idx="27">
                  <c:v>39.670329888202929</c:v>
                </c:pt>
                <c:pt idx="28">
                  <c:v>143.44315405003593</c:v>
                </c:pt>
                <c:pt idx="29">
                  <c:v>44.657530232520223</c:v>
                </c:pt>
                <c:pt idx="30">
                  <c:v>43.015956210563481</c:v>
                </c:pt>
                <c:pt idx="31">
                  <c:v>47.276353255025853</c:v>
                </c:pt>
                <c:pt idx="32">
                  <c:v>39.743404226913206</c:v>
                </c:pt>
                <c:pt idx="33">
                  <c:v>37.157413607178</c:v>
                </c:pt>
                <c:pt idx="34">
                  <c:v>42.606652748765491</c:v>
                </c:pt>
                <c:pt idx="35">
                  <c:v>43.366432502780384</c:v>
                </c:pt>
                <c:pt idx="36">
                  <c:v>39.717622228718994</c:v>
                </c:pt>
                <c:pt idx="37">
                  <c:v>43.315648963725572</c:v>
                </c:pt>
                <c:pt idx="38">
                  <c:v>42.790090154027006</c:v>
                </c:pt>
              </c:numCache>
            </c:numRef>
          </c:val>
          <c:smooth val="0"/>
          <c:extLst>
            <c:ext xmlns:c16="http://schemas.microsoft.com/office/drawing/2014/chart" uri="{C3380CC4-5D6E-409C-BE32-E72D297353CC}">
              <c16:uniqueId val="{00000000-95B1-4E8A-B49A-8D8920CEC3A0}"/>
            </c:ext>
          </c:extLst>
        </c:ser>
        <c:ser>
          <c:idx val="1"/>
          <c:order val="1"/>
          <c:tx>
            <c:strRef>
              <c:f>'Customer A'!$Y$2</c:f>
              <c:strCache>
                <c:ptCount val="1"/>
                <c:pt idx="0">
                  <c:v>ECL MoM Charge</c:v>
                </c:pt>
              </c:strCache>
            </c:strRef>
          </c:tx>
          <c:spPr>
            <a:ln w="28575" cap="rnd">
              <a:solidFill>
                <a:schemeClr val="accent2"/>
              </a:solidFill>
              <a:prstDash val="sysDash"/>
              <a:round/>
            </a:ln>
            <a:effectLst/>
          </c:spPr>
          <c:marker>
            <c:symbol val="none"/>
          </c:marker>
          <c:val>
            <c:numRef>
              <c:f>'Customer A'!$Y$3:$Y$41</c:f>
              <c:numCache>
                <c:formatCode>General</c:formatCode>
                <c:ptCount val="39"/>
                <c:pt idx="0">
                  <c:v>10.210000000000001</c:v>
                </c:pt>
                <c:pt idx="1">
                  <c:v>22.224625595611656</c:v>
                </c:pt>
                <c:pt idx="2">
                  <c:v>-61.446324212051252</c:v>
                </c:pt>
                <c:pt idx="3">
                  <c:v>-1.0470476273955001</c:v>
                </c:pt>
                <c:pt idx="4">
                  <c:v>5.1809939637373077</c:v>
                </c:pt>
                <c:pt idx="5">
                  <c:v>0.91914681386833763</c:v>
                </c:pt>
                <c:pt idx="6">
                  <c:v>-37.110186991892874</c:v>
                </c:pt>
                <c:pt idx="7">
                  <c:v>-27.490085740699612</c:v>
                </c:pt>
                <c:pt idx="8">
                  <c:v>30.985150705613705</c:v>
                </c:pt>
                <c:pt idx="9">
                  <c:v>19.308632952931248</c:v>
                </c:pt>
                <c:pt idx="10">
                  <c:v>-20.512587017421481</c:v>
                </c:pt>
                <c:pt idx="11">
                  <c:v>65.490948826585225</c:v>
                </c:pt>
                <c:pt idx="12">
                  <c:v>-74.858696360348176</c:v>
                </c:pt>
                <c:pt idx="13">
                  <c:v>-2.8327801178039635</c:v>
                </c:pt>
                <c:pt idx="14">
                  <c:v>-22.067426625160209</c:v>
                </c:pt>
                <c:pt idx="15">
                  <c:v>52.470506987448829</c:v>
                </c:pt>
                <c:pt idx="16">
                  <c:v>-1.1459209260572152</c:v>
                </c:pt>
                <c:pt idx="17">
                  <c:v>3.3589681711760022E-2</c:v>
                </c:pt>
                <c:pt idx="18">
                  <c:v>-27.567569751025928</c:v>
                </c:pt>
                <c:pt idx="19">
                  <c:v>-34.866483065724935</c:v>
                </c:pt>
                <c:pt idx="20">
                  <c:v>8.9584219019043587</c:v>
                </c:pt>
                <c:pt idx="21">
                  <c:v>16.954536806447862</c:v>
                </c:pt>
                <c:pt idx="22">
                  <c:v>-17.41446089171427</c:v>
                </c:pt>
                <c:pt idx="23">
                  <c:v>-15.122370988821274</c:v>
                </c:pt>
                <c:pt idx="24">
                  <c:v>-29.557932897600438</c:v>
                </c:pt>
                <c:pt idx="25">
                  <c:v>-4.8887319368502631</c:v>
                </c:pt>
                <c:pt idx="26">
                  <c:v>-0.73270340562484648</c:v>
                </c:pt>
                <c:pt idx="27">
                  <c:v>-17.958429427033678</c:v>
                </c:pt>
                <c:pt idx="28">
                  <c:v>147.47963991438183</c:v>
                </c:pt>
                <c:pt idx="29">
                  <c:v>6.5723205600915549</c:v>
                </c:pt>
                <c:pt idx="30">
                  <c:v>-13.790008565035521</c:v>
                </c:pt>
                <c:pt idx="31">
                  <c:v>28.508688369577442</c:v>
                </c:pt>
                <c:pt idx="32">
                  <c:v>-55.968523338633247</c:v>
                </c:pt>
                <c:pt idx="33">
                  <c:v>-20.096497962550586</c:v>
                </c:pt>
                <c:pt idx="34">
                  <c:v>37.106333856171602</c:v>
                </c:pt>
                <c:pt idx="35">
                  <c:v>3.1148852366501956</c:v>
                </c:pt>
                <c:pt idx="36">
                  <c:v>-27.280303076697294</c:v>
                </c:pt>
                <c:pt idx="37">
                  <c:v>23.140278963208232</c:v>
                </c:pt>
                <c:pt idx="38">
                  <c:v>-5.6016467190595449</c:v>
                </c:pt>
              </c:numCache>
            </c:numRef>
          </c:val>
          <c:smooth val="0"/>
          <c:extLst>
            <c:ext xmlns:c16="http://schemas.microsoft.com/office/drawing/2014/chart" uri="{C3380CC4-5D6E-409C-BE32-E72D297353CC}">
              <c16:uniqueId val="{00000001-99EA-403D-934A-A7EA5B129D7A}"/>
            </c:ext>
          </c:extLst>
        </c:ser>
        <c:ser>
          <c:idx val="2"/>
          <c:order val="2"/>
          <c:tx>
            <c:strRef>
              <c:f>'Customer A'!$Z$2</c:f>
              <c:strCache>
                <c:ptCount val="1"/>
                <c:pt idx="0">
                  <c:v>Profit</c:v>
                </c:pt>
              </c:strCache>
            </c:strRef>
          </c:tx>
          <c:spPr>
            <a:ln w="28575" cap="rnd">
              <a:solidFill>
                <a:srgbClr val="FF0000"/>
              </a:solidFill>
              <a:round/>
            </a:ln>
            <a:effectLst/>
          </c:spPr>
          <c:marker>
            <c:symbol val="none"/>
          </c:marker>
          <c:val>
            <c:numRef>
              <c:f>'Customer A'!$Z$3:$Z$41</c:f>
              <c:numCache>
                <c:formatCode>0.00</c:formatCode>
                <c:ptCount val="39"/>
                <c:pt idx="0">
                  <c:v>16.898594816778594</c:v>
                </c:pt>
                <c:pt idx="1">
                  <c:v>7.3274887851276027</c:v>
                </c:pt>
                <c:pt idx="2">
                  <c:v>86.661844070716654</c:v>
                </c:pt>
                <c:pt idx="3">
                  <c:v>28.439055657719582</c:v>
                </c:pt>
                <c:pt idx="4">
                  <c:v>123.40674083754988</c:v>
                </c:pt>
                <c:pt idx="5">
                  <c:v>28.32728130979266</c:v>
                </c:pt>
                <c:pt idx="6">
                  <c:v>63.509498154787245</c:v>
                </c:pt>
                <c:pt idx="7">
                  <c:v>51.694959007449391</c:v>
                </c:pt>
                <c:pt idx="8">
                  <c:v>-3.0665676161007021</c:v>
                </c:pt>
                <c:pt idx="9">
                  <c:v>11.19972258091726</c:v>
                </c:pt>
                <c:pt idx="10">
                  <c:v>49.48634868055359</c:v>
                </c:pt>
                <c:pt idx="11">
                  <c:v>-28.611641850168802</c:v>
                </c:pt>
                <c:pt idx="12">
                  <c:v>104.51447488457509</c:v>
                </c:pt>
                <c:pt idx="13">
                  <c:v>33.041526206699842</c:v>
                </c:pt>
                <c:pt idx="14">
                  <c:v>50.525173509221858</c:v>
                </c:pt>
                <c:pt idx="15">
                  <c:v>-7.7134910607588267</c:v>
                </c:pt>
                <c:pt idx="16">
                  <c:v>146.66091249813547</c:v>
                </c:pt>
                <c:pt idx="17">
                  <c:v>46.662638805024457</c:v>
                </c:pt>
                <c:pt idx="18">
                  <c:v>71.355210832524875</c:v>
                </c:pt>
                <c:pt idx="19">
                  <c:v>74.194305238718215</c:v>
                </c:pt>
                <c:pt idx="20">
                  <c:v>33.183433484949781</c:v>
                </c:pt>
                <c:pt idx="21">
                  <c:v>30.070613571623376</c:v>
                </c:pt>
                <c:pt idx="22">
                  <c:v>62.522452615271334</c:v>
                </c:pt>
                <c:pt idx="23">
                  <c:v>58.79387082260282</c:v>
                </c:pt>
                <c:pt idx="24">
                  <c:v>68.955297272793004</c:v>
                </c:pt>
                <c:pt idx="25">
                  <c:v>44.90584067360507</c:v>
                </c:pt>
                <c:pt idx="26">
                  <c:v>42.391470973522466</c:v>
                </c:pt>
                <c:pt idx="27">
                  <c:v>57.628759315236607</c:v>
                </c:pt>
                <c:pt idx="28">
                  <c:v>-4.0364858643459058</c:v>
                </c:pt>
                <c:pt idx="29">
                  <c:v>38.085209672428668</c:v>
                </c:pt>
                <c:pt idx="30">
                  <c:v>56.805964775599001</c:v>
                </c:pt>
                <c:pt idx="31">
                  <c:v>18.767664885448411</c:v>
                </c:pt>
                <c:pt idx="32">
                  <c:v>95.711927565546461</c:v>
                </c:pt>
                <c:pt idx="33">
                  <c:v>57.253911569728587</c:v>
                </c:pt>
                <c:pt idx="34">
                  <c:v>5.5003188925938886</c:v>
                </c:pt>
                <c:pt idx="35">
                  <c:v>40.251547266130189</c:v>
                </c:pt>
                <c:pt idx="36">
                  <c:v>66.997925305416288</c:v>
                </c:pt>
                <c:pt idx="37">
                  <c:v>20.17537000051734</c:v>
                </c:pt>
                <c:pt idx="38">
                  <c:v>48.39173687308655</c:v>
                </c:pt>
              </c:numCache>
            </c:numRef>
          </c:val>
          <c:smooth val="0"/>
          <c:extLst>
            <c:ext xmlns:c16="http://schemas.microsoft.com/office/drawing/2014/chart" uri="{C3380CC4-5D6E-409C-BE32-E72D297353CC}">
              <c16:uniqueId val="{00000002-99EA-403D-934A-A7EA5B129D7A}"/>
            </c:ext>
          </c:extLst>
        </c:ser>
        <c:ser>
          <c:idx val="3"/>
          <c:order val="3"/>
          <c:tx>
            <c:strRef>
              <c:f>'Customer A'!$AA$2</c:f>
              <c:strCache>
                <c:ptCount val="1"/>
                <c:pt idx="0">
                  <c:v>Cumulative Profit</c:v>
                </c:pt>
              </c:strCache>
            </c:strRef>
          </c:tx>
          <c:spPr>
            <a:ln w="28575" cap="rnd">
              <a:solidFill>
                <a:schemeClr val="accent5"/>
              </a:solidFill>
              <a:round/>
            </a:ln>
            <a:effectLst/>
          </c:spPr>
          <c:marker>
            <c:symbol val="none"/>
          </c:marker>
          <c:val>
            <c:numRef>
              <c:f>'Customer A'!$AA$3:$AA$41</c:f>
              <c:numCache>
                <c:formatCode>0.00</c:formatCode>
                <c:ptCount val="39"/>
                <c:pt idx="0">
                  <c:v>16.898594816778594</c:v>
                </c:pt>
                <c:pt idx="1">
                  <c:v>24.226083601906197</c:v>
                </c:pt>
                <c:pt idx="2">
                  <c:v>110.88792767262285</c:v>
                </c:pt>
                <c:pt idx="3">
                  <c:v>139.32698333034244</c:v>
                </c:pt>
                <c:pt idx="4">
                  <c:v>262.73372416789232</c:v>
                </c:pt>
                <c:pt idx="5">
                  <c:v>291.061005477685</c:v>
                </c:pt>
                <c:pt idx="6">
                  <c:v>354.57050363247225</c:v>
                </c:pt>
                <c:pt idx="7">
                  <c:v>406.26546263992162</c:v>
                </c:pt>
                <c:pt idx="8">
                  <c:v>403.19889502382091</c:v>
                </c:pt>
                <c:pt idx="9">
                  <c:v>414.39861760473815</c:v>
                </c:pt>
                <c:pt idx="10">
                  <c:v>463.88496628529174</c:v>
                </c:pt>
                <c:pt idx="11">
                  <c:v>435.27332443512296</c:v>
                </c:pt>
                <c:pt idx="12">
                  <c:v>539.78779931969802</c:v>
                </c:pt>
                <c:pt idx="13">
                  <c:v>572.82932552639784</c:v>
                </c:pt>
                <c:pt idx="14">
                  <c:v>623.35449903561971</c:v>
                </c:pt>
                <c:pt idx="15">
                  <c:v>615.64100797486094</c:v>
                </c:pt>
                <c:pt idx="16">
                  <c:v>762.30192047299647</c:v>
                </c:pt>
                <c:pt idx="17">
                  <c:v>808.96455927802094</c:v>
                </c:pt>
                <c:pt idx="18">
                  <c:v>880.31977011054585</c:v>
                </c:pt>
                <c:pt idx="19">
                  <c:v>954.51407534926409</c:v>
                </c:pt>
                <c:pt idx="20">
                  <c:v>987.69750883421386</c:v>
                </c:pt>
                <c:pt idx="21">
                  <c:v>1017.7681224058373</c:v>
                </c:pt>
                <c:pt idx="22">
                  <c:v>1080.2905750211087</c:v>
                </c:pt>
                <c:pt idx="23">
                  <c:v>1139.0844458437116</c:v>
                </c:pt>
                <c:pt idx="24">
                  <c:v>1208.0397431165045</c:v>
                </c:pt>
                <c:pt idx="25">
                  <c:v>1252.9455837901096</c:v>
                </c:pt>
                <c:pt idx="26">
                  <c:v>1295.3370547636321</c:v>
                </c:pt>
                <c:pt idx="27">
                  <c:v>1352.9658140788688</c:v>
                </c:pt>
                <c:pt idx="28">
                  <c:v>1348.9293282145229</c:v>
                </c:pt>
                <c:pt idx="29">
                  <c:v>1387.0145378869515</c:v>
                </c:pt>
                <c:pt idx="30">
                  <c:v>1443.8205026625506</c:v>
                </c:pt>
                <c:pt idx="31">
                  <c:v>1462.5881675479989</c:v>
                </c:pt>
                <c:pt idx="32">
                  <c:v>1558.3000951135452</c:v>
                </c:pt>
                <c:pt idx="33">
                  <c:v>1615.5540066832739</c:v>
                </c:pt>
                <c:pt idx="34">
                  <c:v>1621.0543255758678</c:v>
                </c:pt>
                <c:pt idx="35">
                  <c:v>1661.3058728419981</c:v>
                </c:pt>
                <c:pt idx="36">
                  <c:v>1728.3037981474145</c:v>
                </c:pt>
                <c:pt idx="37">
                  <c:v>1748.4791681479319</c:v>
                </c:pt>
                <c:pt idx="38">
                  <c:v>1796.8709050210184</c:v>
                </c:pt>
              </c:numCache>
            </c:numRef>
          </c:val>
          <c:smooth val="0"/>
          <c:extLst>
            <c:ext xmlns:c16="http://schemas.microsoft.com/office/drawing/2014/chart" uri="{C3380CC4-5D6E-409C-BE32-E72D297353CC}">
              <c16:uniqueId val="{00000003-99EA-403D-934A-A7EA5B129D7A}"/>
            </c:ext>
          </c:extLst>
        </c:ser>
        <c:dLbls>
          <c:showLegendKey val="0"/>
          <c:showVal val="0"/>
          <c:showCatName val="0"/>
          <c:showSerName val="0"/>
          <c:showPercent val="0"/>
          <c:showBubbleSize val="0"/>
        </c:dLbls>
        <c:smooth val="0"/>
        <c:axId val="2011317919"/>
        <c:axId val="2011316959"/>
      </c:lineChart>
      <c:catAx>
        <c:axId val="20113179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316959"/>
        <c:crosses val="autoZero"/>
        <c:auto val="1"/>
        <c:lblAlgn val="ctr"/>
        <c:lblOffset val="100"/>
        <c:noMultiLvlLbl val="0"/>
      </c:catAx>
      <c:valAx>
        <c:axId val="2011316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31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'Customer B'!$W$2</c:f>
              <c:strCache>
                <c:ptCount val="1"/>
                <c:pt idx="0">
                  <c:v>Total Revenue</c:v>
                </c:pt>
              </c:strCache>
            </c:strRef>
          </c:tx>
          <c:spPr>
            <a:ln w="28575" cap="rnd">
              <a:solidFill>
                <a:schemeClr val="accent4"/>
              </a:solidFill>
              <a:prstDash val="sysDash"/>
              <a:round/>
            </a:ln>
            <a:effectLst/>
          </c:spPr>
          <c:marker>
            <c:symbol val="none"/>
          </c:marker>
          <c:val>
            <c:numRef>
              <c:f>'Customer B'!$W$30:$W$51</c:f>
              <c:numCache>
                <c:formatCode>0.00</c:formatCode>
                <c:ptCount val="22"/>
                <c:pt idx="0">
                  <c:v>42.255352576960078</c:v>
                </c:pt>
                <c:pt idx="1">
                  <c:v>39.019091113737431</c:v>
                </c:pt>
                <c:pt idx="2">
                  <c:v>38.228917837073141</c:v>
                </c:pt>
                <c:pt idx="3">
                  <c:v>45.02545641915188</c:v>
                </c:pt>
                <c:pt idx="4">
                  <c:v>42.425022346783592</c:v>
                </c:pt>
                <c:pt idx="5">
                  <c:v>44.923104929926552</c:v>
                </c:pt>
                <c:pt idx="6">
                  <c:v>37.294406780210281</c:v>
                </c:pt>
                <c:pt idx="7">
                  <c:v>41.400549688283249</c:v>
                </c:pt>
                <c:pt idx="8">
                  <c:v>40.902830882407301</c:v>
                </c:pt>
                <c:pt idx="9">
                  <c:v>74.887478812597863</c:v>
                </c:pt>
                <c:pt idx="10">
                  <c:v>43.436871963494539</c:v>
                </c:pt>
                <c:pt idx="11">
                  <c:v>138.51651114651358</c:v>
                </c:pt>
                <c:pt idx="12">
                  <c:v>38.991639850793469</c:v>
                </c:pt>
                <c:pt idx="13">
                  <c:v>39.959044075790842</c:v>
                </c:pt>
                <c:pt idx="14">
                  <c:v>22.31959613329882</c:v>
                </c:pt>
                <c:pt idx="15">
                  <c:v>43.923110305000002</c:v>
                </c:pt>
                <c:pt idx="16">
                  <c:v>25.234230046666664</c:v>
                </c:pt>
                <c:pt idx="17">
                  <c:v>0</c:v>
                </c:pt>
                <c:pt idx="18">
                  <c:v>0</c:v>
                </c:pt>
                <c:pt idx="19">
                  <c:v>0</c:v>
                </c:pt>
                <c:pt idx="20">
                  <c:v>0</c:v>
                </c:pt>
                <c:pt idx="21">
                  <c:v>0</c:v>
                </c:pt>
              </c:numCache>
            </c:numRef>
          </c:val>
          <c:smooth val="0"/>
          <c:extLst>
            <c:ext xmlns:c16="http://schemas.microsoft.com/office/drawing/2014/chart" uri="{C3380CC4-5D6E-409C-BE32-E72D297353CC}">
              <c16:uniqueId val="{00000000-2B90-4916-9317-3EF6D3321CE7}"/>
            </c:ext>
          </c:extLst>
        </c:ser>
        <c:ser>
          <c:idx val="1"/>
          <c:order val="1"/>
          <c:tx>
            <c:strRef>
              <c:f>'Customer B'!$Y$2</c:f>
              <c:strCache>
                <c:ptCount val="1"/>
                <c:pt idx="0">
                  <c:v>ECL MoM Charge</c:v>
                </c:pt>
              </c:strCache>
            </c:strRef>
          </c:tx>
          <c:spPr>
            <a:ln w="28575" cap="rnd">
              <a:solidFill>
                <a:schemeClr val="accent2"/>
              </a:solidFill>
              <a:prstDash val="sysDash"/>
              <a:round/>
            </a:ln>
            <a:effectLst/>
          </c:spPr>
          <c:marker>
            <c:symbol val="none"/>
          </c:marker>
          <c:val>
            <c:numRef>
              <c:f>'Customer B'!$Y$30:$Y$51</c:f>
              <c:numCache>
                <c:formatCode>General</c:formatCode>
                <c:ptCount val="22"/>
                <c:pt idx="0">
                  <c:v>79.836131092760425</c:v>
                </c:pt>
                <c:pt idx="1">
                  <c:v>-13.962886671934044</c:v>
                </c:pt>
                <c:pt idx="2">
                  <c:v>2.2747562709871261</c:v>
                </c:pt>
                <c:pt idx="3">
                  <c:v>19.086223212812286</c:v>
                </c:pt>
                <c:pt idx="4">
                  <c:v>-6.1836997093870707</c:v>
                </c:pt>
                <c:pt idx="5">
                  <c:v>2.1447536622289363</c:v>
                </c:pt>
                <c:pt idx="6">
                  <c:v>-10.298650125902071</c:v>
                </c:pt>
                <c:pt idx="7">
                  <c:v>6.6365801356874528</c:v>
                </c:pt>
                <c:pt idx="8">
                  <c:v>2.7737312195520047</c:v>
                </c:pt>
                <c:pt idx="9">
                  <c:v>200.88448467247028</c:v>
                </c:pt>
                <c:pt idx="10">
                  <c:v>-15.202522824590858</c:v>
                </c:pt>
                <c:pt idx="11">
                  <c:v>-183.21045715871441</c:v>
                </c:pt>
                <c:pt idx="12">
                  <c:v>169.65456397270304</c:v>
                </c:pt>
                <c:pt idx="13">
                  <c:v>15.354239936398926</c:v>
                </c:pt>
                <c:pt idx="14">
                  <c:v>228.15098975047198</c:v>
                </c:pt>
                <c:pt idx="15">
                  <c:v>1349.4553544645037</c:v>
                </c:pt>
                <c:pt idx="16">
                  <c:v>1241.6571884192365</c:v>
                </c:pt>
                <c:pt idx="17">
                  <c:v>291.16324692697481</c:v>
                </c:pt>
                <c:pt idx="18">
                  <c:v>469.57624411985853</c:v>
                </c:pt>
                <c:pt idx="19">
                  <c:v>21.704998353707651</c:v>
                </c:pt>
                <c:pt idx="20">
                  <c:v>170.78384483469199</c:v>
                </c:pt>
                <c:pt idx="21">
                  <c:v>112.59973907678886</c:v>
                </c:pt>
              </c:numCache>
            </c:numRef>
          </c:val>
          <c:smooth val="0"/>
          <c:extLst>
            <c:ext xmlns:c16="http://schemas.microsoft.com/office/drawing/2014/chart" uri="{C3380CC4-5D6E-409C-BE32-E72D297353CC}">
              <c16:uniqueId val="{00000000-EB28-4676-9C95-9583AD9E9119}"/>
            </c:ext>
          </c:extLst>
        </c:ser>
        <c:ser>
          <c:idx val="2"/>
          <c:order val="2"/>
          <c:tx>
            <c:strRef>
              <c:f>'Customer B'!$Z$2</c:f>
              <c:strCache>
                <c:ptCount val="1"/>
                <c:pt idx="0">
                  <c:v>Profit</c:v>
                </c:pt>
              </c:strCache>
            </c:strRef>
          </c:tx>
          <c:spPr>
            <a:ln w="28575" cap="rnd">
              <a:solidFill>
                <a:srgbClr val="FF0000"/>
              </a:solidFill>
              <a:round/>
            </a:ln>
            <a:effectLst/>
          </c:spPr>
          <c:marker>
            <c:symbol val="none"/>
          </c:marker>
          <c:val>
            <c:numRef>
              <c:f>'Customer B'!$Z$30:$Z$51</c:f>
              <c:numCache>
                <c:formatCode>0.00</c:formatCode>
                <c:ptCount val="22"/>
                <c:pt idx="0">
                  <c:v>-37.580778515800347</c:v>
                </c:pt>
                <c:pt idx="1">
                  <c:v>52.981977785671475</c:v>
                </c:pt>
                <c:pt idx="2">
                  <c:v>35.954161566086015</c:v>
                </c:pt>
                <c:pt idx="3">
                  <c:v>25.939233206339594</c:v>
                </c:pt>
                <c:pt idx="4">
                  <c:v>48.608722056170663</c:v>
                </c:pt>
                <c:pt idx="5">
                  <c:v>42.778351267697616</c:v>
                </c:pt>
                <c:pt idx="6">
                  <c:v>47.593056906112352</c:v>
                </c:pt>
                <c:pt idx="7">
                  <c:v>34.763969552595796</c:v>
                </c:pt>
                <c:pt idx="8">
                  <c:v>38.129099662855296</c:v>
                </c:pt>
                <c:pt idx="9">
                  <c:v>-125.99700585987242</c:v>
                </c:pt>
                <c:pt idx="10">
                  <c:v>58.639394788085397</c:v>
                </c:pt>
                <c:pt idx="11">
                  <c:v>321.72696830522796</c:v>
                </c:pt>
                <c:pt idx="12">
                  <c:v>-130.66292412190958</c:v>
                </c:pt>
                <c:pt idx="13">
                  <c:v>24.604804139391916</c:v>
                </c:pt>
                <c:pt idx="14">
                  <c:v>-205.83139361717315</c:v>
                </c:pt>
                <c:pt idx="15">
                  <c:v>-1305.5322441595038</c:v>
                </c:pt>
                <c:pt idx="16">
                  <c:v>-1216.4229583725698</c:v>
                </c:pt>
                <c:pt idx="17">
                  <c:v>-291.16324692697481</c:v>
                </c:pt>
                <c:pt idx="18">
                  <c:v>-469.57624411985853</c:v>
                </c:pt>
                <c:pt idx="19">
                  <c:v>-21.704998353707651</c:v>
                </c:pt>
                <c:pt idx="20">
                  <c:v>-170.78384483469199</c:v>
                </c:pt>
                <c:pt idx="21">
                  <c:v>-112.59973907678886</c:v>
                </c:pt>
              </c:numCache>
            </c:numRef>
          </c:val>
          <c:smooth val="0"/>
          <c:extLst>
            <c:ext xmlns:c16="http://schemas.microsoft.com/office/drawing/2014/chart" uri="{C3380CC4-5D6E-409C-BE32-E72D297353CC}">
              <c16:uniqueId val="{00000001-EB28-4676-9C95-9583AD9E9119}"/>
            </c:ext>
          </c:extLst>
        </c:ser>
        <c:ser>
          <c:idx val="3"/>
          <c:order val="3"/>
          <c:tx>
            <c:strRef>
              <c:f>'Customer B'!$AA$2</c:f>
              <c:strCache>
                <c:ptCount val="1"/>
                <c:pt idx="0">
                  <c:v>Cumulative Profit</c:v>
                </c:pt>
              </c:strCache>
            </c:strRef>
          </c:tx>
          <c:spPr>
            <a:ln w="28575" cap="rnd">
              <a:solidFill>
                <a:schemeClr val="accent5"/>
              </a:solidFill>
              <a:round/>
            </a:ln>
            <a:effectLst/>
          </c:spPr>
          <c:marker>
            <c:symbol val="none"/>
          </c:marker>
          <c:dPt>
            <c:idx val="11"/>
            <c:marker>
              <c:symbol val="diamond"/>
              <c:size val="11"/>
              <c:spPr>
                <a:solidFill>
                  <a:schemeClr val="accent5"/>
                </a:solidFill>
                <a:ln w="9525">
                  <a:solidFill>
                    <a:schemeClr val="accent5"/>
                  </a:solidFill>
                </a:ln>
                <a:effectLst/>
              </c:spPr>
            </c:marker>
            <c:bubble3D val="0"/>
            <c:extLst>
              <c:ext xmlns:c16="http://schemas.microsoft.com/office/drawing/2014/chart" uri="{C3380CC4-5D6E-409C-BE32-E72D297353CC}">
                <c16:uniqueId val="{00000003-EB28-4676-9C95-9583AD9E9119}"/>
              </c:ext>
            </c:extLst>
          </c:dPt>
          <c:val>
            <c:numRef>
              <c:f>'Customer B'!$AA$30:$AA$51</c:f>
              <c:numCache>
                <c:formatCode>0.00</c:formatCode>
                <c:ptCount val="22"/>
                <c:pt idx="0">
                  <c:v>-37.580778515800347</c:v>
                </c:pt>
                <c:pt idx="1">
                  <c:v>15.401199269871128</c:v>
                </c:pt>
                <c:pt idx="2">
                  <c:v>51.355360835957143</c:v>
                </c:pt>
                <c:pt idx="3">
                  <c:v>77.294594042296737</c:v>
                </c:pt>
                <c:pt idx="4">
                  <c:v>125.9033160984674</c:v>
                </c:pt>
                <c:pt idx="5">
                  <c:v>168.68166736616502</c:v>
                </c:pt>
                <c:pt idx="6">
                  <c:v>216.27472427227735</c:v>
                </c:pt>
                <c:pt idx="7">
                  <c:v>251.03869382487315</c:v>
                </c:pt>
                <c:pt idx="8">
                  <c:v>289.16779348772843</c:v>
                </c:pt>
                <c:pt idx="9">
                  <c:v>163.17078762785601</c:v>
                </c:pt>
                <c:pt idx="10">
                  <c:v>221.81018241594143</c:v>
                </c:pt>
                <c:pt idx="11">
                  <c:v>543.53715072116938</c:v>
                </c:pt>
                <c:pt idx="12">
                  <c:v>412.87422659925983</c:v>
                </c:pt>
                <c:pt idx="13">
                  <c:v>437.47903073865177</c:v>
                </c:pt>
                <c:pt idx="14">
                  <c:v>231.64763712147862</c:v>
                </c:pt>
                <c:pt idx="15">
                  <c:v>-1073.884607038025</c:v>
                </c:pt>
                <c:pt idx="16">
                  <c:v>-2290.3075654105951</c:v>
                </c:pt>
                <c:pt idx="17">
                  <c:v>-2581.4708123375699</c:v>
                </c:pt>
                <c:pt idx="18">
                  <c:v>-3051.0470564574284</c:v>
                </c:pt>
                <c:pt idx="19">
                  <c:v>-3072.7520548111361</c:v>
                </c:pt>
                <c:pt idx="20">
                  <c:v>-3243.5358996458281</c:v>
                </c:pt>
                <c:pt idx="21">
                  <c:v>-3356.1356387226169</c:v>
                </c:pt>
              </c:numCache>
            </c:numRef>
          </c:val>
          <c:smooth val="0"/>
          <c:extLst>
            <c:ext xmlns:c16="http://schemas.microsoft.com/office/drawing/2014/chart" uri="{C3380CC4-5D6E-409C-BE32-E72D297353CC}">
              <c16:uniqueId val="{00000002-EB28-4676-9C95-9583AD9E9119}"/>
            </c:ext>
          </c:extLst>
        </c:ser>
        <c:dLbls>
          <c:showLegendKey val="0"/>
          <c:showVal val="0"/>
          <c:showCatName val="0"/>
          <c:showSerName val="0"/>
          <c:showPercent val="0"/>
          <c:showBubbleSize val="0"/>
        </c:dLbls>
        <c:smooth val="0"/>
        <c:axId val="1647910335"/>
        <c:axId val="1647910815"/>
      </c:lineChart>
      <c:catAx>
        <c:axId val="16479103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10815"/>
        <c:crosses val="autoZero"/>
        <c:auto val="1"/>
        <c:lblAlgn val="ctr"/>
        <c:lblOffset val="100"/>
        <c:noMultiLvlLbl val="0"/>
      </c:catAx>
      <c:valAx>
        <c:axId val="1647910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10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'Customer C'!$W$2</c:f>
              <c:strCache>
                <c:ptCount val="1"/>
                <c:pt idx="0">
                  <c:v>Total Revenue</c:v>
                </c:pt>
              </c:strCache>
            </c:strRef>
          </c:tx>
          <c:spPr>
            <a:ln w="28575" cap="rnd">
              <a:solidFill>
                <a:schemeClr val="accent4"/>
              </a:solidFill>
              <a:prstDash val="sysDash"/>
              <a:round/>
            </a:ln>
            <a:effectLst/>
          </c:spPr>
          <c:marker>
            <c:symbol val="none"/>
          </c:marker>
          <c:val>
            <c:numRef>
              <c:f>'Customer C'!$W$46:$W$99</c:f>
              <c:numCache>
                <c:formatCode>0.00</c:formatCode>
                <c:ptCount val="54"/>
                <c:pt idx="0">
                  <c:v>42.978000000000002</c:v>
                </c:pt>
                <c:pt idx="1">
                  <c:v>39.182000000000002</c:v>
                </c:pt>
                <c:pt idx="2">
                  <c:v>43.887999999999991</c:v>
                </c:pt>
                <c:pt idx="3">
                  <c:v>49.139999999999993</c:v>
                </c:pt>
                <c:pt idx="4">
                  <c:v>38.584000000000003</c:v>
                </c:pt>
                <c:pt idx="5">
                  <c:v>38.584000000000003</c:v>
                </c:pt>
                <c:pt idx="6">
                  <c:v>49.478000000000009</c:v>
                </c:pt>
                <c:pt idx="7">
                  <c:v>44.616000000000007</c:v>
                </c:pt>
                <c:pt idx="8">
                  <c:v>37.180000000000007</c:v>
                </c:pt>
                <c:pt idx="9">
                  <c:v>43.263999999999996</c:v>
                </c:pt>
                <c:pt idx="10">
                  <c:v>37.231999999999999</c:v>
                </c:pt>
                <c:pt idx="11">
                  <c:v>137.20600000000002</c:v>
                </c:pt>
                <c:pt idx="12">
                  <c:v>41.443999999999996</c:v>
                </c:pt>
                <c:pt idx="13">
                  <c:v>30.003999999999998</c:v>
                </c:pt>
                <c:pt idx="14">
                  <c:v>30.003999999999998</c:v>
                </c:pt>
                <c:pt idx="15">
                  <c:v>36.634</c:v>
                </c:pt>
                <c:pt idx="16">
                  <c:v>33.93</c:v>
                </c:pt>
                <c:pt idx="17">
                  <c:v>41.885999999999996</c:v>
                </c:pt>
                <c:pt idx="18">
                  <c:v>34.553999999999995</c:v>
                </c:pt>
                <c:pt idx="19">
                  <c:v>31.538000000000004</c:v>
                </c:pt>
                <c:pt idx="20">
                  <c:v>48.802</c:v>
                </c:pt>
                <c:pt idx="21">
                  <c:v>38.635999999999996</c:v>
                </c:pt>
                <c:pt idx="22">
                  <c:v>40.403999999999996</c:v>
                </c:pt>
                <c:pt idx="23">
                  <c:v>131.46</c:v>
                </c:pt>
                <c:pt idx="24">
                  <c:v>42.172000000000011</c:v>
                </c:pt>
                <c:pt idx="25">
                  <c:v>51.870000000000005</c:v>
                </c:pt>
                <c:pt idx="26">
                  <c:v>55.224000000000004</c:v>
                </c:pt>
                <c:pt idx="27">
                  <c:v>86.724000000000004</c:v>
                </c:pt>
                <c:pt idx="28">
                  <c:v>63.323999999999998</c:v>
                </c:pt>
                <c:pt idx="29">
                  <c:v>77.867999999999995</c:v>
                </c:pt>
                <c:pt idx="30">
                  <c:v>72.720000000000013</c:v>
                </c:pt>
                <c:pt idx="31">
                  <c:v>73.691999999999993</c:v>
                </c:pt>
                <c:pt idx="32">
                  <c:v>60.660000000000004</c:v>
                </c:pt>
                <c:pt idx="33">
                  <c:v>150.44499999999999</c:v>
                </c:pt>
                <c:pt idx="34">
                  <c:v>155.41417166666668</c:v>
                </c:pt>
                <c:pt idx="35">
                  <c:v>279.61188853658916</c:v>
                </c:pt>
                <c:pt idx="36">
                  <c:v>193.63721666666666</c:v>
                </c:pt>
                <c:pt idx="37">
                  <c:v>209.59115000000003</c:v>
                </c:pt>
                <c:pt idx="38">
                  <c:v>207.00170666666668</c:v>
                </c:pt>
                <c:pt idx="39">
                  <c:v>238.42141166666667</c:v>
                </c:pt>
                <c:pt idx="40">
                  <c:v>257.35397666666665</c:v>
                </c:pt>
                <c:pt idx="41">
                  <c:v>271.21981166666666</c:v>
                </c:pt>
                <c:pt idx="42">
                  <c:v>294.59341166666667</c:v>
                </c:pt>
                <c:pt idx="43">
                  <c:v>304.28681666666665</c:v>
                </c:pt>
                <c:pt idx="44">
                  <c:v>347.29691666666668</c:v>
                </c:pt>
                <c:pt idx="45">
                  <c:v>385.92084833333331</c:v>
                </c:pt>
                <c:pt idx="46">
                  <c:v>422.20567166666666</c:v>
                </c:pt>
                <c:pt idx="47">
                  <c:v>474.35</c:v>
                </c:pt>
                <c:pt idx="48">
                  <c:v>109.33136456666665</c:v>
                </c:pt>
                <c:pt idx="49">
                  <c:v>91.946333749999994</c:v>
                </c:pt>
                <c:pt idx="50">
                  <c:v>0</c:v>
                </c:pt>
                <c:pt idx="51">
                  <c:v>0</c:v>
                </c:pt>
                <c:pt idx="52">
                  <c:v>0</c:v>
                </c:pt>
                <c:pt idx="53">
                  <c:v>0</c:v>
                </c:pt>
              </c:numCache>
            </c:numRef>
          </c:val>
          <c:smooth val="0"/>
          <c:extLst>
            <c:ext xmlns:c16="http://schemas.microsoft.com/office/drawing/2014/chart" uri="{C3380CC4-5D6E-409C-BE32-E72D297353CC}">
              <c16:uniqueId val="{00000000-6D0E-4B18-B4B7-A60A63E537E7}"/>
            </c:ext>
          </c:extLst>
        </c:ser>
        <c:ser>
          <c:idx val="1"/>
          <c:order val="1"/>
          <c:tx>
            <c:strRef>
              <c:f>'Customer C'!$Y$2</c:f>
              <c:strCache>
                <c:ptCount val="1"/>
                <c:pt idx="0">
                  <c:v>ECL MoM Charge</c:v>
                </c:pt>
              </c:strCache>
            </c:strRef>
          </c:tx>
          <c:spPr>
            <a:ln w="28575" cap="rnd">
              <a:solidFill>
                <a:schemeClr val="accent2"/>
              </a:solidFill>
              <a:prstDash val="sysDash"/>
              <a:round/>
            </a:ln>
            <a:effectLst/>
          </c:spPr>
          <c:marker>
            <c:symbol val="none"/>
          </c:marker>
          <c:val>
            <c:numRef>
              <c:f>'Customer C'!$Y$46:$Y$99</c:f>
              <c:numCache>
                <c:formatCode>General</c:formatCode>
                <c:ptCount val="54"/>
                <c:pt idx="0">
                  <c:v>103.31128119178294</c:v>
                </c:pt>
                <c:pt idx="1">
                  <c:v>-6.668276383950527</c:v>
                </c:pt>
                <c:pt idx="2">
                  <c:v>-0.22006844912830559</c:v>
                </c:pt>
                <c:pt idx="3">
                  <c:v>18.204508459760234</c:v>
                </c:pt>
                <c:pt idx="4">
                  <c:v>-24.212648542976851</c:v>
                </c:pt>
                <c:pt idx="5">
                  <c:v>-1.8524793446725454</c:v>
                </c:pt>
                <c:pt idx="6">
                  <c:v>25.934061636516034</c:v>
                </c:pt>
                <c:pt idx="7">
                  <c:v>-13.08263374915623</c:v>
                </c:pt>
                <c:pt idx="8">
                  <c:v>-22.460214847112383</c:v>
                </c:pt>
                <c:pt idx="9">
                  <c:v>13.104999986499138</c:v>
                </c:pt>
                <c:pt idx="10">
                  <c:v>-8.0687400413323047</c:v>
                </c:pt>
                <c:pt idx="11">
                  <c:v>2.8815605995198723</c:v>
                </c:pt>
                <c:pt idx="12">
                  <c:v>9.3375370979136534</c:v>
                </c:pt>
                <c:pt idx="13">
                  <c:v>-23.732497326367991</c:v>
                </c:pt>
                <c:pt idx="14">
                  <c:v>-5.9292403255099941</c:v>
                </c:pt>
                <c:pt idx="15">
                  <c:v>19.054034942542486</c:v>
                </c:pt>
                <c:pt idx="16">
                  <c:v>-16.959658679426866</c:v>
                </c:pt>
                <c:pt idx="17">
                  <c:v>32.580192754510165</c:v>
                </c:pt>
                <c:pt idx="18">
                  <c:v>-23.520887024800871</c:v>
                </c:pt>
                <c:pt idx="19">
                  <c:v>-4.2384138062174088</c:v>
                </c:pt>
                <c:pt idx="20">
                  <c:v>29.818534487246382</c:v>
                </c:pt>
                <c:pt idx="21">
                  <c:v>-19.792317882670929</c:v>
                </c:pt>
                <c:pt idx="22">
                  <c:v>11.598531616529669</c:v>
                </c:pt>
                <c:pt idx="23">
                  <c:v>-24.966447749709332</c:v>
                </c:pt>
                <c:pt idx="24">
                  <c:v>17.126267289216727</c:v>
                </c:pt>
                <c:pt idx="25">
                  <c:v>39.801829844029868</c:v>
                </c:pt>
                <c:pt idx="26">
                  <c:v>18.790371212928363</c:v>
                </c:pt>
                <c:pt idx="27">
                  <c:v>12.913113034036996</c:v>
                </c:pt>
                <c:pt idx="28">
                  <c:v>657.27732113979573</c:v>
                </c:pt>
                <c:pt idx="29">
                  <c:v>-35.516021139795726</c:v>
                </c:pt>
                <c:pt idx="30">
                  <c:v>-36.529039000000012</c:v>
                </c:pt>
                <c:pt idx="31">
                  <c:v>-159.65068648432134</c:v>
                </c:pt>
                <c:pt idx="32">
                  <c:v>-37.012220515678678</c:v>
                </c:pt>
                <c:pt idx="33">
                  <c:v>50.84513000000004</c:v>
                </c:pt>
                <c:pt idx="34">
                  <c:v>25.958874667995815</c:v>
                </c:pt>
                <c:pt idx="35">
                  <c:v>136.84420393856374</c:v>
                </c:pt>
                <c:pt idx="36">
                  <c:v>58.046989482979143</c:v>
                </c:pt>
                <c:pt idx="37">
                  <c:v>79.92804833582386</c:v>
                </c:pt>
                <c:pt idx="38">
                  <c:v>-61.786325346772173</c:v>
                </c:pt>
                <c:pt idx="39">
                  <c:v>165.30726742880302</c:v>
                </c:pt>
                <c:pt idx="40">
                  <c:v>396.1792874926067</c:v>
                </c:pt>
                <c:pt idx="41">
                  <c:v>1024.1198458866509</c:v>
                </c:pt>
                <c:pt idx="42">
                  <c:v>13.433584113348843</c:v>
                </c:pt>
                <c:pt idx="43">
                  <c:v>2.1733388423031101</c:v>
                </c:pt>
                <c:pt idx="44">
                  <c:v>394.1075997343255</c:v>
                </c:pt>
                <c:pt idx="45">
                  <c:v>484.0079105938421</c:v>
                </c:pt>
                <c:pt idx="46">
                  <c:v>112.80573476362997</c:v>
                </c:pt>
                <c:pt idx="47">
                  <c:v>5081.7170363223995</c:v>
                </c:pt>
                <c:pt idx="48">
                  <c:v>4014.8725506976207</c:v>
                </c:pt>
                <c:pt idx="49">
                  <c:v>4430.3521063644166</c:v>
                </c:pt>
                <c:pt idx="50">
                  <c:v>1710.9264701568645</c:v>
                </c:pt>
                <c:pt idx="51">
                  <c:v>1218.0654311485632</c:v>
                </c:pt>
                <c:pt idx="52">
                  <c:v>597.78786065350141</c:v>
                </c:pt>
                <c:pt idx="53">
                  <c:v>754.3793411890365</c:v>
                </c:pt>
              </c:numCache>
            </c:numRef>
          </c:val>
          <c:smooth val="0"/>
          <c:extLst>
            <c:ext xmlns:c16="http://schemas.microsoft.com/office/drawing/2014/chart" uri="{C3380CC4-5D6E-409C-BE32-E72D297353CC}">
              <c16:uniqueId val="{00000003-6D0E-4B18-B4B7-A60A63E537E7}"/>
            </c:ext>
          </c:extLst>
        </c:ser>
        <c:ser>
          <c:idx val="2"/>
          <c:order val="2"/>
          <c:tx>
            <c:strRef>
              <c:f>'Customer C'!$Z$2</c:f>
              <c:strCache>
                <c:ptCount val="1"/>
                <c:pt idx="0">
                  <c:v>Profit</c:v>
                </c:pt>
              </c:strCache>
            </c:strRef>
          </c:tx>
          <c:spPr>
            <a:ln w="28575" cap="rnd">
              <a:solidFill>
                <a:srgbClr val="FF0000"/>
              </a:solidFill>
              <a:round/>
            </a:ln>
            <a:effectLst/>
          </c:spPr>
          <c:marker>
            <c:symbol val="none"/>
          </c:marker>
          <c:val>
            <c:numRef>
              <c:f>'Customer C'!$Z$46:$Z$99</c:f>
              <c:numCache>
                <c:formatCode>0.00</c:formatCode>
                <c:ptCount val="54"/>
                <c:pt idx="0">
                  <c:v>-60.333281191782937</c:v>
                </c:pt>
                <c:pt idx="1">
                  <c:v>45.850276383950529</c:v>
                </c:pt>
                <c:pt idx="2">
                  <c:v>44.108068449128297</c:v>
                </c:pt>
                <c:pt idx="3">
                  <c:v>30.935491540239759</c:v>
                </c:pt>
                <c:pt idx="4">
                  <c:v>62.796648542976854</c:v>
                </c:pt>
                <c:pt idx="5">
                  <c:v>40.436479344672549</c:v>
                </c:pt>
                <c:pt idx="6">
                  <c:v>23.543938363483974</c:v>
                </c:pt>
                <c:pt idx="7">
                  <c:v>57.698633749156237</c:v>
                </c:pt>
                <c:pt idx="8">
                  <c:v>59.640214847112389</c:v>
                </c:pt>
                <c:pt idx="9">
                  <c:v>30.159000013500858</c:v>
                </c:pt>
                <c:pt idx="10">
                  <c:v>45.300740041332304</c:v>
                </c:pt>
                <c:pt idx="11">
                  <c:v>134.32443940048014</c:v>
                </c:pt>
                <c:pt idx="12">
                  <c:v>32.106462902086342</c:v>
                </c:pt>
                <c:pt idx="13">
                  <c:v>53.736497326367989</c:v>
                </c:pt>
                <c:pt idx="14">
                  <c:v>35.933240325509992</c:v>
                </c:pt>
                <c:pt idx="15">
                  <c:v>17.579965057457514</c:v>
                </c:pt>
                <c:pt idx="16">
                  <c:v>50.889658679426866</c:v>
                </c:pt>
                <c:pt idx="17">
                  <c:v>9.3058072454898308</c:v>
                </c:pt>
                <c:pt idx="18">
                  <c:v>58.074887024800866</c:v>
                </c:pt>
                <c:pt idx="19">
                  <c:v>35.776413806217413</c:v>
                </c:pt>
                <c:pt idx="20">
                  <c:v>18.983465512753618</c:v>
                </c:pt>
                <c:pt idx="21">
                  <c:v>58.428317882670925</c:v>
                </c:pt>
                <c:pt idx="22">
                  <c:v>28.805468383470327</c:v>
                </c:pt>
                <c:pt idx="23">
                  <c:v>156.42644774970933</c:v>
                </c:pt>
                <c:pt idx="24">
                  <c:v>25.045732710783284</c:v>
                </c:pt>
                <c:pt idx="25">
                  <c:v>12.068170155970137</c:v>
                </c:pt>
                <c:pt idx="26">
                  <c:v>36.43362878707164</c:v>
                </c:pt>
                <c:pt idx="27">
                  <c:v>73.810886965963007</c:v>
                </c:pt>
                <c:pt idx="28">
                  <c:v>-593.95332113979578</c:v>
                </c:pt>
                <c:pt idx="29">
                  <c:v>113.38402113979572</c:v>
                </c:pt>
                <c:pt idx="30">
                  <c:v>109.24903900000002</c:v>
                </c:pt>
                <c:pt idx="31">
                  <c:v>233.34268648432135</c:v>
                </c:pt>
                <c:pt idx="32">
                  <c:v>97.672220515678674</c:v>
                </c:pt>
                <c:pt idx="33">
                  <c:v>99.599869999999953</c:v>
                </c:pt>
                <c:pt idx="34">
                  <c:v>129.45529699867086</c:v>
                </c:pt>
                <c:pt idx="35">
                  <c:v>142.76768459802543</c:v>
                </c:pt>
                <c:pt idx="36">
                  <c:v>135.59022718368752</c:v>
                </c:pt>
                <c:pt idx="37">
                  <c:v>129.66310166417617</c:v>
                </c:pt>
                <c:pt idx="38">
                  <c:v>268.78803201343885</c:v>
                </c:pt>
                <c:pt idx="39">
                  <c:v>73.114144237863655</c:v>
                </c:pt>
                <c:pt idx="40">
                  <c:v>-138.82531082594005</c:v>
                </c:pt>
                <c:pt idx="41">
                  <c:v>-752.90003421998426</c:v>
                </c:pt>
                <c:pt idx="42">
                  <c:v>281.15982755331783</c:v>
                </c:pt>
                <c:pt idx="43">
                  <c:v>302.11347782436354</c:v>
                </c:pt>
                <c:pt idx="44">
                  <c:v>-46.810683067658829</c:v>
                </c:pt>
                <c:pt idx="45">
                  <c:v>-98.087062260508787</c:v>
                </c:pt>
                <c:pt idx="46">
                  <c:v>309.39993690303669</c:v>
                </c:pt>
                <c:pt idx="47">
                  <c:v>-4607.3670363223991</c:v>
                </c:pt>
                <c:pt idx="48">
                  <c:v>-3905.541186130954</c:v>
                </c:pt>
                <c:pt idx="49">
                  <c:v>-4338.4057726144165</c:v>
                </c:pt>
                <c:pt idx="50">
                  <c:v>-1710.9264701568645</c:v>
                </c:pt>
                <c:pt idx="51">
                  <c:v>-1218.0654311485632</c:v>
                </c:pt>
                <c:pt idx="52">
                  <c:v>-597.78786065350141</c:v>
                </c:pt>
                <c:pt idx="53">
                  <c:v>-754.3793411890365</c:v>
                </c:pt>
              </c:numCache>
            </c:numRef>
          </c:val>
          <c:smooth val="0"/>
          <c:extLst>
            <c:ext xmlns:c16="http://schemas.microsoft.com/office/drawing/2014/chart" uri="{C3380CC4-5D6E-409C-BE32-E72D297353CC}">
              <c16:uniqueId val="{00000004-6D0E-4B18-B4B7-A60A63E537E7}"/>
            </c:ext>
          </c:extLst>
        </c:ser>
        <c:ser>
          <c:idx val="3"/>
          <c:order val="3"/>
          <c:tx>
            <c:strRef>
              <c:f>'Customer C'!$AA$2</c:f>
              <c:strCache>
                <c:ptCount val="1"/>
                <c:pt idx="0">
                  <c:v>Cumulative Profit</c:v>
                </c:pt>
              </c:strCache>
            </c:strRef>
          </c:tx>
          <c:spPr>
            <a:ln w="28575" cap="rnd">
              <a:solidFill>
                <a:schemeClr val="accent5"/>
              </a:solidFill>
              <a:round/>
            </a:ln>
            <a:effectLst/>
          </c:spPr>
          <c:marker>
            <c:symbol val="none"/>
          </c:marker>
          <c:dPt>
            <c:idx val="39"/>
            <c:marker>
              <c:symbol val="diamond"/>
              <c:size val="11"/>
              <c:spPr>
                <a:solidFill>
                  <a:schemeClr val="accent5"/>
                </a:solidFill>
                <a:ln w="9525">
                  <a:solidFill>
                    <a:schemeClr val="accent5"/>
                  </a:solidFill>
                </a:ln>
                <a:effectLst/>
              </c:spPr>
            </c:marker>
            <c:bubble3D val="0"/>
            <c:extLst>
              <c:ext xmlns:c16="http://schemas.microsoft.com/office/drawing/2014/chart" uri="{C3380CC4-5D6E-409C-BE32-E72D297353CC}">
                <c16:uniqueId val="{00000006-6D0E-4B18-B4B7-A60A63E537E7}"/>
              </c:ext>
            </c:extLst>
          </c:dPt>
          <c:val>
            <c:numRef>
              <c:f>'Customer C'!$AA$46:$AA$99</c:f>
              <c:numCache>
                <c:formatCode>0.00</c:formatCode>
                <c:ptCount val="54"/>
                <c:pt idx="0">
                  <c:v>-60.333281191782937</c:v>
                </c:pt>
                <c:pt idx="1">
                  <c:v>-14.483004807832408</c:v>
                </c:pt>
                <c:pt idx="2">
                  <c:v>29.625063641295888</c:v>
                </c:pt>
                <c:pt idx="3">
                  <c:v>60.560555181535648</c:v>
                </c:pt>
                <c:pt idx="4">
                  <c:v>123.3572037245125</c:v>
                </c:pt>
                <c:pt idx="5">
                  <c:v>163.79368306918505</c:v>
                </c:pt>
                <c:pt idx="6">
                  <c:v>187.33762143266904</c:v>
                </c:pt>
                <c:pt idx="7">
                  <c:v>245.03625518182528</c:v>
                </c:pt>
                <c:pt idx="8">
                  <c:v>304.67647002893767</c:v>
                </c:pt>
                <c:pt idx="9">
                  <c:v>334.83547004243854</c:v>
                </c:pt>
                <c:pt idx="10">
                  <c:v>380.13621008377083</c:v>
                </c:pt>
                <c:pt idx="11">
                  <c:v>514.46064948425101</c:v>
                </c:pt>
                <c:pt idx="12">
                  <c:v>546.56711238633739</c:v>
                </c:pt>
                <c:pt idx="13">
                  <c:v>600.30360971270534</c:v>
                </c:pt>
                <c:pt idx="14">
                  <c:v>636.23685003821538</c:v>
                </c:pt>
                <c:pt idx="15">
                  <c:v>653.81681509567284</c:v>
                </c:pt>
                <c:pt idx="16">
                  <c:v>704.70647377509965</c:v>
                </c:pt>
                <c:pt idx="17">
                  <c:v>714.01228102058951</c:v>
                </c:pt>
                <c:pt idx="18">
                  <c:v>772.0871680453904</c:v>
                </c:pt>
                <c:pt idx="19">
                  <c:v>807.86358185160782</c:v>
                </c:pt>
                <c:pt idx="20">
                  <c:v>826.8470473643614</c:v>
                </c:pt>
                <c:pt idx="21">
                  <c:v>885.27536524703237</c:v>
                </c:pt>
                <c:pt idx="22">
                  <c:v>914.08083363050264</c:v>
                </c:pt>
                <c:pt idx="23">
                  <c:v>1070.5072813802119</c:v>
                </c:pt>
                <c:pt idx="24">
                  <c:v>1095.5530140909952</c:v>
                </c:pt>
                <c:pt idx="25">
                  <c:v>1107.6211842469654</c:v>
                </c:pt>
                <c:pt idx="26">
                  <c:v>1144.0548130340371</c:v>
                </c:pt>
                <c:pt idx="27">
                  <c:v>1217.8657000000001</c:v>
                </c:pt>
                <c:pt idx="28">
                  <c:v>623.91237886020429</c:v>
                </c:pt>
                <c:pt idx="29">
                  <c:v>737.29639999999995</c:v>
                </c:pt>
                <c:pt idx="30">
                  <c:v>846.54543899999999</c:v>
                </c:pt>
                <c:pt idx="31">
                  <c:v>1079.8881254843213</c:v>
                </c:pt>
                <c:pt idx="32">
                  <c:v>1177.560346</c:v>
                </c:pt>
                <c:pt idx="33">
                  <c:v>1277.160216</c:v>
                </c:pt>
                <c:pt idx="34">
                  <c:v>1406.615512998671</c:v>
                </c:pt>
                <c:pt idx="35">
                  <c:v>1549.3831975966964</c:v>
                </c:pt>
                <c:pt idx="36">
                  <c:v>1684.973424780384</c:v>
                </c:pt>
                <c:pt idx="37">
                  <c:v>1814.6365264445601</c:v>
                </c:pt>
                <c:pt idx="38">
                  <c:v>2083.424558457999</c:v>
                </c:pt>
                <c:pt idx="39">
                  <c:v>2156.5387026958624</c:v>
                </c:pt>
                <c:pt idx="40">
                  <c:v>2017.7133918699224</c:v>
                </c:pt>
                <c:pt idx="41">
                  <c:v>1264.8133576499381</c:v>
                </c:pt>
                <c:pt idx="42">
                  <c:v>1545.973185203256</c:v>
                </c:pt>
                <c:pt idx="43">
                  <c:v>1848.0866630276196</c:v>
                </c:pt>
                <c:pt idx="44">
                  <c:v>1801.2759799599608</c:v>
                </c:pt>
                <c:pt idx="45">
                  <c:v>1703.1889176994518</c:v>
                </c:pt>
                <c:pt idx="46">
                  <c:v>2012.5888546024885</c:v>
                </c:pt>
                <c:pt idx="47">
                  <c:v>-2594.7781817199107</c:v>
                </c:pt>
                <c:pt idx="48">
                  <c:v>-6500.3193678508651</c:v>
                </c:pt>
                <c:pt idx="49">
                  <c:v>-10838.725140465282</c:v>
                </c:pt>
                <c:pt idx="50">
                  <c:v>-12549.651610622146</c:v>
                </c:pt>
                <c:pt idx="51">
                  <c:v>-13767.717041770709</c:v>
                </c:pt>
                <c:pt idx="52">
                  <c:v>-14365.504902424211</c:v>
                </c:pt>
                <c:pt idx="53">
                  <c:v>-15119.884243613247</c:v>
                </c:pt>
              </c:numCache>
            </c:numRef>
          </c:val>
          <c:smooth val="0"/>
          <c:extLst>
            <c:ext xmlns:c16="http://schemas.microsoft.com/office/drawing/2014/chart" uri="{C3380CC4-5D6E-409C-BE32-E72D297353CC}">
              <c16:uniqueId val="{00000005-6D0E-4B18-B4B7-A60A63E537E7}"/>
            </c:ext>
          </c:extLst>
        </c:ser>
        <c:dLbls>
          <c:showLegendKey val="0"/>
          <c:showVal val="0"/>
          <c:showCatName val="0"/>
          <c:showSerName val="0"/>
          <c:showPercent val="0"/>
          <c:showBubbleSize val="0"/>
        </c:dLbls>
        <c:smooth val="0"/>
        <c:axId val="1647910335"/>
        <c:axId val="1647910815"/>
      </c:lineChart>
      <c:catAx>
        <c:axId val="16479103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10815"/>
        <c:crosses val="autoZero"/>
        <c:auto val="1"/>
        <c:lblAlgn val="ctr"/>
        <c:lblOffset val="100"/>
        <c:noMultiLvlLbl val="0"/>
      </c:catAx>
      <c:valAx>
        <c:axId val="1647910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10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'Customer D'!$W$2</c:f>
              <c:strCache>
                <c:ptCount val="1"/>
                <c:pt idx="0">
                  <c:v>Total Revenue</c:v>
                </c:pt>
              </c:strCache>
            </c:strRef>
          </c:tx>
          <c:spPr>
            <a:ln w="28575" cap="rnd">
              <a:solidFill>
                <a:schemeClr val="accent4"/>
              </a:solidFill>
              <a:prstDash val="sysDash"/>
              <a:round/>
            </a:ln>
            <a:effectLst/>
          </c:spPr>
          <c:marker>
            <c:symbol val="none"/>
          </c:marker>
          <c:dPt>
            <c:idx val="1"/>
            <c:marker>
              <c:symbol val="none"/>
            </c:marker>
            <c:bubble3D val="0"/>
            <c:spPr>
              <a:ln w="28575" cap="rnd">
                <a:solidFill>
                  <a:schemeClr val="accent4"/>
                </a:solidFill>
                <a:prstDash val="sysDash"/>
                <a:round/>
              </a:ln>
              <a:effectLst/>
            </c:spPr>
          </c:dPt>
          <c:dPt>
            <c:idx val="2"/>
            <c:marker>
              <c:symbol val="none"/>
            </c:marker>
            <c:bubble3D val="0"/>
            <c:spPr>
              <a:ln w="28575" cap="rnd">
                <a:solidFill>
                  <a:schemeClr val="accent4"/>
                </a:solidFill>
                <a:prstDash val="sysDash"/>
                <a:round/>
              </a:ln>
              <a:effectLst/>
            </c:spPr>
          </c:dPt>
          <c:dPt>
            <c:idx val="3"/>
            <c:marker>
              <c:symbol val="none"/>
            </c:marker>
            <c:bubble3D val="0"/>
            <c:spPr>
              <a:ln w="28575" cap="rnd">
                <a:solidFill>
                  <a:schemeClr val="accent4"/>
                </a:solidFill>
                <a:prstDash val="sysDash"/>
                <a:round/>
              </a:ln>
              <a:effectLst/>
            </c:spPr>
          </c:dPt>
          <c:dPt>
            <c:idx val="4"/>
            <c:marker>
              <c:symbol val="none"/>
            </c:marker>
            <c:bubble3D val="0"/>
            <c:spPr>
              <a:ln w="28575" cap="rnd">
                <a:solidFill>
                  <a:schemeClr val="accent4"/>
                </a:solidFill>
                <a:prstDash val="sysDash"/>
                <a:round/>
              </a:ln>
              <a:effectLst/>
            </c:spPr>
          </c:dPt>
          <c:dPt>
            <c:idx val="5"/>
            <c:marker>
              <c:symbol val="none"/>
            </c:marker>
            <c:bubble3D val="0"/>
            <c:spPr>
              <a:ln w="28575" cap="rnd">
                <a:solidFill>
                  <a:schemeClr val="accent4"/>
                </a:solidFill>
                <a:prstDash val="sysDash"/>
                <a:round/>
              </a:ln>
              <a:effectLst/>
            </c:spPr>
          </c:dPt>
          <c:dPt>
            <c:idx val="6"/>
            <c:marker>
              <c:symbol val="none"/>
            </c:marker>
            <c:bubble3D val="0"/>
            <c:spPr>
              <a:ln w="28575" cap="rnd">
                <a:solidFill>
                  <a:schemeClr val="accent4"/>
                </a:solidFill>
                <a:prstDash val="sysDash"/>
                <a:round/>
              </a:ln>
              <a:effectLst/>
            </c:spPr>
          </c:dPt>
          <c:dPt>
            <c:idx val="7"/>
            <c:marker>
              <c:symbol val="none"/>
            </c:marker>
            <c:bubble3D val="0"/>
            <c:spPr>
              <a:ln w="28575" cap="rnd">
                <a:solidFill>
                  <a:schemeClr val="accent4"/>
                </a:solidFill>
                <a:prstDash val="sysDash"/>
                <a:round/>
              </a:ln>
              <a:effectLst/>
            </c:spPr>
          </c:dPt>
          <c:dPt>
            <c:idx val="8"/>
            <c:marker>
              <c:symbol val="none"/>
            </c:marker>
            <c:bubble3D val="0"/>
            <c:spPr>
              <a:ln w="28575" cap="rnd">
                <a:solidFill>
                  <a:schemeClr val="accent4"/>
                </a:solidFill>
                <a:prstDash val="sysDash"/>
                <a:round/>
              </a:ln>
              <a:effectLst/>
            </c:spPr>
          </c:dPt>
          <c:dPt>
            <c:idx val="9"/>
            <c:marker>
              <c:symbol val="none"/>
            </c:marker>
            <c:bubble3D val="0"/>
            <c:spPr>
              <a:ln w="28575" cap="rnd">
                <a:solidFill>
                  <a:schemeClr val="accent4"/>
                </a:solidFill>
                <a:prstDash val="sysDash"/>
                <a:round/>
              </a:ln>
              <a:effectLst/>
            </c:spPr>
          </c:dPt>
          <c:dPt>
            <c:idx val="10"/>
            <c:marker>
              <c:symbol val="none"/>
            </c:marker>
            <c:bubble3D val="0"/>
            <c:spPr>
              <a:ln w="28575" cap="rnd">
                <a:solidFill>
                  <a:schemeClr val="accent4"/>
                </a:solidFill>
                <a:prstDash val="sysDash"/>
                <a:round/>
              </a:ln>
              <a:effectLst/>
            </c:spPr>
          </c:dPt>
          <c:dPt>
            <c:idx val="11"/>
            <c:marker>
              <c:symbol val="none"/>
            </c:marker>
            <c:bubble3D val="0"/>
            <c:spPr>
              <a:ln w="28575" cap="rnd">
                <a:solidFill>
                  <a:schemeClr val="accent4"/>
                </a:solidFill>
                <a:prstDash val="sysDash"/>
                <a:round/>
              </a:ln>
              <a:effectLst/>
            </c:spPr>
          </c:dPt>
          <c:dPt>
            <c:idx val="12"/>
            <c:marker>
              <c:symbol val="none"/>
            </c:marker>
            <c:bubble3D val="0"/>
            <c:spPr>
              <a:ln w="28575" cap="rnd">
                <a:solidFill>
                  <a:schemeClr val="accent4"/>
                </a:solidFill>
                <a:prstDash val="sysDash"/>
                <a:round/>
              </a:ln>
              <a:effectLst/>
            </c:spPr>
          </c:dPt>
          <c:dPt>
            <c:idx val="13"/>
            <c:marker>
              <c:symbol val="none"/>
            </c:marker>
            <c:bubble3D val="0"/>
            <c:spPr>
              <a:ln w="28575" cap="rnd">
                <a:solidFill>
                  <a:schemeClr val="accent4"/>
                </a:solidFill>
                <a:prstDash val="sysDash"/>
                <a:round/>
              </a:ln>
              <a:effectLst/>
            </c:spPr>
          </c:dPt>
          <c:dPt>
            <c:idx val="14"/>
            <c:marker>
              <c:symbol val="none"/>
            </c:marker>
            <c:bubble3D val="0"/>
            <c:spPr>
              <a:ln w="28575" cap="rnd">
                <a:solidFill>
                  <a:schemeClr val="accent4"/>
                </a:solidFill>
                <a:prstDash val="sysDash"/>
                <a:round/>
              </a:ln>
              <a:effectLst/>
            </c:spPr>
          </c:dPt>
          <c:dPt>
            <c:idx val="15"/>
            <c:marker>
              <c:symbol val="none"/>
            </c:marker>
            <c:bubble3D val="0"/>
            <c:spPr>
              <a:ln w="28575" cap="rnd">
                <a:solidFill>
                  <a:schemeClr val="accent4"/>
                </a:solidFill>
                <a:prstDash val="sysDash"/>
                <a:round/>
              </a:ln>
              <a:effectLst/>
            </c:spPr>
          </c:dPt>
          <c:dPt>
            <c:idx val="16"/>
            <c:marker>
              <c:symbol val="none"/>
            </c:marker>
            <c:bubble3D val="0"/>
            <c:spPr>
              <a:ln w="28575" cap="rnd">
                <a:solidFill>
                  <a:schemeClr val="accent4"/>
                </a:solidFill>
                <a:prstDash val="sysDash"/>
                <a:round/>
              </a:ln>
              <a:effectLst/>
            </c:spPr>
          </c:dPt>
          <c:dPt>
            <c:idx val="17"/>
            <c:marker>
              <c:symbol val="none"/>
            </c:marker>
            <c:bubble3D val="0"/>
            <c:spPr>
              <a:ln w="28575" cap="rnd">
                <a:solidFill>
                  <a:schemeClr val="accent4"/>
                </a:solidFill>
                <a:prstDash val="sysDash"/>
                <a:round/>
              </a:ln>
              <a:effectLst/>
            </c:spPr>
          </c:dPt>
          <c:dPt>
            <c:idx val="18"/>
            <c:marker>
              <c:symbol val="none"/>
            </c:marker>
            <c:bubble3D val="0"/>
            <c:spPr>
              <a:ln w="28575" cap="rnd">
                <a:solidFill>
                  <a:schemeClr val="accent4"/>
                </a:solidFill>
                <a:prstDash val="sysDash"/>
                <a:round/>
              </a:ln>
              <a:effectLst/>
            </c:spPr>
          </c:dPt>
          <c:dPt>
            <c:idx val="19"/>
            <c:marker>
              <c:symbol val="none"/>
            </c:marker>
            <c:bubble3D val="0"/>
            <c:spPr>
              <a:ln w="28575" cap="rnd">
                <a:solidFill>
                  <a:schemeClr val="accent4"/>
                </a:solidFill>
                <a:prstDash val="sysDash"/>
                <a:round/>
              </a:ln>
              <a:effectLst/>
            </c:spPr>
          </c:dPt>
          <c:dPt>
            <c:idx val="20"/>
            <c:marker>
              <c:symbol val="none"/>
            </c:marker>
            <c:bubble3D val="0"/>
            <c:spPr>
              <a:ln w="28575" cap="rnd">
                <a:solidFill>
                  <a:schemeClr val="accent4"/>
                </a:solidFill>
                <a:prstDash val="sysDash"/>
                <a:round/>
              </a:ln>
              <a:effectLst/>
            </c:spPr>
          </c:dPt>
          <c:dPt>
            <c:idx val="21"/>
            <c:marker>
              <c:symbol val="none"/>
            </c:marker>
            <c:bubble3D val="0"/>
            <c:spPr>
              <a:ln w="28575" cap="rnd">
                <a:solidFill>
                  <a:schemeClr val="accent4"/>
                </a:solidFill>
                <a:prstDash val="sysDash"/>
                <a:round/>
              </a:ln>
              <a:effectLst/>
            </c:spPr>
          </c:dPt>
          <c:dPt>
            <c:idx val="22"/>
            <c:marker>
              <c:symbol val="none"/>
            </c:marker>
            <c:bubble3D val="0"/>
            <c:spPr>
              <a:ln w="28575" cap="rnd">
                <a:solidFill>
                  <a:schemeClr val="accent4"/>
                </a:solidFill>
                <a:prstDash val="sysDash"/>
                <a:round/>
              </a:ln>
              <a:effectLst/>
            </c:spPr>
          </c:dPt>
          <c:dPt>
            <c:idx val="23"/>
            <c:marker>
              <c:symbol val="none"/>
            </c:marker>
            <c:bubble3D val="0"/>
            <c:spPr>
              <a:ln w="28575" cap="rnd">
                <a:solidFill>
                  <a:schemeClr val="accent4"/>
                </a:solidFill>
                <a:prstDash val="sysDash"/>
                <a:round/>
              </a:ln>
              <a:effectLst/>
            </c:spPr>
          </c:dPt>
          <c:dPt>
            <c:idx val="24"/>
            <c:marker>
              <c:symbol val="none"/>
            </c:marker>
            <c:bubble3D val="0"/>
            <c:spPr>
              <a:ln w="28575" cap="rnd">
                <a:solidFill>
                  <a:schemeClr val="accent4"/>
                </a:solidFill>
                <a:prstDash val="sysDash"/>
                <a:round/>
              </a:ln>
              <a:effectLst/>
            </c:spPr>
          </c:dPt>
          <c:dPt>
            <c:idx val="25"/>
            <c:marker>
              <c:symbol val="none"/>
            </c:marker>
            <c:bubble3D val="0"/>
            <c:spPr>
              <a:ln w="28575" cap="rnd">
                <a:solidFill>
                  <a:schemeClr val="accent4"/>
                </a:solidFill>
                <a:prstDash val="sysDash"/>
                <a:round/>
              </a:ln>
              <a:effectLst/>
            </c:spPr>
          </c:dPt>
          <c:dPt>
            <c:idx val="26"/>
            <c:marker>
              <c:symbol val="none"/>
            </c:marker>
            <c:bubble3D val="0"/>
            <c:spPr>
              <a:ln w="28575" cap="rnd">
                <a:solidFill>
                  <a:schemeClr val="accent4"/>
                </a:solidFill>
                <a:prstDash val="sysDash"/>
                <a:round/>
              </a:ln>
              <a:effectLst/>
            </c:spPr>
          </c:dPt>
          <c:dPt>
            <c:idx val="27"/>
            <c:marker>
              <c:symbol val="none"/>
            </c:marker>
            <c:bubble3D val="0"/>
            <c:spPr>
              <a:ln w="28575" cap="rnd">
                <a:solidFill>
                  <a:schemeClr val="accent4"/>
                </a:solidFill>
                <a:prstDash val="sysDash"/>
                <a:round/>
              </a:ln>
              <a:effectLst/>
            </c:spPr>
          </c:dPt>
          <c:dPt>
            <c:idx val="28"/>
            <c:marker>
              <c:symbol val="none"/>
            </c:marker>
            <c:bubble3D val="0"/>
            <c:spPr>
              <a:ln w="28575" cap="rnd">
                <a:solidFill>
                  <a:schemeClr val="accent4"/>
                </a:solidFill>
                <a:prstDash val="sysDash"/>
                <a:round/>
              </a:ln>
              <a:effectLst/>
            </c:spPr>
          </c:dPt>
          <c:dPt>
            <c:idx val="29"/>
            <c:marker>
              <c:symbol val="none"/>
            </c:marker>
            <c:bubble3D val="0"/>
            <c:spPr>
              <a:ln w="28575" cap="rnd">
                <a:solidFill>
                  <a:schemeClr val="accent4"/>
                </a:solidFill>
                <a:prstDash val="sysDash"/>
                <a:round/>
              </a:ln>
              <a:effectLst/>
            </c:spPr>
          </c:dPt>
          <c:dPt>
            <c:idx val="30"/>
            <c:marker>
              <c:symbol val="none"/>
            </c:marker>
            <c:bubble3D val="0"/>
            <c:spPr>
              <a:ln w="28575" cap="rnd">
                <a:solidFill>
                  <a:schemeClr val="accent4"/>
                </a:solidFill>
                <a:prstDash val="sysDash"/>
                <a:round/>
              </a:ln>
              <a:effectLst/>
            </c:spPr>
          </c:dPt>
          <c:dPt>
            <c:idx val="31"/>
            <c:marker>
              <c:symbol val="none"/>
            </c:marker>
            <c:bubble3D val="0"/>
            <c:spPr>
              <a:ln w="28575" cap="rnd">
                <a:solidFill>
                  <a:schemeClr val="accent4"/>
                </a:solidFill>
                <a:prstDash val="sysDash"/>
                <a:round/>
              </a:ln>
              <a:effectLst/>
            </c:spPr>
          </c:dPt>
          <c:dPt>
            <c:idx val="32"/>
            <c:marker>
              <c:symbol val="none"/>
            </c:marker>
            <c:bubble3D val="0"/>
            <c:spPr>
              <a:ln w="28575" cap="rnd">
                <a:solidFill>
                  <a:schemeClr val="accent4"/>
                </a:solidFill>
                <a:prstDash val="sysDash"/>
                <a:round/>
              </a:ln>
              <a:effectLst/>
            </c:spPr>
          </c:dPt>
          <c:dPt>
            <c:idx val="33"/>
            <c:marker>
              <c:symbol val="none"/>
            </c:marker>
            <c:bubble3D val="0"/>
            <c:spPr>
              <a:ln w="28575" cap="rnd">
                <a:solidFill>
                  <a:schemeClr val="accent4"/>
                </a:solidFill>
                <a:prstDash val="sysDash"/>
                <a:round/>
              </a:ln>
              <a:effectLst/>
            </c:spPr>
          </c:dPt>
          <c:dPt>
            <c:idx val="34"/>
            <c:marker>
              <c:symbol val="none"/>
            </c:marker>
            <c:bubble3D val="0"/>
            <c:spPr>
              <a:ln w="28575" cap="rnd">
                <a:solidFill>
                  <a:schemeClr val="accent4"/>
                </a:solidFill>
                <a:prstDash val="sysDash"/>
                <a:round/>
              </a:ln>
              <a:effectLst/>
            </c:spPr>
          </c:dPt>
          <c:dPt>
            <c:idx val="35"/>
            <c:marker>
              <c:symbol val="none"/>
            </c:marker>
            <c:bubble3D val="0"/>
            <c:spPr>
              <a:ln w="28575" cap="rnd">
                <a:solidFill>
                  <a:schemeClr val="accent4"/>
                </a:solidFill>
                <a:prstDash val="sysDash"/>
                <a:round/>
              </a:ln>
              <a:effectLst/>
            </c:spPr>
          </c:dPt>
          <c:dPt>
            <c:idx val="36"/>
            <c:marker>
              <c:symbol val="none"/>
            </c:marker>
            <c:bubble3D val="0"/>
            <c:spPr>
              <a:ln w="28575" cap="rnd">
                <a:solidFill>
                  <a:schemeClr val="accent4"/>
                </a:solidFill>
                <a:prstDash val="sysDash"/>
                <a:round/>
              </a:ln>
              <a:effectLst/>
            </c:spPr>
          </c:dPt>
          <c:dPt>
            <c:idx val="37"/>
            <c:marker>
              <c:symbol val="none"/>
            </c:marker>
            <c:bubble3D val="0"/>
            <c:spPr>
              <a:ln w="28575" cap="rnd">
                <a:solidFill>
                  <a:schemeClr val="accent4"/>
                </a:solidFill>
                <a:prstDash val="sysDash"/>
                <a:round/>
              </a:ln>
              <a:effectLst/>
            </c:spPr>
          </c:dPt>
          <c:dPt>
            <c:idx val="38"/>
            <c:marker>
              <c:symbol val="none"/>
            </c:marker>
            <c:bubble3D val="0"/>
            <c:spPr>
              <a:ln w="28575" cap="rnd">
                <a:solidFill>
                  <a:schemeClr val="accent4"/>
                </a:solidFill>
                <a:prstDash val="sysDash"/>
                <a:round/>
              </a:ln>
              <a:effectLst/>
            </c:spPr>
          </c:dPt>
          <c:val>
            <c:numRef>
              <c:f>'Customer D'!$W$75:$W$113</c:f>
              <c:numCache>
                <c:formatCode>0.00</c:formatCode>
                <c:ptCount val="39"/>
                <c:pt idx="0">
                  <c:v>30.192130555224768</c:v>
                </c:pt>
                <c:pt idx="1">
                  <c:v>31.500016270090228</c:v>
                </c:pt>
                <c:pt idx="2">
                  <c:v>30.605620939767675</c:v>
                </c:pt>
                <c:pt idx="3">
                  <c:v>30.288462787569937</c:v>
                </c:pt>
                <c:pt idx="4">
                  <c:v>30.212137544043031</c:v>
                </c:pt>
                <c:pt idx="5">
                  <c:v>30.976553133012814</c:v>
                </c:pt>
                <c:pt idx="6">
                  <c:v>31.513060333803676</c:v>
                </c:pt>
                <c:pt idx="7">
                  <c:v>30.213963607634316</c:v>
                </c:pt>
                <c:pt idx="8">
                  <c:v>30.840667334773986</c:v>
                </c:pt>
                <c:pt idx="9">
                  <c:v>30.51170948323087</c:v>
                </c:pt>
                <c:pt idx="10">
                  <c:v>31.144550051233118</c:v>
                </c:pt>
                <c:pt idx="11">
                  <c:v>130.01966336567168</c:v>
                </c:pt>
                <c:pt idx="12">
                  <c:v>30.727102121236641</c:v>
                </c:pt>
                <c:pt idx="13">
                  <c:v>30.920609509726013</c:v>
                </c:pt>
                <c:pt idx="14">
                  <c:v>30.934198663662769</c:v>
                </c:pt>
                <c:pt idx="15">
                  <c:v>30.543608050152049</c:v>
                </c:pt>
                <c:pt idx="16">
                  <c:v>30.986324003765468</c:v>
                </c:pt>
                <c:pt idx="17">
                  <c:v>30.090411435636078</c:v>
                </c:pt>
                <c:pt idx="18">
                  <c:v>31.075034975767966</c:v>
                </c:pt>
                <c:pt idx="19">
                  <c:v>31.200342354961112</c:v>
                </c:pt>
                <c:pt idx="20">
                  <c:v>30.224243151326874</c:v>
                </c:pt>
                <c:pt idx="21">
                  <c:v>30.662523618652532</c:v>
                </c:pt>
                <c:pt idx="22">
                  <c:v>31.434546266007196</c:v>
                </c:pt>
                <c:pt idx="23">
                  <c:v>131.48228776885813</c:v>
                </c:pt>
                <c:pt idx="24">
                  <c:v>30.323857253732786</c:v>
                </c:pt>
                <c:pt idx="25">
                  <c:v>30.486414024086564</c:v>
                </c:pt>
                <c:pt idx="26">
                  <c:v>35.760328265987987</c:v>
                </c:pt>
                <c:pt idx="27">
                  <c:v>37.066500906322894</c:v>
                </c:pt>
                <c:pt idx="28">
                  <c:v>30.988875</c:v>
                </c:pt>
                <c:pt idx="29">
                  <c:v>46.793201250000003</c:v>
                </c:pt>
                <c:pt idx="30">
                  <c:v>54.853407637500005</c:v>
                </c:pt>
                <c:pt idx="31">
                  <c:v>58.964112895124998</c:v>
                </c:pt>
                <c:pt idx="32">
                  <c:v>30.147166053000003</c:v>
                </c:pt>
                <c:pt idx="33">
                  <c:v>29.98467519058973</c:v>
                </c:pt>
                <c:pt idx="34">
                  <c:v>0</c:v>
                </c:pt>
                <c:pt idx="35">
                  <c:v>0</c:v>
                </c:pt>
                <c:pt idx="36">
                  <c:v>0</c:v>
                </c:pt>
                <c:pt idx="37">
                  <c:v>0</c:v>
                </c:pt>
                <c:pt idx="38">
                  <c:v>0</c:v>
                </c:pt>
              </c:numCache>
            </c:numRef>
          </c:val>
          <c:smooth val="0"/>
          <c:extLst>
            <c:ext xmlns:c16="http://schemas.microsoft.com/office/drawing/2014/chart" uri="{C3380CC4-5D6E-409C-BE32-E72D297353CC}">
              <c16:uniqueId val="{00000000-2202-4E5C-BA36-7F06EEFE2906}"/>
            </c:ext>
          </c:extLst>
        </c:ser>
        <c:ser>
          <c:idx val="1"/>
          <c:order val="1"/>
          <c:tx>
            <c:strRef>
              <c:f>'Customer D'!$Y$2</c:f>
              <c:strCache>
                <c:ptCount val="1"/>
                <c:pt idx="0">
                  <c:v>ECL MoM Charge</c:v>
                </c:pt>
              </c:strCache>
            </c:strRef>
          </c:tx>
          <c:spPr>
            <a:ln w="28575" cap="rnd">
              <a:solidFill>
                <a:schemeClr val="accent2"/>
              </a:solidFill>
              <a:prstDash val="sysDash"/>
              <a:round/>
            </a:ln>
            <a:effectLst/>
          </c:spPr>
          <c:marker>
            <c:symbol val="none"/>
          </c:marker>
          <c:val>
            <c:numRef>
              <c:f>'Customer D'!$Y$75:$Y$113</c:f>
              <c:numCache>
                <c:formatCode>General</c:formatCode>
                <c:ptCount val="39"/>
                <c:pt idx="0">
                  <c:v>45.288195832837147</c:v>
                </c:pt>
                <c:pt idx="1">
                  <c:v>1.9618285722981952</c:v>
                </c:pt>
                <c:pt idx="2">
                  <c:v>-1.3415929954838361</c:v>
                </c:pt>
                <c:pt idx="3">
                  <c:v>-0.4757372282966017</c:v>
                </c:pt>
                <c:pt idx="4">
                  <c:v>-0.11448786529035715</c:v>
                </c:pt>
                <c:pt idx="5">
                  <c:v>1.1466233834546671</c:v>
                </c:pt>
                <c:pt idx="6">
                  <c:v>0.80476080118629767</c:v>
                </c:pt>
                <c:pt idx="7">
                  <c:v>-1.9486450892540432</c:v>
                </c:pt>
                <c:pt idx="8">
                  <c:v>0.9400555907095054</c:v>
                </c:pt>
                <c:pt idx="9">
                  <c:v>-0.49343677731467039</c:v>
                </c:pt>
                <c:pt idx="10">
                  <c:v>0.94926085200336985</c:v>
                </c:pt>
                <c:pt idx="11">
                  <c:v>-1.6873300283421528</c:v>
                </c:pt>
                <c:pt idx="12">
                  <c:v>1.0611581333474405</c:v>
                </c:pt>
                <c:pt idx="13">
                  <c:v>0.29026108273405526</c:v>
                </c:pt>
                <c:pt idx="14">
                  <c:v>2.0383730905138009E-2</c:v>
                </c:pt>
                <c:pt idx="15">
                  <c:v>-0.58588592026608666</c:v>
                </c:pt>
                <c:pt idx="16">
                  <c:v>0.66407393042013041</c:v>
                </c:pt>
                <c:pt idx="17">
                  <c:v>-1.3438688521940847</c:v>
                </c:pt>
                <c:pt idx="18">
                  <c:v>1.4769353101978382</c:v>
                </c:pt>
                <c:pt idx="19">
                  <c:v>0.18796106878971841</c:v>
                </c:pt>
                <c:pt idx="20">
                  <c:v>-1.4641488054513587</c:v>
                </c:pt>
                <c:pt idx="21">
                  <c:v>0.6574207009884816</c:v>
                </c:pt>
                <c:pt idx="22">
                  <c:v>1.1580339710319976</c:v>
                </c:pt>
                <c:pt idx="23">
                  <c:v>7.1612254276395504E-2</c:v>
                </c:pt>
                <c:pt idx="24">
                  <c:v>-1.7376457726880119</c:v>
                </c:pt>
                <c:pt idx="25">
                  <c:v>0.24383515553066815</c:v>
                </c:pt>
                <c:pt idx="26">
                  <c:v>7.9108713628521272</c:v>
                </c:pt>
                <c:pt idx="27">
                  <c:v>1.9592589605023676</c:v>
                </c:pt>
                <c:pt idx="28">
                  <c:v>-32.649751359484341</c:v>
                </c:pt>
                <c:pt idx="29">
                  <c:v>11.704499999999999</c:v>
                </c:pt>
                <c:pt idx="30">
                  <c:v>5.9692950000000025</c:v>
                </c:pt>
                <c:pt idx="31">
                  <c:v>3.04434045</c:v>
                </c:pt>
                <c:pt idx="32">
                  <c:v>76.920528762000004</c:v>
                </c:pt>
                <c:pt idx="33">
                  <c:v>646.28770296375001</c:v>
                </c:pt>
                <c:pt idx="34">
                  <c:v>340.15458770328257</c:v>
                </c:pt>
                <c:pt idx="35">
                  <c:v>849.22209983488506</c:v>
                </c:pt>
                <c:pt idx="36">
                  <c:v>260.83374062852272</c:v>
                </c:pt>
                <c:pt idx="37">
                  <c:v>130.4168703142609</c:v>
                </c:pt>
                <c:pt idx="38">
                  <c:v>195.62530547139158</c:v>
                </c:pt>
              </c:numCache>
            </c:numRef>
          </c:val>
          <c:smooth val="0"/>
          <c:extLst>
            <c:ext xmlns:c16="http://schemas.microsoft.com/office/drawing/2014/chart" uri="{C3380CC4-5D6E-409C-BE32-E72D297353CC}">
              <c16:uniqueId val="{00000028-2202-4E5C-BA36-7F06EEFE2906}"/>
            </c:ext>
          </c:extLst>
        </c:ser>
        <c:ser>
          <c:idx val="2"/>
          <c:order val="2"/>
          <c:tx>
            <c:strRef>
              <c:f>'Customer D'!$Z$2</c:f>
              <c:strCache>
                <c:ptCount val="1"/>
                <c:pt idx="0">
                  <c:v>Profit</c:v>
                </c:pt>
              </c:strCache>
            </c:strRef>
          </c:tx>
          <c:spPr>
            <a:ln w="28575" cap="rnd">
              <a:solidFill>
                <a:srgbClr val="FF0000"/>
              </a:solidFill>
              <a:round/>
            </a:ln>
            <a:effectLst/>
          </c:spPr>
          <c:marker>
            <c:symbol val="none"/>
          </c:marker>
          <c:val>
            <c:numRef>
              <c:f>'Customer D'!$Z$75:$Z$113</c:f>
              <c:numCache>
                <c:formatCode>0.00</c:formatCode>
                <c:ptCount val="39"/>
                <c:pt idx="0">
                  <c:v>-15.096065277612379</c:v>
                </c:pt>
                <c:pt idx="1">
                  <c:v>29.538187697792033</c:v>
                </c:pt>
                <c:pt idx="2">
                  <c:v>31.947213935251511</c:v>
                </c:pt>
                <c:pt idx="3">
                  <c:v>30.764200015866539</c:v>
                </c:pt>
                <c:pt idx="4">
                  <c:v>30.326625409333388</c:v>
                </c:pt>
                <c:pt idx="5">
                  <c:v>29.829929749558147</c:v>
                </c:pt>
                <c:pt idx="6">
                  <c:v>30.708299532617378</c:v>
                </c:pt>
                <c:pt idx="7">
                  <c:v>32.162608696888356</c:v>
                </c:pt>
                <c:pt idx="8">
                  <c:v>29.900611744064481</c:v>
                </c:pt>
                <c:pt idx="9">
                  <c:v>31.005146260545541</c:v>
                </c:pt>
                <c:pt idx="10">
                  <c:v>30.195289199229748</c:v>
                </c:pt>
                <c:pt idx="11">
                  <c:v>131.70699339401384</c:v>
                </c:pt>
                <c:pt idx="12">
                  <c:v>29.6659439878892</c:v>
                </c:pt>
                <c:pt idx="13">
                  <c:v>30.630348426991958</c:v>
                </c:pt>
                <c:pt idx="14">
                  <c:v>30.913814932757631</c:v>
                </c:pt>
                <c:pt idx="15">
                  <c:v>31.129493970418135</c:v>
                </c:pt>
                <c:pt idx="16">
                  <c:v>30.322250073345337</c:v>
                </c:pt>
                <c:pt idx="17">
                  <c:v>31.434280287830163</c:v>
                </c:pt>
                <c:pt idx="18">
                  <c:v>29.598099665570128</c:v>
                </c:pt>
                <c:pt idx="19">
                  <c:v>31.012381286171394</c:v>
                </c:pt>
                <c:pt idx="20">
                  <c:v>31.688391956778233</c:v>
                </c:pt>
                <c:pt idx="21">
                  <c:v>30.00510291766405</c:v>
                </c:pt>
                <c:pt idx="22">
                  <c:v>30.276512294975198</c:v>
                </c:pt>
                <c:pt idx="23">
                  <c:v>131.41067551458173</c:v>
                </c:pt>
                <c:pt idx="24">
                  <c:v>32.061503026420795</c:v>
                </c:pt>
                <c:pt idx="25">
                  <c:v>30.242578868555896</c:v>
                </c:pt>
                <c:pt idx="26">
                  <c:v>27.849456903135859</c:v>
                </c:pt>
                <c:pt idx="27">
                  <c:v>35.107241945820526</c:v>
                </c:pt>
                <c:pt idx="28">
                  <c:v>63.638626359484341</c:v>
                </c:pt>
                <c:pt idx="29">
                  <c:v>35.08870125</c:v>
                </c:pt>
                <c:pt idx="30">
                  <c:v>48.884112637500003</c:v>
                </c:pt>
                <c:pt idx="31">
                  <c:v>55.919772445124998</c:v>
                </c:pt>
                <c:pt idx="32">
                  <c:v>-46.773362708999997</c:v>
                </c:pt>
                <c:pt idx="33">
                  <c:v>-616.30302777316024</c:v>
                </c:pt>
                <c:pt idx="34">
                  <c:v>-340.15458770328257</c:v>
                </c:pt>
                <c:pt idx="35">
                  <c:v>-849.22209983488506</c:v>
                </c:pt>
                <c:pt idx="36">
                  <c:v>-260.83374062852272</c:v>
                </c:pt>
                <c:pt idx="37">
                  <c:v>-130.4168703142609</c:v>
                </c:pt>
                <c:pt idx="38">
                  <c:v>-195.62530547139158</c:v>
                </c:pt>
              </c:numCache>
            </c:numRef>
          </c:val>
          <c:smooth val="0"/>
          <c:extLst>
            <c:ext xmlns:c16="http://schemas.microsoft.com/office/drawing/2014/chart" uri="{C3380CC4-5D6E-409C-BE32-E72D297353CC}">
              <c16:uniqueId val="{00000029-2202-4E5C-BA36-7F06EEFE2906}"/>
            </c:ext>
          </c:extLst>
        </c:ser>
        <c:ser>
          <c:idx val="3"/>
          <c:order val="3"/>
          <c:tx>
            <c:strRef>
              <c:f>'Customer D'!$AA$2</c:f>
              <c:strCache>
                <c:ptCount val="1"/>
                <c:pt idx="0">
                  <c:v>Cumulative Profit</c:v>
                </c:pt>
              </c:strCache>
            </c:strRef>
          </c:tx>
          <c:spPr>
            <a:ln w="28575" cap="rnd">
              <a:solidFill>
                <a:schemeClr val="accent5"/>
              </a:solidFill>
              <a:round/>
            </a:ln>
            <a:effectLst/>
          </c:spPr>
          <c:marker>
            <c:symbol val="none"/>
          </c:marker>
          <c:dPt>
            <c:idx val="10"/>
            <c:marker>
              <c:symbol val="none"/>
            </c:marker>
            <c:bubble3D val="0"/>
          </c:dPt>
          <c:dPt>
            <c:idx val="32"/>
            <c:marker>
              <c:symbol val="diamond"/>
              <c:size val="11"/>
              <c:spPr>
                <a:solidFill>
                  <a:schemeClr val="accent5"/>
                </a:solidFill>
                <a:ln w="9525">
                  <a:solidFill>
                    <a:schemeClr val="accent5"/>
                  </a:solidFill>
                </a:ln>
                <a:effectLst/>
              </c:spPr>
            </c:marker>
            <c:bubble3D val="0"/>
            <c:extLst>
              <c:ext xmlns:c16="http://schemas.microsoft.com/office/drawing/2014/chart" uri="{C3380CC4-5D6E-409C-BE32-E72D297353CC}">
                <c16:uniqueId val="{0000002B-2202-4E5C-BA36-7F06EEFE2906}"/>
              </c:ext>
            </c:extLst>
          </c:dPt>
          <c:val>
            <c:numRef>
              <c:f>'Customer D'!$AA$75:$AA$113</c:f>
              <c:numCache>
                <c:formatCode>0.00</c:formatCode>
                <c:ptCount val="39"/>
                <c:pt idx="0">
                  <c:v>-15.096065277612379</c:v>
                </c:pt>
                <c:pt idx="1">
                  <c:v>14.442122420179654</c:v>
                </c:pt>
                <c:pt idx="2">
                  <c:v>46.389336355431169</c:v>
                </c:pt>
                <c:pt idx="3">
                  <c:v>77.153536371297704</c:v>
                </c:pt>
                <c:pt idx="4">
                  <c:v>107.48016178063109</c:v>
                </c:pt>
                <c:pt idx="5">
                  <c:v>137.31009153018925</c:v>
                </c:pt>
                <c:pt idx="6">
                  <c:v>168.01839106280664</c:v>
                </c:pt>
                <c:pt idx="7">
                  <c:v>200.180999759695</c:v>
                </c:pt>
                <c:pt idx="8">
                  <c:v>230.08161150375949</c:v>
                </c:pt>
                <c:pt idx="9">
                  <c:v>261.08675776430505</c:v>
                </c:pt>
                <c:pt idx="10">
                  <c:v>291.28204696353481</c:v>
                </c:pt>
                <c:pt idx="11">
                  <c:v>422.98904035754867</c:v>
                </c:pt>
                <c:pt idx="12">
                  <c:v>452.65498434543787</c:v>
                </c:pt>
                <c:pt idx="13">
                  <c:v>483.2853327724298</c:v>
                </c:pt>
                <c:pt idx="14">
                  <c:v>514.19914770518744</c:v>
                </c:pt>
                <c:pt idx="15">
                  <c:v>545.32864167560558</c:v>
                </c:pt>
                <c:pt idx="16">
                  <c:v>575.65089174895093</c:v>
                </c:pt>
                <c:pt idx="17">
                  <c:v>607.08517203678105</c:v>
                </c:pt>
                <c:pt idx="18">
                  <c:v>636.68327170235113</c:v>
                </c:pt>
                <c:pt idx="19">
                  <c:v>667.69565298852251</c:v>
                </c:pt>
                <c:pt idx="20">
                  <c:v>699.38404494530073</c:v>
                </c:pt>
                <c:pt idx="21">
                  <c:v>729.38914786296482</c:v>
                </c:pt>
                <c:pt idx="22">
                  <c:v>759.66566015794001</c:v>
                </c:pt>
                <c:pt idx="23">
                  <c:v>891.07633567252174</c:v>
                </c:pt>
                <c:pt idx="24">
                  <c:v>923.13783869894257</c:v>
                </c:pt>
                <c:pt idx="25">
                  <c:v>953.38041756749851</c:v>
                </c:pt>
                <c:pt idx="26">
                  <c:v>981.2298744706344</c:v>
                </c:pt>
                <c:pt idx="27">
                  <c:v>1016.3371164164549</c:v>
                </c:pt>
                <c:pt idx="28">
                  <c:v>1079.9757427759394</c:v>
                </c:pt>
                <c:pt idx="29">
                  <c:v>1115.0644440259393</c:v>
                </c:pt>
                <c:pt idx="30">
                  <c:v>1163.9485566634394</c:v>
                </c:pt>
                <c:pt idx="31">
                  <c:v>1219.8683291085645</c:v>
                </c:pt>
                <c:pt idx="32">
                  <c:v>1173.0949663995646</c:v>
                </c:pt>
                <c:pt idx="33">
                  <c:v>556.79193862640432</c:v>
                </c:pt>
                <c:pt idx="34">
                  <c:v>216.63735092312174</c:v>
                </c:pt>
                <c:pt idx="35">
                  <c:v>-632.58474891176331</c:v>
                </c:pt>
                <c:pt idx="36">
                  <c:v>-893.41848954028603</c:v>
                </c:pt>
                <c:pt idx="37">
                  <c:v>-1023.8353598545469</c:v>
                </c:pt>
                <c:pt idx="38">
                  <c:v>-1219.4606653259384</c:v>
                </c:pt>
              </c:numCache>
            </c:numRef>
          </c:val>
          <c:smooth val="0"/>
          <c:extLst>
            <c:ext xmlns:c16="http://schemas.microsoft.com/office/drawing/2014/chart" uri="{C3380CC4-5D6E-409C-BE32-E72D297353CC}">
              <c16:uniqueId val="{0000002A-2202-4E5C-BA36-7F06EEFE2906}"/>
            </c:ext>
          </c:extLst>
        </c:ser>
        <c:dLbls>
          <c:showLegendKey val="0"/>
          <c:showVal val="0"/>
          <c:showCatName val="0"/>
          <c:showSerName val="0"/>
          <c:showPercent val="0"/>
          <c:showBubbleSize val="0"/>
        </c:dLbls>
        <c:smooth val="0"/>
        <c:axId val="1647910335"/>
        <c:axId val="1647910815"/>
      </c:lineChart>
      <c:catAx>
        <c:axId val="16479103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10815"/>
        <c:crosses val="autoZero"/>
        <c:auto val="1"/>
        <c:lblAlgn val="ctr"/>
        <c:lblOffset val="100"/>
        <c:noMultiLvlLbl val="0"/>
      </c:catAx>
      <c:valAx>
        <c:axId val="1647910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10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'Customer E'!$W$2</c:f>
              <c:strCache>
                <c:ptCount val="1"/>
                <c:pt idx="0">
                  <c:v>Total Revenue</c:v>
                </c:pt>
              </c:strCache>
            </c:strRef>
          </c:tx>
          <c:spPr>
            <a:ln w="28575" cap="rnd">
              <a:solidFill>
                <a:schemeClr val="accent4"/>
              </a:solidFill>
              <a:prstDash val="sysDash"/>
              <a:round/>
            </a:ln>
            <a:effectLst/>
          </c:spPr>
          <c:marker>
            <c:symbol val="none"/>
          </c:marker>
          <c:dPt>
            <c:idx val="1"/>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1-4374-447C-9B7F-BA492B089474}"/>
              </c:ext>
            </c:extLst>
          </c:dPt>
          <c:dPt>
            <c:idx val="2"/>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3-4374-447C-9B7F-BA492B089474}"/>
              </c:ext>
            </c:extLst>
          </c:dPt>
          <c:dPt>
            <c:idx val="3"/>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5-4374-447C-9B7F-BA492B089474}"/>
              </c:ext>
            </c:extLst>
          </c:dPt>
          <c:dPt>
            <c:idx val="4"/>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7-4374-447C-9B7F-BA492B089474}"/>
              </c:ext>
            </c:extLst>
          </c:dPt>
          <c:dPt>
            <c:idx val="5"/>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9-4374-447C-9B7F-BA492B089474}"/>
              </c:ext>
            </c:extLst>
          </c:dPt>
          <c:dPt>
            <c:idx val="6"/>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B-4374-447C-9B7F-BA492B089474}"/>
              </c:ext>
            </c:extLst>
          </c:dPt>
          <c:dPt>
            <c:idx val="7"/>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D-4374-447C-9B7F-BA492B089474}"/>
              </c:ext>
            </c:extLst>
          </c:dPt>
          <c:dPt>
            <c:idx val="8"/>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F-4374-447C-9B7F-BA492B089474}"/>
              </c:ext>
            </c:extLst>
          </c:dPt>
          <c:dPt>
            <c:idx val="9"/>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1-4374-447C-9B7F-BA492B089474}"/>
              </c:ext>
            </c:extLst>
          </c:dPt>
          <c:dPt>
            <c:idx val="10"/>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3-4374-447C-9B7F-BA492B089474}"/>
              </c:ext>
            </c:extLst>
          </c:dPt>
          <c:dPt>
            <c:idx val="11"/>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5-4374-447C-9B7F-BA492B089474}"/>
              </c:ext>
            </c:extLst>
          </c:dPt>
          <c:dPt>
            <c:idx val="12"/>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7-4374-447C-9B7F-BA492B089474}"/>
              </c:ext>
            </c:extLst>
          </c:dPt>
          <c:dPt>
            <c:idx val="13"/>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9-4374-447C-9B7F-BA492B089474}"/>
              </c:ext>
            </c:extLst>
          </c:dPt>
          <c:dPt>
            <c:idx val="14"/>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B-4374-447C-9B7F-BA492B089474}"/>
              </c:ext>
            </c:extLst>
          </c:dPt>
          <c:dPt>
            <c:idx val="15"/>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D-4374-447C-9B7F-BA492B089474}"/>
              </c:ext>
            </c:extLst>
          </c:dPt>
          <c:dPt>
            <c:idx val="16"/>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F-4374-447C-9B7F-BA492B089474}"/>
              </c:ext>
            </c:extLst>
          </c:dPt>
          <c:dPt>
            <c:idx val="17"/>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1-4374-447C-9B7F-BA492B089474}"/>
              </c:ext>
            </c:extLst>
          </c:dPt>
          <c:dPt>
            <c:idx val="18"/>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3-4374-447C-9B7F-BA492B089474}"/>
              </c:ext>
            </c:extLst>
          </c:dPt>
          <c:dPt>
            <c:idx val="19"/>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5-4374-447C-9B7F-BA492B089474}"/>
              </c:ext>
            </c:extLst>
          </c:dPt>
          <c:dPt>
            <c:idx val="20"/>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7-4374-447C-9B7F-BA492B089474}"/>
              </c:ext>
            </c:extLst>
          </c:dPt>
          <c:dPt>
            <c:idx val="21"/>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9-4374-447C-9B7F-BA492B089474}"/>
              </c:ext>
            </c:extLst>
          </c:dPt>
          <c:dPt>
            <c:idx val="22"/>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B-4374-447C-9B7F-BA492B089474}"/>
              </c:ext>
            </c:extLst>
          </c:dPt>
          <c:dPt>
            <c:idx val="23"/>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D-4374-447C-9B7F-BA492B089474}"/>
              </c:ext>
            </c:extLst>
          </c:dPt>
          <c:dPt>
            <c:idx val="24"/>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F-4374-447C-9B7F-BA492B089474}"/>
              </c:ext>
            </c:extLst>
          </c:dPt>
          <c:dPt>
            <c:idx val="25"/>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1-4374-447C-9B7F-BA492B089474}"/>
              </c:ext>
            </c:extLst>
          </c:dPt>
          <c:dPt>
            <c:idx val="26"/>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3-4374-447C-9B7F-BA492B089474}"/>
              </c:ext>
            </c:extLst>
          </c:dPt>
          <c:dPt>
            <c:idx val="27"/>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5-4374-447C-9B7F-BA492B089474}"/>
              </c:ext>
            </c:extLst>
          </c:dPt>
          <c:dPt>
            <c:idx val="28"/>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7-4374-447C-9B7F-BA492B089474}"/>
              </c:ext>
            </c:extLst>
          </c:dPt>
          <c:dPt>
            <c:idx val="29"/>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9-4374-447C-9B7F-BA492B089474}"/>
              </c:ext>
            </c:extLst>
          </c:dPt>
          <c:dPt>
            <c:idx val="30"/>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B-4374-447C-9B7F-BA492B089474}"/>
              </c:ext>
            </c:extLst>
          </c:dPt>
          <c:dPt>
            <c:idx val="31"/>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D-4374-447C-9B7F-BA492B089474}"/>
              </c:ext>
            </c:extLst>
          </c:dPt>
          <c:dPt>
            <c:idx val="32"/>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F-4374-447C-9B7F-BA492B089474}"/>
              </c:ext>
            </c:extLst>
          </c:dPt>
          <c:dPt>
            <c:idx val="33"/>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1-4374-447C-9B7F-BA492B089474}"/>
              </c:ext>
            </c:extLst>
          </c:dPt>
          <c:dPt>
            <c:idx val="34"/>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3-4374-447C-9B7F-BA492B089474}"/>
              </c:ext>
            </c:extLst>
          </c:dPt>
          <c:dPt>
            <c:idx val="35"/>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5-4374-447C-9B7F-BA492B089474}"/>
              </c:ext>
            </c:extLst>
          </c:dPt>
          <c:dPt>
            <c:idx val="36"/>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7-4374-447C-9B7F-BA492B089474}"/>
              </c:ext>
            </c:extLst>
          </c:dPt>
          <c:dPt>
            <c:idx val="37"/>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9-4374-447C-9B7F-BA492B089474}"/>
              </c:ext>
            </c:extLst>
          </c:dPt>
          <c:dPt>
            <c:idx val="38"/>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B-4374-447C-9B7F-BA492B089474}"/>
              </c:ext>
            </c:extLst>
          </c:dPt>
          <c:val>
            <c:numRef>
              <c:f>'Customer E'!$W$87:$W$133</c:f>
              <c:numCache>
                <c:formatCode>0.00</c:formatCode>
                <c:ptCount val="47"/>
                <c:pt idx="0">
                  <c:v>107.41379999999999</c:v>
                </c:pt>
                <c:pt idx="1">
                  <c:v>116.4234</c:v>
                </c:pt>
                <c:pt idx="2">
                  <c:v>114.85799999999999</c:v>
                </c:pt>
                <c:pt idx="3">
                  <c:v>109.2816</c:v>
                </c:pt>
                <c:pt idx="4">
                  <c:v>98.055599999999998</c:v>
                </c:pt>
                <c:pt idx="5">
                  <c:v>119.96610000000001</c:v>
                </c:pt>
                <c:pt idx="6">
                  <c:v>100.3284</c:v>
                </c:pt>
                <c:pt idx="7">
                  <c:v>105.1515</c:v>
                </c:pt>
                <c:pt idx="8">
                  <c:v>102.3741</c:v>
                </c:pt>
                <c:pt idx="9">
                  <c:v>112.18469999999999</c:v>
                </c:pt>
                <c:pt idx="10">
                  <c:v>105.12540000000001</c:v>
                </c:pt>
                <c:pt idx="11">
                  <c:v>209.60289999999998</c:v>
                </c:pt>
                <c:pt idx="12">
                  <c:v>103.8942</c:v>
                </c:pt>
                <c:pt idx="13">
                  <c:v>99.6297</c:v>
                </c:pt>
                <c:pt idx="14">
                  <c:v>115.88549999999999</c:v>
                </c:pt>
                <c:pt idx="15">
                  <c:v>110.43719999999999</c:v>
                </c:pt>
                <c:pt idx="16">
                  <c:v>111.74699999999999</c:v>
                </c:pt>
                <c:pt idx="17">
                  <c:v>97.371600000000015</c:v>
                </c:pt>
                <c:pt idx="18">
                  <c:v>103.1082</c:v>
                </c:pt>
                <c:pt idx="19">
                  <c:v>101.16780000000001</c:v>
                </c:pt>
                <c:pt idx="20">
                  <c:v>102.1491</c:v>
                </c:pt>
                <c:pt idx="21">
                  <c:v>109.97969999999999</c:v>
                </c:pt>
                <c:pt idx="22">
                  <c:v>99.888599999999997</c:v>
                </c:pt>
                <c:pt idx="23">
                  <c:v>213.85480000000001</c:v>
                </c:pt>
                <c:pt idx="24">
                  <c:v>94.296900000000008</c:v>
                </c:pt>
                <c:pt idx="25">
                  <c:v>116.02890000000002</c:v>
                </c:pt>
                <c:pt idx="26">
                  <c:v>90.689700000000002</c:v>
                </c:pt>
                <c:pt idx="27">
                  <c:v>110.70900000000002</c:v>
                </c:pt>
                <c:pt idx="28">
                  <c:v>108.58769999999998</c:v>
                </c:pt>
                <c:pt idx="29">
                  <c:v>103.0275</c:v>
                </c:pt>
                <c:pt idx="30">
                  <c:v>103.8216</c:v>
                </c:pt>
                <c:pt idx="31">
                  <c:v>118.8459</c:v>
                </c:pt>
                <c:pt idx="32">
                  <c:v>107.9766</c:v>
                </c:pt>
                <c:pt idx="33">
                  <c:v>101.2362</c:v>
                </c:pt>
                <c:pt idx="34">
                  <c:v>101.952495</c:v>
                </c:pt>
                <c:pt idx="35">
                  <c:v>198.73000000000002</c:v>
                </c:pt>
                <c:pt idx="36">
                  <c:v>94.468959600000005</c:v>
                </c:pt>
                <c:pt idx="37">
                  <c:v>187.05437888749998</c:v>
                </c:pt>
                <c:pt idx="38">
                  <c:v>257.79395478749996</c:v>
                </c:pt>
                <c:pt idx="39">
                  <c:v>331.89478812083331</c:v>
                </c:pt>
                <c:pt idx="40">
                  <c:v>367.838552875</c:v>
                </c:pt>
                <c:pt idx="41">
                  <c:v>315.98422246152495</c:v>
                </c:pt>
                <c:pt idx="42">
                  <c:v>316.14431815041667</c:v>
                </c:pt>
                <c:pt idx="43">
                  <c:v>312.27827981916658</c:v>
                </c:pt>
                <c:pt idx="44">
                  <c:v>314.83733415249998</c:v>
                </c:pt>
                <c:pt idx="45">
                  <c:v>316.74050915250001</c:v>
                </c:pt>
                <c:pt idx="46">
                  <c:v>313.29829449583332</c:v>
                </c:pt>
              </c:numCache>
            </c:numRef>
          </c:val>
          <c:smooth val="0"/>
          <c:extLst>
            <c:ext xmlns:c16="http://schemas.microsoft.com/office/drawing/2014/chart" uri="{C3380CC4-5D6E-409C-BE32-E72D297353CC}">
              <c16:uniqueId val="{0000004C-4374-447C-9B7F-BA492B089474}"/>
            </c:ext>
          </c:extLst>
        </c:ser>
        <c:ser>
          <c:idx val="1"/>
          <c:order val="1"/>
          <c:tx>
            <c:strRef>
              <c:f>'Customer E'!$Y$2</c:f>
              <c:strCache>
                <c:ptCount val="1"/>
                <c:pt idx="0">
                  <c:v>ECL MoM Charge</c:v>
                </c:pt>
              </c:strCache>
            </c:strRef>
          </c:tx>
          <c:spPr>
            <a:ln w="28575" cap="rnd">
              <a:solidFill>
                <a:schemeClr val="accent2"/>
              </a:solidFill>
              <a:prstDash val="sysDash"/>
              <a:round/>
            </a:ln>
            <a:effectLst/>
          </c:spPr>
          <c:marker>
            <c:symbol val="none"/>
          </c:marker>
          <c:val>
            <c:numRef>
              <c:f>'Customer E'!$Y$87:$Y$133</c:f>
              <c:numCache>
                <c:formatCode>General</c:formatCode>
                <c:ptCount val="47"/>
                <c:pt idx="0">
                  <c:v>161.12069999999997</c:v>
                </c:pt>
                <c:pt idx="1">
                  <c:v>-15.591449999999952</c:v>
                </c:pt>
                <c:pt idx="2">
                  <c:v>-1.956750000000028</c:v>
                </c:pt>
                <c:pt idx="3">
                  <c:v>-34.290899999999993</c:v>
                </c:pt>
                <c:pt idx="4">
                  <c:v>-11.225999999999999</c:v>
                </c:pt>
                <c:pt idx="5">
                  <c:v>21.910500000000013</c:v>
                </c:pt>
                <c:pt idx="6">
                  <c:v>-19.637700000000009</c:v>
                </c:pt>
                <c:pt idx="7">
                  <c:v>4.8230999999999966</c:v>
                </c:pt>
                <c:pt idx="8">
                  <c:v>-2.7774000000000001</c:v>
                </c:pt>
                <c:pt idx="9">
                  <c:v>9.8105999999999938</c:v>
                </c:pt>
                <c:pt idx="10">
                  <c:v>-7.059299999999979</c:v>
                </c:pt>
                <c:pt idx="11">
                  <c:v>4.4774999999999778</c:v>
                </c:pt>
                <c:pt idx="12">
                  <c:v>-5.7086999999999932</c:v>
                </c:pt>
                <c:pt idx="13">
                  <c:v>-4.2644999999999982</c:v>
                </c:pt>
                <c:pt idx="14">
                  <c:v>16.255799999999994</c:v>
                </c:pt>
                <c:pt idx="15">
                  <c:v>-5.4483000000000033</c:v>
                </c:pt>
                <c:pt idx="16">
                  <c:v>1.3097999999999956</c:v>
                </c:pt>
                <c:pt idx="17">
                  <c:v>-14.375399999999971</c:v>
                </c:pt>
                <c:pt idx="18">
                  <c:v>5.7365999999999815</c:v>
                </c:pt>
                <c:pt idx="19">
                  <c:v>-1.9403999999999826</c:v>
                </c:pt>
                <c:pt idx="20">
                  <c:v>0.98129999999999029</c:v>
                </c:pt>
                <c:pt idx="21">
                  <c:v>7.8305999999999898</c:v>
                </c:pt>
                <c:pt idx="22">
                  <c:v>-10.091099999999997</c:v>
                </c:pt>
                <c:pt idx="23">
                  <c:v>13.966200000000015</c:v>
                </c:pt>
                <c:pt idx="24">
                  <c:v>-19.557900000000004</c:v>
                </c:pt>
                <c:pt idx="25">
                  <c:v>21.732000000000014</c:v>
                </c:pt>
                <c:pt idx="26">
                  <c:v>-25.339200000000019</c:v>
                </c:pt>
                <c:pt idx="27">
                  <c:v>20.019300000000015</c:v>
                </c:pt>
                <c:pt idx="28">
                  <c:v>-2.1213000000000335</c:v>
                </c:pt>
                <c:pt idx="29">
                  <c:v>-5.5601999999999805</c:v>
                </c:pt>
                <c:pt idx="30">
                  <c:v>0.79410000000000025</c:v>
                </c:pt>
                <c:pt idx="31">
                  <c:v>15.024299999999997</c:v>
                </c:pt>
                <c:pt idx="32">
                  <c:v>-10.869299999999996</c:v>
                </c:pt>
                <c:pt idx="33">
                  <c:v>-6.7404000000000082</c:v>
                </c:pt>
                <c:pt idx="34">
                  <c:v>0.71629500000000235</c:v>
                </c:pt>
                <c:pt idx="35">
                  <c:v>-3.222494999999995</c:v>
                </c:pt>
                <c:pt idx="36">
                  <c:v>-4.2610403999999988</c:v>
                </c:pt>
                <c:pt idx="37">
                  <c:v>182.59163039999999</c:v>
                </c:pt>
                <c:pt idx="38">
                  <c:v>233.99999999999994</c:v>
                </c:pt>
                <c:pt idx="39">
                  <c:v>4131.6564799999996</c:v>
                </c:pt>
                <c:pt idx="40">
                  <c:v>2058.7571800000005</c:v>
                </c:pt>
                <c:pt idx="41">
                  <c:v>465.86110248000023</c:v>
                </c:pt>
                <c:pt idx="42">
                  <c:v>609.36794551999992</c:v>
                </c:pt>
                <c:pt idx="43">
                  <c:v>105.7032049999998</c:v>
                </c:pt>
                <c:pt idx="44">
                  <c:v>160.60465099999965</c:v>
                </c:pt>
                <c:pt idx="45">
                  <c:v>105.53732550000041</c:v>
                </c:pt>
                <c:pt idx="46">
                  <c:v>-15.626500499999565</c:v>
                </c:pt>
              </c:numCache>
            </c:numRef>
          </c:val>
          <c:smooth val="0"/>
          <c:extLst>
            <c:ext xmlns:c16="http://schemas.microsoft.com/office/drawing/2014/chart" uri="{C3380CC4-5D6E-409C-BE32-E72D297353CC}">
              <c16:uniqueId val="{0000004D-4374-447C-9B7F-BA492B089474}"/>
            </c:ext>
          </c:extLst>
        </c:ser>
        <c:ser>
          <c:idx val="2"/>
          <c:order val="2"/>
          <c:tx>
            <c:strRef>
              <c:f>'Customer E'!$Z$2</c:f>
              <c:strCache>
                <c:ptCount val="1"/>
                <c:pt idx="0">
                  <c:v>Profit</c:v>
                </c:pt>
              </c:strCache>
            </c:strRef>
          </c:tx>
          <c:spPr>
            <a:ln w="28575" cap="rnd">
              <a:solidFill>
                <a:srgbClr val="FF0000"/>
              </a:solidFill>
              <a:round/>
            </a:ln>
            <a:effectLst/>
          </c:spPr>
          <c:marker>
            <c:symbol val="none"/>
          </c:marker>
          <c:val>
            <c:numRef>
              <c:f>'Customer E'!$Z$87:$Z$133</c:f>
              <c:numCache>
                <c:formatCode>0.00</c:formatCode>
                <c:ptCount val="47"/>
                <c:pt idx="0">
                  <c:v>-53.706899999999976</c:v>
                </c:pt>
                <c:pt idx="1">
                  <c:v>132.01484999999997</c:v>
                </c:pt>
                <c:pt idx="2">
                  <c:v>116.81475000000002</c:v>
                </c:pt>
                <c:pt idx="3">
                  <c:v>143.57249999999999</c:v>
                </c:pt>
                <c:pt idx="4">
                  <c:v>109.2816</c:v>
                </c:pt>
                <c:pt idx="5">
                  <c:v>98.055599999999998</c:v>
                </c:pt>
                <c:pt idx="6">
                  <c:v>119.96610000000001</c:v>
                </c:pt>
                <c:pt idx="7">
                  <c:v>100.3284</c:v>
                </c:pt>
                <c:pt idx="8">
                  <c:v>105.1515</c:v>
                </c:pt>
                <c:pt idx="9">
                  <c:v>102.3741</c:v>
                </c:pt>
                <c:pt idx="10">
                  <c:v>112.18469999999999</c:v>
                </c:pt>
                <c:pt idx="11">
                  <c:v>205.12540000000001</c:v>
                </c:pt>
                <c:pt idx="12">
                  <c:v>109.60289999999999</c:v>
                </c:pt>
                <c:pt idx="13">
                  <c:v>103.8942</c:v>
                </c:pt>
                <c:pt idx="14">
                  <c:v>99.6297</c:v>
                </c:pt>
                <c:pt idx="15">
                  <c:v>115.88549999999999</c:v>
                </c:pt>
                <c:pt idx="16">
                  <c:v>110.43719999999999</c:v>
                </c:pt>
                <c:pt idx="17">
                  <c:v>111.74699999999999</c:v>
                </c:pt>
                <c:pt idx="18">
                  <c:v>97.371600000000015</c:v>
                </c:pt>
                <c:pt idx="19">
                  <c:v>103.1082</c:v>
                </c:pt>
                <c:pt idx="20">
                  <c:v>101.16780000000001</c:v>
                </c:pt>
                <c:pt idx="21">
                  <c:v>102.1491</c:v>
                </c:pt>
                <c:pt idx="22">
                  <c:v>109.97969999999999</c:v>
                </c:pt>
                <c:pt idx="23">
                  <c:v>199.8886</c:v>
                </c:pt>
                <c:pt idx="24">
                  <c:v>113.85480000000001</c:v>
                </c:pt>
                <c:pt idx="25">
                  <c:v>94.296900000000008</c:v>
                </c:pt>
                <c:pt idx="26">
                  <c:v>116.02890000000002</c:v>
                </c:pt>
                <c:pt idx="27">
                  <c:v>90.689700000000002</c:v>
                </c:pt>
                <c:pt idx="28">
                  <c:v>110.70900000000002</c:v>
                </c:pt>
                <c:pt idx="29">
                  <c:v>108.58769999999998</c:v>
                </c:pt>
                <c:pt idx="30">
                  <c:v>103.0275</c:v>
                </c:pt>
                <c:pt idx="31">
                  <c:v>103.8216</c:v>
                </c:pt>
                <c:pt idx="32">
                  <c:v>118.8459</c:v>
                </c:pt>
                <c:pt idx="33">
                  <c:v>107.9766</c:v>
                </c:pt>
                <c:pt idx="34">
                  <c:v>101.2362</c:v>
                </c:pt>
                <c:pt idx="35">
                  <c:v>201.952495</c:v>
                </c:pt>
                <c:pt idx="36">
                  <c:v>98.73</c:v>
                </c:pt>
                <c:pt idx="37">
                  <c:v>4.4627484874999936</c:v>
                </c:pt>
                <c:pt idx="38">
                  <c:v>23.793954787500013</c:v>
                </c:pt>
                <c:pt idx="39">
                  <c:v>-3799.7616918791664</c:v>
                </c:pt>
                <c:pt idx="40">
                  <c:v>-1690.9186271250005</c:v>
                </c:pt>
                <c:pt idx="41">
                  <c:v>-149.87688001847528</c:v>
                </c:pt>
                <c:pt idx="42">
                  <c:v>-293.22362736958326</c:v>
                </c:pt>
                <c:pt idx="43">
                  <c:v>206.57507481916679</c:v>
                </c:pt>
                <c:pt idx="44">
                  <c:v>154.23268315250033</c:v>
                </c:pt>
                <c:pt idx="45">
                  <c:v>211.2031836524996</c:v>
                </c:pt>
                <c:pt idx="46">
                  <c:v>328.92479499583288</c:v>
                </c:pt>
              </c:numCache>
            </c:numRef>
          </c:val>
          <c:smooth val="0"/>
          <c:extLst>
            <c:ext xmlns:c16="http://schemas.microsoft.com/office/drawing/2014/chart" uri="{C3380CC4-5D6E-409C-BE32-E72D297353CC}">
              <c16:uniqueId val="{0000004E-4374-447C-9B7F-BA492B089474}"/>
            </c:ext>
          </c:extLst>
        </c:ser>
        <c:ser>
          <c:idx val="3"/>
          <c:order val="3"/>
          <c:tx>
            <c:strRef>
              <c:f>'Customer E'!$AA$2</c:f>
              <c:strCache>
                <c:ptCount val="1"/>
                <c:pt idx="0">
                  <c:v>Cumulative Profit</c:v>
                </c:pt>
              </c:strCache>
            </c:strRef>
          </c:tx>
          <c:spPr>
            <a:ln w="28575" cap="rnd">
              <a:solidFill>
                <a:schemeClr val="accent5"/>
              </a:solidFill>
              <a:round/>
            </a:ln>
            <a:effectLst/>
          </c:spPr>
          <c:marker>
            <c:symbol val="none"/>
          </c:marker>
          <c:dPt>
            <c:idx val="10"/>
            <c:marker>
              <c:symbol val="none"/>
            </c:marker>
            <c:bubble3D val="0"/>
            <c:extLst>
              <c:ext xmlns:c16="http://schemas.microsoft.com/office/drawing/2014/chart" uri="{C3380CC4-5D6E-409C-BE32-E72D297353CC}">
                <c16:uniqueId val="{0000004F-4374-447C-9B7F-BA492B089474}"/>
              </c:ext>
            </c:extLst>
          </c:dPt>
          <c:dPt>
            <c:idx val="32"/>
            <c:marker>
              <c:symbol val="none"/>
            </c:marker>
            <c:bubble3D val="0"/>
            <c:extLst>
              <c:ext xmlns:c16="http://schemas.microsoft.com/office/drawing/2014/chart" uri="{C3380CC4-5D6E-409C-BE32-E72D297353CC}">
                <c16:uniqueId val="{00000051-4374-447C-9B7F-BA492B089474}"/>
              </c:ext>
            </c:extLst>
          </c:dPt>
          <c:dPt>
            <c:idx val="38"/>
            <c:marker>
              <c:symbol val="diamond"/>
              <c:size val="11"/>
              <c:spPr>
                <a:solidFill>
                  <a:schemeClr val="accent5"/>
                </a:solidFill>
                <a:ln w="9525">
                  <a:solidFill>
                    <a:schemeClr val="accent5"/>
                  </a:solidFill>
                </a:ln>
                <a:effectLst/>
              </c:spPr>
            </c:marker>
            <c:bubble3D val="0"/>
            <c:extLst>
              <c:ext xmlns:c16="http://schemas.microsoft.com/office/drawing/2014/chart" uri="{C3380CC4-5D6E-409C-BE32-E72D297353CC}">
                <c16:uniqueId val="{00000053-4374-447C-9B7F-BA492B089474}"/>
              </c:ext>
            </c:extLst>
          </c:dPt>
          <c:val>
            <c:numRef>
              <c:f>'Customer E'!$AA$87:$AA$133</c:f>
              <c:numCache>
                <c:formatCode>0.00</c:formatCode>
                <c:ptCount val="47"/>
                <c:pt idx="0">
                  <c:v>-53.706899999999976</c:v>
                </c:pt>
                <c:pt idx="1">
                  <c:v>78.307949999999991</c:v>
                </c:pt>
                <c:pt idx="2">
                  <c:v>195.12270000000001</c:v>
                </c:pt>
                <c:pt idx="3">
                  <c:v>338.6952</c:v>
                </c:pt>
                <c:pt idx="4">
                  <c:v>447.97680000000003</c:v>
                </c:pt>
                <c:pt idx="5">
                  <c:v>546.03240000000005</c:v>
                </c:pt>
                <c:pt idx="6">
                  <c:v>665.99850000000004</c:v>
                </c:pt>
                <c:pt idx="7">
                  <c:v>766.32690000000002</c:v>
                </c:pt>
                <c:pt idx="8">
                  <c:v>871.47839999999997</c:v>
                </c:pt>
                <c:pt idx="9">
                  <c:v>973.85249999999996</c:v>
                </c:pt>
                <c:pt idx="10">
                  <c:v>1086.0372</c:v>
                </c:pt>
                <c:pt idx="11">
                  <c:v>1291.1626000000001</c:v>
                </c:pt>
                <c:pt idx="12">
                  <c:v>1400.7655000000002</c:v>
                </c:pt>
                <c:pt idx="13">
                  <c:v>1504.6597000000002</c:v>
                </c:pt>
                <c:pt idx="14">
                  <c:v>1604.2894000000001</c:v>
                </c:pt>
                <c:pt idx="15">
                  <c:v>1720.1749000000002</c:v>
                </c:pt>
                <c:pt idx="16">
                  <c:v>1830.6121000000003</c:v>
                </c:pt>
                <c:pt idx="17">
                  <c:v>1942.3591000000004</c:v>
                </c:pt>
                <c:pt idx="18">
                  <c:v>2039.7307000000003</c:v>
                </c:pt>
                <c:pt idx="19">
                  <c:v>2142.8389000000002</c:v>
                </c:pt>
                <c:pt idx="20">
                  <c:v>2244.0067000000004</c:v>
                </c:pt>
                <c:pt idx="21">
                  <c:v>2346.1558000000005</c:v>
                </c:pt>
                <c:pt idx="22">
                  <c:v>2456.1355000000003</c:v>
                </c:pt>
                <c:pt idx="23">
                  <c:v>2656.0241000000005</c:v>
                </c:pt>
                <c:pt idx="24">
                  <c:v>2769.8789000000006</c:v>
                </c:pt>
                <c:pt idx="25">
                  <c:v>2864.1758000000004</c:v>
                </c:pt>
                <c:pt idx="26">
                  <c:v>2980.2047000000002</c:v>
                </c:pt>
                <c:pt idx="27">
                  <c:v>3070.8944000000001</c:v>
                </c:pt>
                <c:pt idx="28">
                  <c:v>3181.6034</c:v>
                </c:pt>
                <c:pt idx="29">
                  <c:v>3290.1911</c:v>
                </c:pt>
                <c:pt idx="30">
                  <c:v>3393.2186000000002</c:v>
                </c:pt>
                <c:pt idx="31">
                  <c:v>3497.0402000000004</c:v>
                </c:pt>
                <c:pt idx="32">
                  <c:v>3615.8861000000002</c:v>
                </c:pt>
                <c:pt idx="33">
                  <c:v>3723.8627000000001</c:v>
                </c:pt>
                <c:pt idx="34">
                  <c:v>3825.0989</c:v>
                </c:pt>
                <c:pt idx="35">
                  <c:v>4027.051395</c:v>
                </c:pt>
                <c:pt idx="36">
                  <c:v>4125.781395</c:v>
                </c:pt>
                <c:pt idx="37">
                  <c:v>4130.2441434875</c:v>
                </c:pt>
                <c:pt idx="38">
                  <c:v>4154.0380982750003</c:v>
                </c:pt>
                <c:pt idx="39">
                  <c:v>354.27640639583387</c:v>
                </c:pt>
                <c:pt idx="40">
                  <c:v>-1336.6422207291666</c:v>
                </c:pt>
                <c:pt idx="41">
                  <c:v>-1486.5191007476419</c:v>
                </c:pt>
                <c:pt idx="42">
                  <c:v>-1779.7427281172252</c:v>
                </c:pt>
                <c:pt idx="43">
                  <c:v>-1573.1676532980584</c:v>
                </c:pt>
                <c:pt idx="44">
                  <c:v>-1418.9349701455581</c:v>
                </c:pt>
                <c:pt idx="45">
                  <c:v>-1207.7317864930585</c:v>
                </c:pt>
                <c:pt idx="46">
                  <c:v>-878.80699149722568</c:v>
                </c:pt>
              </c:numCache>
            </c:numRef>
          </c:val>
          <c:smooth val="0"/>
          <c:extLst>
            <c:ext xmlns:c16="http://schemas.microsoft.com/office/drawing/2014/chart" uri="{C3380CC4-5D6E-409C-BE32-E72D297353CC}">
              <c16:uniqueId val="{00000050-4374-447C-9B7F-BA492B089474}"/>
            </c:ext>
          </c:extLst>
        </c:ser>
        <c:dLbls>
          <c:showLegendKey val="0"/>
          <c:showVal val="0"/>
          <c:showCatName val="0"/>
          <c:showSerName val="0"/>
          <c:showPercent val="0"/>
          <c:showBubbleSize val="0"/>
        </c:dLbls>
        <c:smooth val="0"/>
        <c:axId val="1647910335"/>
        <c:axId val="1647910815"/>
      </c:lineChart>
      <c:catAx>
        <c:axId val="16479103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10815"/>
        <c:crosses val="autoZero"/>
        <c:auto val="1"/>
        <c:lblAlgn val="ctr"/>
        <c:lblOffset val="100"/>
        <c:noMultiLvlLbl val="0"/>
      </c:catAx>
      <c:valAx>
        <c:axId val="1647910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10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29</xdr:col>
      <xdr:colOff>27084</xdr:colOff>
      <xdr:row>22</xdr:row>
      <xdr:rowOff>148921</xdr:rowOff>
    </xdr:from>
    <xdr:to>
      <xdr:col>44</xdr:col>
      <xdr:colOff>91108</xdr:colOff>
      <xdr:row>40</xdr:row>
      <xdr:rowOff>175840</xdr:rowOff>
    </xdr:to>
    <xdr:graphicFrame macro="">
      <xdr:nvGraphicFramePr>
        <xdr:cNvPr id="2" name="Chart 1">
          <a:extLst>
            <a:ext uri="{FF2B5EF4-FFF2-40B4-BE49-F238E27FC236}">
              <a16:creationId xmlns:a16="http://schemas.microsoft.com/office/drawing/2014/main" id="{AEB927A2-DB30-6366-3422-2170FD5AA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33131</xdr:colOff>
      <xdr:row>13</xdr:row>
      <xdr:rowOff>33130</xdr:rowOff>
    </xdr:from>
    <xdr:to>
      <xdr:col>29</xdr:col>
      <xdr:colOff>579783</xdr:colOff>
      <xdr:row>40</xdr:row>
      <xdr:rowOff>142047</xdr:rowOff>
    </xdr:to>
    <xdr:cxnSp macro="">
      <xdr:nvCxnSpPr>
        <xdr:cNvPr id="3" name="Straight Arrow Connector 2">
          <a:extLst>
            <a:ext uri="{FF2B5EF4-FFF2-40B4-BE49-F238E27FC236}">
              <a16:creationId xmlns:a16="http://schemas.microsoft.com/office/drawing/2014/main" id="{0D4FE57D-A57D-41CE-A668-274907E8FBE8}"/>
            </a:ext>
          </a:extLst>
        </xdr:cNvPr>
        <xdr:cNvCxnSpPr/>
      </xdr:nvCxnSpPr>
      <xdr:spPr>
        <a:xfrm flipV="1">
          <a:off x="27224935" y="2509630"/>
          <a:ext cx="1772478" cy="5252417"/>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208597</xdr:colOff>
      <xdr:row>29</xdr:row>
      <xdr:rowOff>40005</xdr:rowOff>
    </xdr:from>
    <xdr:to>
      <xdr:col>38</xdr:col>
      <xdr:colOff>133350</xdr:colOff>
      <xdr:row>50</xdr:row>
      <xdr:rowOff>81915</xdr:rowOff>
    </xdr:to>
    <xdr:graphicFrame macro="">
      <xdr:nvGraphicFramePr>
        <xdr:cNvPr id="3" name="Chart 2">
          <a:extLst>
            <a:ext uri="{FF2B5EF4-FFF2-40B4-BE49-F238E27FC236}">
              <a16:creationId xmlns:a16="http://schemas.microsoft.com/office/drawing/2014/main" id="{53D768E0-09D9-42A3-BFD6-7CA057B91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28575</xdr:colOff>
      <xdr:row>22</xdr:row>
      <xdr:rowOff>76200</xdr:rowOff>
    </xdr:from>
    <xdr:to>
      <xdr:col>28</xdr:col>
      <xdr:colOff>590550</xdr:colOff>
      <xdr:row>40</xdr:row>
      <xdr:rowOff>85725</xdr:rowOff>
    </xdr:to>
    <xdr:cxnSp macro="">
      <xdr:nvCxnSpPr>
        <xdr:cNvPr id="5" name="Straight Arrow Connector 4">
          <a:extLst>
            <a:ext uri="{FF2B5EF4-FFF2-40B4-BE49-F238E27FC236}">
              <a16:creationId xmlns:a16="http://schemas.microsoft.com/office/drawing/2014/main" id="{4D2F2933-9A7A-D9B4-043C-A301E431D36B}"/>
            </a:ext>
          </a:extLst>
        </xdr:cNvPr>
        <xdr:cNvCxnSpPr/>
      </xdr:nvCxnSpPr>
      <xdr:spPr>
        <a:xfrm flipV="1">
          <a:off x="28146375" y="4267200"/>
          <a:ext cx="1171575" cy="3438525"/>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27</xdr:col>
      <xdr:colOff>320655</xdr:colOff>
      <xdr:row>76</xdr:row>
      <xdr:rowOff>118446</xdr:rowOff>
    </xdr:from>
    <xdr:to>
      <xdr:col>38</xdr:col>
      <xdr:colOff>245408</xdr:colOff>
      <xdr:row>97</xdr:row>
      <xdr:rowOff>160356</xdr:rowOff>
    </xdr:to>
    <xdr:graphicFrame macro="">
      <xdr:nvGraphicFramePr>
        <xdr:cNvPr id="2" name="Chart 1">
          <a:extLst>
            <a:ext uri="{FF2B5EF4-FFF2-40B4-BE49-F238E27FC236}">
              <a16:creationId xmlns:a16="http://schemas.microsoft.com/office/drawing/2014/main" id="{AF6DE7C8-2402-4596-9830-76AEB9D91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28575</xdr:colOff>
      <xdr:row>66</xdr:row>
      <xdr:rowOff>53789</xdr:rowOff>
    </xdr:from>
    <xdr:to>
      <xdr:col>28</xdr:col>
      <xdr:colOff>590550</xdr:colOff>
      <xdr:row>84</xdr:row>
      <xdr:rowOff>63314</xdr:rowOff>
    </xdr:to>
    <xdr:cxnSp macro="">
      <xdr:nvCxnSpPr>
        <xdr:cNvPr id="3" name="Straight Arrow Connector 2">
          <a:extLst>
            <a:ext uri="{FF2B5EF4-FFF2-40B4-BE49-F238E27FC236}">
              <a16:creationId xmlns:a16="http://schemas.microsoft.com/office/drawing/2014/main" id="{A27E068C-4021-4C49-B4BA-BCC269CF52A8}"/>
            </a:ext>
          </a:extLst>
        </xdr:cNvPr>
        <xdr:cNvCxnSpPr/>
      </xdr:nvCxnSpPr>
      <xdr:spPr>
        <a:xfrm flipV="1">
          <a:off x="30766310" y="12626789"/>
          <a:ext cx="1167093" cy="3438525"/>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29302</xdr:colOff>
      <xdr:row>90</xdr:row>
      <xdr:rowOff>96033</xdr:rowOff>
    </xdr:from>
    <xdr:to>
      <xdr:col>42</xdr:col>
      <xdr:colOff>504265</xdr:colOff>
      <xdr:row>114</xdr:row>
      <xdr:rowOff>89646</xdr:rowOff>
    </xdr:to>
    <xdr:graphicFrame macro="">
      <xdr:nvGraphicFramePr>
        <xdr:cNvPr id="2" name="Chart 1">
          <a:extLst>
            <a:ext uri="{FF2B5EF4-FFF2-40B4-BE49-F238E27FC236}">
              <a16:creationId xmlns:a16="http://schemas.microsoft.com/office/drawing/2014/main" id="{A605BF52-D31E-4B8E-BC8A-836314FEB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54429</xdr:colOff>
      <xdr:row>90</xdr:row>
      <xdr:rowOff>0</xdr:rowOff>
    </xdr:from>
    <xdr:to>
      <xdr:col>27</xdr:col>
      <xdr:colOff>515471</xdr:colOff>
      <xdr:row>105</xdr:row>
      <xdr:rowOff>81643</xdr:rowOff>
    </xdr:to>
    <xdr:cxnSp macro="">
      <xdr:nvCxnSpPr>
        <xdr:cNvPr id="3" name="Straight Arrow Connector 2">
          <a:extLst>
            <a:ext uri="{FF2B5EF4-FFF2-40B4-BE49-F238E27FC236}">
              <a16:creationId xmlns:a16="http://schemas.microsoft.com/office/drawing/2014/main" id="{B3718630-370E-452A-AE97-591A5544E7F6}"/>
            </a:ext>
          </a:extLst>
        </xdr:cNvPr>
        <xdr:cNvCxnSpPr/>
      </xdr:nvCxnSpPr>
      <xdr:spPr>
        <a:xfrm flipV="1">
          <a:off x="30847393" y="17145000"/>
          <a:ext cx="461042" cy="2939143"/>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27</xdr:col>
      <xdr:colOff>600803</xdr:colOff>
      <xdr:row>108</xdr:row>
      <xdr:rowOff>185680</xdr:rowOff>
    </xdr:from>
    <xdr:to>
      <xdr:col>42</xdr:col>
      <xdr:colOff>470648</xdr:colOff>
      <xdr:row>132</xdr:row>
      <xdr:rowOff>179293</xdr:rowOff>
    </xdr:to>
    <xdr:graphicFrame macro="">
      <xdr:nvGraphicFramePr>
        <xdr:cNvPr id="2" name="Chart 1">
          <a:extLst>
            <a:ext uri="{FF2B5EF4-FFF2-40B4-BE49-F238E27FC236}">
              <a16:creationId xmlns:a16="http://schemas.microsoft.com/office/drawing/2014/main" id="{75452CF7-0C80-47E5-B912-F4E2A4D8A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6163</xdr:colOff>
      <xdr:row>107</xdr:row>
      <xdr:rowOff>156882</xdr:rowOff>
    </xdr:from>
    <xdr:to>
      <xdr:col>27</xdr:col>
      <xdr:colOff>504265</xdr:colOff>
      <xdr:row>124</xdr:row>
      <xdr:rowOff>108137</xdr:rowOff>
    </xdr:to>
    <xdr:cxnSp macro="">
      <xdr:nvCxnSpPr>
        <xdr:cNvPr id="3" name="Straight Arrow Connector 2">
          <a:extLst>
            <a:ext uri="{FF2B5EF4-FFF2-40B4-BE49-F238E27FC236}">
              <a16:creationId xmlns:a16="http://schemas.microsoft.com/office/drawing/2014/main" id="{121AF5D5-DDB1-4D59-B0FF-6A00FE9DE825}"/>
            </a:ext>
          </a:extLst>
        </xdr:cNvPr>
        <xdr:cNvCxnSpPr/>
      </xdr:nvCxnSpPr>
      <xdr:spPr>
        <a:xfrm flipV="1">
          <a:off x="30743898" y="20540382"/>
          <a:ext cx="498102" cy="3189755"/>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D1170-0632-45C8-845C-61DFA8194B9E}">
  <dimension ref="A1:AE133"/>
  <sheetViews>
    <sheetView zoomScale="85" zoomScaleNormal="85" workbookViewId="0">
      <selection activeCell="P3" sqref="P3:P4"/>
    </sheetView>
  </sheetViews>
  <sheetFormatPr defaultRowHeight="15" x14ac:dyDescent="0.25"/>
  <cols>
    <col min="1" max="1" width="17.7109375" customWidth="1"/>
    <col min="2" max="2" width="11.5703125" bestFit="1" customWidth="1"/>
    <col min="7" max="7" width="14.42578125" customWidth="1"/>
    <col min="9" max="9" width="18.140625" customWidth="1"/>
    <col min="10" max="10" width="15.7109375" customWidth="1"/>
    <col min="12" max="13" width="45.28515625" bestFit="1" customWidth="1"/>
    <col min="15" max="15" width="11.42578125" customWidth="1"/>
    <col min="16" max="16" width="26.85546875" customWidth="1"/>
    <col min="17" max="17" width="15" customWidth="1"/>
    <col min="19" max="19" width="15" bestFit="1" customWidth="1"/>
    <col min="20" max="20" width="19.28515625" customWidth="1"/>
    <col min="25" max="25" width="15.42578125" customWidth="1"/>
    <col min="27" max="27" width="17" customWidth="1"/>
  </cols>
  <sheetData>
    <row r="1" spans="1:31" x14ac:dyDescent="0.25">
      <c r="A1" s="4" t="s">
        <v>31</v>
      </c>
      <c r="B1" s="4"/>
      <c r="C1" s="4"/>
      <c r="D1" s="4"/>
      <c r="E1" s="4"/>
      <c r="F1" s="4"/>
      <c r="G1" s="4"/>
      <c r="H1" s="4"/>
      <c r="I1" s="4"/>
      <c r="J1" s="4"/>
      <c r="K1" s="4"/>
      <c r="L1" s="4"/>
    </row>
    <row r="2" spans="1:31" x14ac:dyDescent="0.25">
      <c r="A2" t="s">
        <v>0</v>
      </c>
      <c r="B2" t="s">
        <v>1</v>
      </c>
      <c r="C2" t="s">
        <v>2</v>
      </c>
      <c r="D2" t="s">
        <v>3</v>
      </c>
      <c r="E2" t="s">
        <v>4</v>
      </c>
      <c r="F2" t="s">
        <v>5</v>
      </c>
      <c r="G2" t="s">
        <v>6</v>
      </c>
      <c r="H2" t="s">
        <v>7</v>
      </c>
      <c r="I2" t="s">
        <v>8</v>
      </c>
      <c r="J2" t="s">
        <v>9</v>
      </c>
      <c r="K2" s="1" t="s">
        <v>10</v>
      </c>
      <c r="L2" t="s">
        <v>11</v>
      </c>
      <c r="M2" t="s">
        <v>12</v>
      </c>
      <c r="N2" t="s">
        <v>13</v>
      </c>
      <c r="O2" t="s">
        <v>14</v>
      </c>
      <c r="P2" t="s">
        <v>15</v>
      </c>
      <c r="Q2" t="s">
        <v>16</v>
      </c>
      <c r="R2" t="s">
        <v>17</v>
      </c>
      <c r="S2" t="s">
        <v>35</v>
      </c>
      <c r="T2" t="s">
        <v>18</v>
      </c>
      <c r="U2" t="s">
        <v>19</v>
      </c>
      <c r="V2" t="s">
        <v>20</v>
      </c>
      <c r="W2" t="s">
        <v>33</v>
      </c>
      <c r="X2" t="s">
        <v>21</v>
      </c>
      <c r="Y2" t="s">
        <v>22</v>
      </c>
      <c r="Z2" t="s">
        <v>36</v>
      </c>
      <c r="AA2" t="s">
        <v>37</v>
      </c>
    </row>
    <row r="3" spans="1:31" x14ac:dyDescent="0.25">
      <c r="A3" s="3">
        <v>41639</v>
      </c>
      <c r="B3">
        <v>708155733</v>
      </c>
      <c r="C3">
        <v>31</v>
      </c>
      <c r="D3" t="s">
        <v>23</v>
      </c>
      <c r="E3" t="s">
        <v>26</v>
      </c>
      <c r="F3" t="s">
        <v>25</v>
      </c>
      <c r="G3" t="s">
        <v>29</v>
      </c>
      <c r="H3">
        <v>8</v>
      </c>
      <c r="I3">
        <v>9000</v>
      </c>
      <c r="J3">
        <v>0</v>
      </c>
      <c r="K3" s="1">
        <v>0.15060330453765886</v>
      </c>
      <c r="L3">
        <v>0</v>
      </c>
      <c r="M3">
        <v>0</v>
      </c>
      <c r="N3">
        <v>716</v>
      </c>
      <c r="O3">
        <v>12564.610864146354</v>
      </c>
      <c r="P3">
        <f>(O3-O4+J3*M3)/(80000/12)</f>
        <v>4.3910922787276013E-2</v>
      </c>
      <c r="Q3">
        <v>0</v>
      </c>
      <c r="R3">
        <v>0</v>
      </c>
      <c r="S3" s="7">
        <f>I3*K3*2%</f>
        <v>27.108594816778595</v>
      </c>
      <c r="T3">
        <v>0</v>
      </c>
      <c r="U3">
        <v>0</v>
      </c>
      <c r="V3">
        <v>0</v>
      </c>
      <c r="W3" s="7">
        <f>SUM(S3:V3)</f>
        <v>27.108594816778595</v>
      </c>
      <c r="X3">
        <v>343.29392536851452</v>
      </c>
      <c r="Y3">
        <v>10.210000000000001</v>
      </c>
      <c r="Z3" s="7">
        <f>W3-Y3</f>
        <v>16.898594816778594</v>
      </c>
      <c r="AA3" s="7">
        <f>Z3</f>
        <v>16.898594816778594</v>
      </c>
    </row>
    <row r="4" spans="1:31" x14ac:dyDescent="0.25">
      <c r="A4" s="3">
        <v>41670</v>
      </c>
      <c r="B4">
        <v>708155733</v>
      </c>
      <c r="C4">
        <v>32</v>
      </c>
      <c r="D4" t="s">
        <v>23</v>
      </c>
      <c r="E4" t="s">
        <v>26</v>
      </c>
      <c r="F4" t="s">
        <v>25</v>
      </c>
      <c r="G4" t="s">
        <v>29</v>
      </c>
      <c r="H4">
        <v>9</v>
      </c>
      <c r="I4">
        <v>9000</v>
      </c>
      <c r="J4">
        <v>0</v>
      </c>
      <c r="K4" s="1">
        <v>0.1641784132263292</v>
      </c>
      <c r="L4">
        <v>0</v>
      </c>
      <c r="M4">
        <v>0</v>
      </c>
      <c r="N4">
        <v>716</v>
      </c>
      <c r="O4">
        <v>12271.871378897848</v>
      </c>
      <c r="P4">
        <f t="shared" ref="P4:P29" si="0">(O3-O4+J4*M4)/(80000/12)</f>
        <v>4.3910922787276013E-2</v>
      </c>
      <c r="Q4">
        <v>0</v>
      </c>
      <c r="R4">
        <v>0</v>
      </c>
      <c r="S4" s="7">
        <f t="shared" ref="S4:S41" si="1">I4*K4*2%</f>
        <v>29.552114380739258</v>
      </c>
      <c r="T4">
        <v>0</v>
      </c>
      <c r="U4">
        <v>0</v>
      </c>
      <c r="V4">
        <v>0</v>
      </c>
      <c r="W4" s="7">
        <f t="shared" ref="W4:W41" si="2">SUM(S4:V4)</f>
        <v>29.552114380739258</v>
      </c>
      <c r="X4">
        <v>365.51855096412618</v>
      </c>
      <c r="Y4">
        <f>X4-X3</f>
        <v>22.224625595611656</v>
      </c>
      <c r="Z4" s="7">
        <f t="shared" ref="Z4:Z41" si="3">W4-Y4</f>
        <v>7.3274887851276027</v>
      </c>
      <c r="AA4" s="7">
        <f>AA3+Z4</f>
        <v>24.226083601906197</v>
      </c>
    </row>
    <row r="5" spans="1:31" x14ac:dyDescent="0.25">
      <c r="A5" s="3">
        <v>41698</v>
      </c>
      <c r="B5">
        <v>708155733</v>
      </c>
      <c r="C5">
        <v>32</v>
      </c>
      <c r="D5" t="s">
        <v>23</v>
      </c>
      <c r="E5" t="s">
        <v>26</v>
      </c>
      <c r="F5" t="s">
        <v>25</v>
      </c>
      <c r="G5" t="s">
        <v>29</v>
      </c>
      <c r="H5">
        <v>10</v>
      </c>
      <c r="I5">
        <v>9000</v>
      </c>
      <c r="J5">
        <v>0</v>
      </c>
      <c r="K5" s="1">
        <v>0.14008622143703001</v>
      </c>
      <c r="L5">
        <v>0</v>
      </c>
      <c r="M5">
        <v>0</v>
      </c>
      <c r="N5">
        <v>715</v>
      </c>
      <c r="O5">
        <v>11981.349564634884</v>
      </c>
      <c r="P5">
        <f t="shared" si="0"/>
        <v>4.3578272139444561E-2</v>
      </c>
      <c r="Q5">
        <v>0</v>
      </c>
      <c r="R5">
        <v>0</v>
      </c>
      <c r="S5" s="7">
        <f t="shared" si="1"/>
        <v>25.215519858665402</v>
      </c>
      <c r="T5">
        <v>0</v>
      </c>
      <c r="U5">
        <v>0</v>
      </c>
      <c r="W5" s="7">
        <f t="shared" si="2"/>
        <v>25.215519858665402</v>
      </c>
      <c r="X5">
        <v>304.07222675207493</v>
      </c>
      <c r="Y5">
        <f t="shared" ref="Y5:Y41" si="4">X5-X4</f>
        <v>-61.446324212051252</v>
      </c>
      <c r="Z5" s="7">
        <f t="shared" si="3"/>
        <v>86.661844070716654</v>
      </c>
      <c r="AA5" s="7">
        <f t="shared" ref="AA5:AA41" si="5">AA4+Z5</f>
        <v>110.88792767262285</v>
      </c>
    </row>
    <row r="6" spans="1:31" x14ac:dyDescent="0.25">
      <c r="A6" s="3">
        <v>41729</v>
      </c>
      <c r="B6">
        <v>708155733</v>
      </c>
      <c r="C6">
        <v>32</v>
      </c>
      <c r="D6" t="s">
        <v>23</v>
      </c>
      <c r="E6" t="s">
        <v>26</v>
      </c>
      <c r="F6" t="s">
        <v>25</v>
      </c>
      <c r="G6" t="s">
        <v>29</v>
      </c>
      <c r="H6">
        <v>11</v>
      </c>
      <c r="I6">
        <v>9000</v>
      </c>
      <c r="J6">
        <v>0</v>
      </c>
      <c r="K6" s="1">
        <v>0.15217782239068933</v>
      </c>
      <c r="L6">
        <v>0</v>
      </c>
      <c r="M6">
        <v>0</v>
      </c>
      <c r="N6">
        <v>717</v>
      </c>
      <c r="O6">
        <v>11730.920869120191</v>
      </c>
      <c r="P6">
        <f t="shared" si="0"/>
        <v>3.7564304327203896E-2</v>
      </c>
      <c r="Q6">
        <v>0</v>
      </c>
      <c r="R6">
        <v>0</v>
      </c>
      <c r="S6" s="7">
        <f t="shared" si="1"/>
        <v>27.392008030324082</v>
      </c>
      <c r="T6">
        <v>0</v>
      </c>
      <c r="U6">
        <v>0</v>
      </c>
      <c r="V6">
        <v>0</v>
      </c>
      <c r="W6" s="7">
        <f t="shared" si="2"/>
        <v>27.392008030324082</v>
      </c>
      <c r="X6">
        <v>303.02517912467943</v>
      </c>
      <c r="Y6">
        <f t="shared" si="4"/>
        <v>-1.0470476273955001</v>
      </c>
      <c r="Z6" s="7">
        <f t="shared" si="3"/>
        <v>28.439055657719582</v>
      </c>
      <c r="AA6" s="7">
        <f t="shared" si="5"/>
        <v>139.32698333034244</v>
      </c>
    </row>
    <row r="7" spans="1:31" x14ac:dyDescent="0.25">
      <c r="A7" s="3">
        <v>41759</v>
      </c>
      <c r="B7">
        <v>708155733</v>
      </c>
      <c r="C7">
        <v>32</v>
      </c>
      <c r="D7" t="s">
        <v>23</v>
      </c>
      <c r="E7" t="s">
        <v>26</v>
      </c>
      <c r="F7" t="s">
        <v>25</v>
      </c>
      <c r="G7" t="s">
        <v>29</v>
      </c>
      <c r="H7">
        <v>12</v>
      </c>
      <c r="I7">
        <v>9000</v>
      </c>
      <c r="J7">
        <v>0</v>
      </c>
      <c r="K7" s="1">
        <v>0.15882074889603984</v>
      </c>
      <c r="L7">
        <v>0</v>
      </c>
      <c r="M7">
        <v>0</v>
      </c>
      <c r="N7">
        <v>717</v>
      </c>
      <c r="O7">
        <v>11432.437802549637</v>
      </c>
      <c r="P7">
        <f t="shared" si="0"/>
        <v>4.4772459985583095E-2</v>
      </c>
      <c r="Q7">
        <v>0</v>
      </c>
      <c r="R7">
        <v>0</v>
      </c>
      <c r="S7" s="7">
        <f t="shared" si="1"/>
        <v>28.587734801287169</v>
      </c>
      <c r="T7">
        <v>0</v>
      </c>
      <c r="U7">
        <v>0</v>
      </c>
      <c r="V7">
        <v>100</v>
      </c>
      <c r="W7" s="7">
        <f t="shared" si="2"/>
        <v>128.58773480128718</v>
      </c>
      <c r="X7">
        <v>308.20617308841673</v>
      </c>
      <c r="Y7">
        <f t="shared" si="4"/>
        <v>5.1809939637373077</v>
      </c>
      <c r="Z7" s="7">
        <f t="shared" si="3"/>
        <v>123.40674083754988</v>
      </c>
      <c r="AA7" s="7">
        <f t="shared" si="5"/>
        <v>262.73372416789232</v>
      </c>
    </row>
    <row r="8" spans="1:31" x14ac:dyDescent="0.25">
      <c r="A8" s="3">
        <v>41790</v>
      </c>
      <c r="B8">
        <v>708155733</v>
      </c>
      <c r="C8">
        <v>32</v>
      </c>
      <c r="D8" t="s">
        <v>23</v>
      </c>
      <c r="E8" t="s">
        <v>26</v>
      </c>
      <c r="F8" t="s">
        <v>25</v>
      </c>
      <c r="G8" t="s">
        <v>29</v>
      </c>
      <c r="H8">
        <v>13</v>
      </c>
      <c r="I8">
        <v>9000</v>
      </c>
      <c r="J8">
        <v>0</v>
      </c>
      <c r="K8" s="1">
        <v>0.1624801562425611</v>
      </c>
      <c r="L8">
        <v>0</v>
      </c>
      <c r="M8">
        <v>0</v>
      </c>
      <c r="N8">
        <v>716</v>
      </c>
      <c r="O8">
        <v>11223.934872339423</v>
      </c>
      <c r="P8">
        <f t="shared" si="0"/>
        <v>3.1275439531532084E-2</v>
      </c>
      <c r="Q8">
        <v>0</v>
      </c>
      <c r="R8">
        <v>0</v>
      </c>
      <c r="S8" s="7">
        <f t="shared" si="1"/>
        <v>29.246428123660998</v>
      </c>
      <c r="T8">
        <v>0</v>
      </c>
      <c r="U8">
        <v>0</v>
      </c>
      <c r="V8">
        <v>0</v>
      </c>
      <c r="W8" s="7">
        <f t="shared" si="2"/>
        <v>29.246428123660998</v>
      </c>
      <c r="X8">
        <v>309.12531990228507</v>
      </c>
      <c r="Y8">
        <f t="shared" si="4"/>
        <v>0.91914681386833763</v>
      </c>
      <c r="Z8" s="7">
        <f t="shared" si="3"/>
        <v>28.32728130979266</v>
      </c>
      <c r="AA8" s="7">
        <f t="shared" si="5"/>
        <v>291.061005477685</v>
      </c>
    </row>
    <row r="9" spans="1:31" x14ac:dyDescent="0.25">
      <c r="A9" s="3">
        <v>41820</v>
      </c>
      <c r="B9">
        <v>708155733</v>
      </c>
      <c r="C9">
        <v>32</v>
      </c>
      <c r="D9" t="s">
        <v>23</v>
      </c>
      <c r="E9" t="s">
        <v>26</v>
      </c>
      <c r="F9" t="s">
        <v>25</v>
      </c>
      <c r="G9" t="s">
        <v>29</v>
      </c>
      <c r="H9">
        <v>14</v>
      </c>
      <c r="I9">
        <v>9000</v>
      </c>
      <c r="J9">
        <v>0</v>
      </c>
      <c r="K9" s="1">
        <v>0.14666283979385761</v>
      </c>
      <c r="L9">
        <v>0</v>
      </c>
      <c r="M9">
        <v>0</v>
      </c>
      <c r="N9">
        <v>715</v>
      </c>
      <c r="O9">
        <v>10956.979358434101</v>
      </c>
      <c r="P9">
        <f t="shared" si="0"/>
        <v>4.0043327085798407E-2</v>
      </c>
      <c r="Q9">
        <v>0</v>
      </c>
      <c r="R9">
        <v>0</v>
      </c>
      <c r="S9" s="7">
        <f t="shared" si="1"/>
        <v>26.399311162894371</v>
      </c>
      <c r="T9">
        <v>0</v>
      </c>
      <c r="U9">
        <v>0</v>
      </c>
      <c r="V9">
        <v>0</v>
      </c>
      <c r="W9" s="7">
        <f t="shared" si="2"/>
        <v>26.399311162894371</v>
      </c>
      <c r="X9">
        <v>272.0151329103922</v>
      </c>
      <c r="Y9">
        <f t="shared" si="4"/>
        <v>-37.110186991892874</v>
      </c>
      <c r="Z9" s="7">
        <f t="shared" si="3"/>
        <v>63.509498154787245</v>
      </c>
      <c r="AA9" s="7">
        <f t="shared" si="5"/>
        <v>354.57050363247225</v>
      </c>
    </row>
    <row r="10" spans="1:31" x14ac:dyDescent="0.25">
      <c r="A10" s="3">
        <v>41851</v>
      </c>
      <c r="B10">
        <v>708155733</v>
      </c>
      <c r="C10">
        <v>32</v>
      </c>
      <c r="D10" t="s">
        <v>23</v>
      </c>
      <c r="E10" t="s">
        <v>26</v>
      </c>
      <c r="F10" t="s">
        <v>25</v>
      </c>
      <c r="G10" t="s">
        <v>29</v>
      </c>
      <c r="H10">
        <v>15</v>
      </c>
      <c r="I10">
        <v>9000</v>
      </c>
      <c r="J10">
        <v>0</v>
      </c>
      <c r="K10" s="1">
        <v>0.13447151814860989</v>
      </c>
      <c r="L10">
        <v>0</v>
      </c>
      <c r="M10">
        <v>0</v>
      </c>
      <c r="N10">
        <v>716</v>
      </c>
      <c r="O10">
        <v>10727.633568733496</v>
      </c>
      <c r="P10">
        <f t="shared" si="0"/>
        <v>3.4401868455090696E-2</v>
      </c>
      <c r="Q10">
        <v>0</v>
      </c>
      <c r="R10">
        <v>0</v>
      </c>
      <c r="S10" s="7">
        <f t="shared" si="1"/>
        <v>24.204873266749779</v>
      </c>
      <c r="T10">
        <v>0</v>
      </c>
      <c r="U10">
        <v>0</v>
      </c>
      <c r="V10">
        <v>0</v>
      </c>
      <c r="W10" s="7">
        <f t="shared" si="2"/>
        <v>24.204873266749779</v>
      </c>
      <c r="X10">
        <v>244.52504716969258</v>
      </c>
      <c r="Y10">
        <f t="shared" si="4"/>
        <v>-27.490085740699612</v>
      </c>
      <c r="Z10" s="7">
        <f t="shared" si="3"/>
        <v>51.694959007449391</v>
      </c>
      <c r="AA10" s="7">
        <f t="shared" si="5"/>
        <v>406.26546263992162</v>
      </c>
    </row>
    <row r="11" spans="1:31" x14ac:dyDescent="0.25">
      <c r="A11" s="3">
        <v>41882</v>
      </c>
      <c r="B11">
        <v>708155733</v>
      </c>
      <c r="C11">
        <v>32</v>
      </c>
      <c r="D11" t="s">
        <v>23</v>
      </c>
      <c r="E11" t="s">
        <v>26</v>
      </c>
      <c r="F11" t="s">
        <v>25</v>
      </c>
      <c r="G11" t="s">
        <v>29</v>
      </c>
      <c r="H11">
        <v>16</v>
      </c>
      <c r="I11">
        <v>9000</v>
      </c>
      <c r="J11">
        <v>0</v>
      </c>
      <c r="K11" s="1">
        <v>0.15510323938618337</v>
      </c>
      <c r="L11">
        <v>0</v>
      </c>
      <c r="M11">
        <v>0</v>
      </c>
      <c r="N11">
        <v>717</v>
      </c>
      <c r="O11">
        <v>10464.574260252743</v>
      </c>
      <c r="P11">
        <f t="shared" si="0"/>
        <v>3.9458896272112999E-2</v>
      </c>
      <c r="Q11">
        <v>0</v>
      </c>
      <c r="R11">
        <v>0</v>
      </c>
      <c r="S11" s="7">
        <f t="shared" si="1"/>
        <v>27.918583089513003</v>
      </c>
      <c r="T11">
        <v>0</v>
      </c>
      <c r="U11">
        <v>0</v>
      </c>
      <c r="V11">
        <v>0</v>
      </c>
      <c r="W11" s="7">
        <f t="shared" si="2"/>
        <v>27.918583089513003</v>
      </c>
      <c r="X11">
        <v>275.51019787530629</v>
      </c>
      <c r="Y11">
        <f t="shared" si="4"/>
        <v>30.985150705613705</v>
      </c>
      <c r="Z11" s="7">
        <f t="shared" si="3"/>
        <v>-3.0665676161007021</v>
      </c>
      <c r="AA11" s="7">
        <f t="shared" si="5"/>
        <v>403.19889502382091</v>
      </c>
    </row>
    <row r="12" spans="1:31" x14ac:dyDescent="0.25">
      <c r="A12" s="3">
        <v>41912</v>
      </c>
      <c r="B12">
        <v>708155733</v>
      </c>
      <c r="C12">
        <v>32</v>
      </c>
      <c r="D12" t="s">
        <v>23</v>
      </c>
      <c r="E12" t="s">
        <v>26</v>
      </c>
      <c r="F12" t="s">
        <v>25</v>
      </c>
      <c r="G12" t="s">
        <v>29</v>
      </c>
      <c r="H12">
        <v>17</v>
      </c>
      <c r="I12">
        <v>9000</v>
      </c>
      <c r="J12">
        <v>0</v>
      </c>
      <c r="K12" s="1">
        <v>0.16949086407693614</v>
      </c>
      <c r="L12">
        <v>0</v>
      </c>
      <c r="M12">
        <v>0</v>
      </c>
      <c r="N12">
        <v>717</v>
      </c>
      <c r="O12">
        <v>10247.399781689808</v>
      </c>
      <c r="P12">
        <f t="shared" si="0"/>
        <v>3.2576171784440153E-2</v>
      </c>
      <c r="Q12">
        <v>0</v>
      </c>
      <c r="R12">
        <v>0</v>
      </c>
      <c r="S12" s="7">
        <f t="shared" si="1"/>
        <v>30.508355533848508</v>
      </c>
      <c r="T12">
        <v>0</v>
      </c>
      <c r="U12">
        <v>0</v>
      </c>
      <c r="V12">
        <v>0</v>
      </c>
      <c r="W12" s="7">
        <f t="shared" si="2"/>
        <v>30.508355533848508</v>
      </c>
      <c r="X12">
        <v>294.81883082823754</v>
      </c>
      <c r="Y12">
        <f t="shared" si="4"/>
        <v>19.308632952931248</v>
      </c>
      <c r="Z12" s="7">
        <f t="shared" si="3"/>
        <v>11.19972258091726</v>
      </c>
      <c r="AA12" s="7">
        <f t="shared" si="5"/>
        <v>414.39861760473815</v>
      </c>
    </row>
    <row r="13" spans="1:31" x14ac:dyDescent="0.25">
      <c r="A13" s="3">
        <v>41943</v>
      </c>
      <c r="B13">
        <v>708155733</v>
      </c>
      <c r="C13">
        <v>32</v>
      </c>
      <c r="D13" t="s">
        <v>23</v>
      </c>
      <c r="E13" t="s">
        <v>26</v>
      </c>
      <c r="F13" t="s">
        <v>25</v>
      </c>
      <c r="G13" t="s">
        <v>29</v>
      </c>
      <c r="H13">
        <v>18</v>
      </c>
      <c r="I13">
        <v>9000</v>
      </c>
      <c r="J13">
        <v>0</v>
      </c>
      <c r="K13" s="1">
        <v>0.16096534257295619</v>
      </c>
      <c r="L13">
        <v>0</v>
      </c>
      <c r="M13">
        <v>0</v>
      </c>
      <c r="N13">
        <v>717</v>
      </c>
      <c r="O13">
        <v>10039.407181862302</v>
      </c>
      <c r="P13">
        <f t="shared" si="0"/>
        <v>3.1198889974125996E-2</v>
      </c>
      <c r="Q13">
        <v>0</v>
      </c>
      <c r="R13">
        <v>0</v>
      </c>
      <c r="S13" s="7">
        <f t="shared" si="1"/>
        <v>28.973761663132112</v>
      </c>
      <c r="T13">
        <v>0</v>
      </c>
      <c r="U13">
        <v>0</v>
      </c>
      <c r="V13">
        <v>0</v>
      </c>
      <c r="W13" s="7">
        <f t="shared" si="2"/>
        <v>28.973761663132112</v>
      </c>
      <c r="X13">
        <v>274.30624381081606</v>
      </c>
      <c r="Y13">
        <f t="shared" si="4"/>
        <v>-20.512587017421481</v>
      </c>
      <c r="Z13" s="7">
        <f t="shared" si="3"/>
        <v>49.48634868055359</v>
      </c>
      <c r="AA13" s="7">
        <f t="shared" si="5"/>
        <v>463.88496628529174</v>
      </c>
      <c r="AE13" s="10" t="s">
        <v>39</v>
      </c>
    </row>
    <row r="14" spans="1:31" x14ac:dyDescent="0.25">
      <c r="A14" s="3">
        <v>41973</v>
      </c>
      <c r="B14">
        <v>708155733</v>
      </c>
      <c r="C14">
        <v>32</v>
      </c>
      <c r="D14" t="s">
        <v>23</v>
      </c>
      <c r="E14" t="s">
        <v>26</v>
      </c>
      <c r="F14" t="s">
        <v>25</v>
      </c>
      <c r="G14" t="s">
        <v>29</v>
      </c>
      <c r="H14">
        <v>19</v>
      </c>
      <c r="I14">
        <v>9000</v>
      </c>
      <c r="J14">
        <v>0</v>
      </c>
      <c r="K14" s="1">
        <v>0.20488503875786901</v>
      </c>
      <c r="L14">
        <v>0</v>
      </c>
      <c r="M14">
        <v>1</v>
      </c>
      <c r="N14">
        <v>718</v>
      </c>
      <c r="O14">
        <v>9756.8360087977035</v>
      </c>
      <c r="P14">
        <f t="shared" si="0"/>
        <v>4.2385675959689707E-2</v>
      </c>
      <c r="Q14">
        <v>0</v>
      </c>
      <c r="R14">
        <v>0</v>
      </c>
      <c r="S14" s="7">
        <f t="shared" si="1"/>
        <v>36.879306976416423</v>
      </c>
      <c r="T14">
        <v>0</v>
      </c>
      <c r="U14">
        <v>0</v>
      </c>
      <c r="V14">
        <v>0</v>
      </c>
      <c r="W14" s="7">
        <f t="shared" si="2"/>
        <v>36.879306976416423</v>
      </c>
      <c r="X14">
        <v>339.79719263740128</v>
      </c>
      <c r="Y14">
        <f t="shared" si="4"/>
        <v>65.490948826585225</v>
      </c>
      <c r="Z14" s="7">
        <f t="shared" si="3"/>
        <v>-28.611641850168802</v>
      </c>
      <c r="AA14" s="7">
        <f t="shared" si="5"/>
        <v>435.27332443512296</v>
      </c>
    </row>
    <row r="15" spans="1:31" x14ac:dyDescent="0.25">
      <c r="A15" s="3">
        <v>42004</v>
      </c>
      <c r="B15">
        <v>708155733</v>
      </c>
      <c r="C15">
        <v>32</v>
      </c>
      <c r="D15" t="s">
        <v>23</v>
      </c>
      <c r="E15" t="s">
        <v>26</v>
      </c>
      <c r="F15" t="s">
        <v>25</v>
      </c>
      <c r="G15" t="s">
        <v>29</v>
      </c>
      <c r="H15">
        <v>20</v>
      </c>
      <c r="I15">
        <v>9000</v>
      </c>
      <c r="J15">
        <v>0</v>
      </c>
      <c r="K15" s="1">
        <v>0.16475432513459401</v>
      </c>
      <c r="L15">
        <v>0</v>
      </c>
      <c r="M15">
        <v>1</v>
      </c>
      <c r="N15">
        <v>714</v>
      </c>
      <c r="O15">
        <v>9513.360193724393</v>
      </c>
      <c r="P15">
        <f t="shared" si="0"/>
        <v>3.6521372260996575E-2</v>
      </c>
      <c r="Q15">
        <v>1</v>
      </c>
      <c r="R15">
        <v>0</v>
      </c>
      <c r="S15" s="7">
        <f t="shared" si="1"/>
        <v>29.655778524226921</v>
      </c>
      <c r="T15">
        <v>0</v>
      </c>
      <c r="U15">
        <v>0</v>
      </c>
      <c r="V15">
        <v>0</v>
      </c>
      <c r="W15" s="7">
        <f t="shared" si="2"/>
        <v>29.655778524226921</v>
      </c>
      <c r="X15">
        <v>264.9384962770531</v>
      </c>
      <c r="Y15">
        <f t="shared" si="4"/>
        <v>-74.858696360348176</v>
      </c>
      <c r="Z15" s="7">
        <f t="shared" si="3"/>
        <v>104.51447488457509</v>
      </c>
      <c r="AA15" s="7">
        <f t="shared" si="5"/>
        <v>539.78779931969802</v>
      </c>
    </row>
    <row r="16" spans="1:31" x14ac:dyDescent="0.25">
      <c r="A16" s="3">
        <v>42035</v>
      </c>
      <c r="B16">
        <v>708155733</v>
      </c>
      <c r="C16">
        <v>33</v>
      </c>
      <c r="D16" t="s">
        <v>23</v>
      </c>
      <c r="E16" t="s">
        <v>26</v>
      </c>
      <c r="F16" t="s">
        <v>25</v>
      </c>
      <c r="G16" t="s">
        <v>29</v>
      </c>
      <c r="H16">
        <v>21</v>
      </c>
      <c r="I16">
        <v>9000</v>
      </c>
      <c r="J16">
        <v>0</v>
      </c>
      <c r="K16" s="1">
        <v>0.16782636716053265</v>
      </c>
      <c r="L16">
        <v>0</v>
      </c>
      <c r="M16">
        <v>0</v>
      </c>
      <c r="N16">
        <v>715</v>
      </c>
      <c r="O16">
        <v>9226.4400961205029</v>
      </c>
      <c r="P16">
        <f t="shared" si="0"/>
        <v>4.3038014640583516E-2</v>
      </c>
      <c r="Q16">
        <v>1</v>
      </c>
      <c r="R16">
        <v>0</v>
      </c>
      <c r="S16" s="7">
        <f t="shared" si="1"/>
        <v>30.208746088895879</v>
      </c>
      <c r="T16">
        <v>0</v>
      </c>
      <c r="U16">
        <v>0</v>
      </c>
      <c r="V16">
        <v>0</v>
      </c>
      <c r="W16" s="7">
        <f t="shared" si="2"/>
        <v>30.208746088895879</v>
      </c>
      <c r="X16">
        <v>262.10571615924914</v>
      </c>
      <c r="Y16">
        <f t="shared" si="4"/>
        <v>-2.8327801178039635</v>
      </c>
      <c r="Z16" s="7">
        <f t="shared" si="3"/>
        <v>33.041526206699842</v>
      </c>
      <c r="AA16" s="7">
        <f t="shared" si="5"/>
        <v>572.82932552639784</v>
      </c>
    </row>
    <row r="17" spans="1:27" x14ac:dyDescent="0.25">
      <c r="A17" s="3">
        <v>42063</v>
      </c>
      <c r="B17">
        <v>708155733</v>
      </c>
      <c r="C17">
        <v>33</v>
      </c>
      <c r="D17" t="s">
        <v>23</v>
      </c>
      <c r="E17" t="s">
        <v>26</v>
      </c>
      <c r="F17" t="s">
        <v>25</v>
      </c>
      <c r="G17" t="s">
        <v>29</v>
      </c>
      <c r="H17">
        <v>22</v>
      </c>
      <c r="I17">
        <v>9000</v>
      </c>
      <c r="J17">
        <v>0</v>
      </c>
      <c r="K17" s="1">
        <v>0.15809859380034252</v>
      </c>
      <c r="L17">
        <v>0</v>
      </c>
      <c r="M17">
        <v>0</v>
      </c>
      <c r="N17">
        <v>715</v>
      </c>
      <c r="O17">
        <v>8969.5443997622951</v>
      </c>
      <c r="P17">
        <f t="shared" si="0"/>
        <v>3.8534354453731157E-2</v>
      </c>
      <c r="Q17">
        <v>1</v>
      </c>
      <c r="R17">
        <v>0</v>
      </c>
      <c r="S17" s="7">
        <f t="shared" si="1"/>
        <v>28.457746884061653</v>
      </c>
      <c r="T17">
        <v>0</v>
      </c>
      <c r="U17">
        <v>0</v>
      </c>
      <c r="V17">
        <v>0</v>
      </c>
      <c r="W17" s="7">
        <f t="shared" si="2"/>
        <v>28.457746884061653</v>
      </c>
      <c r="X17">
        <v>240.03828953408893</v>
      </c>
      <c r="Y17">
        <f t="shared" si="4"/>
        <v>-22.067426625160209</v>
      </c>
      <c r="Z17" s="7">
        <f t="shared" si="3"/>
        <v>50.525173509221858</v>
      </c>
      <c r="AA17" s="7">
        <f t="shared" si="5"/>
        <v>623.35449903561971</v>
      </c>
    </row>
    <row r="18" spans="1:27" x14ac:dyDescent="0.25">
      <c r="A18" s="3">
        <v>42094</v>
      </c>
      <c r="B18">
        <v>708155733</v>
      </c>
      <c r="C18">
        <v>33</v>
      </c>
      <c r="D18" t="s">
        <v>23</v>
      </c>
      <c r="E18" t="s">
        <v>26</v>
      </c>
      <c r="F18" t="s">
        <v>25</v>
      </c>
      <c r="G18" t="s">
        <v>28</v>
      </c>
      <c r="H18">
        <v>23</v>
      </c>
      <c r="I18">
        <v>14000</v>
      </c>
      <c r="J18">
        <v>0</v>
      </c>
      <c r="K18" s="1">
        <v>0.1598464854524643</v>
      </c>
      <c r="L18">
        <v>0</v>
      </c>
      <c r="M18">
        <v>0</v>
      </c>
      <c r="N18">
        <v>715</v>
      </c>
      <c r="O18">
        <v>8687.1674654080252</v>
      </c>
      <c r="P18">
        <f t="shared" si="0"/>
        <v>4.2356540153140484E-2</v>
      </c>
      <c r="Q18">
        <v>1</v>
      </c>
      <c r="R18">
        <v>0</v>
      </c>
      <c r="S18" s="7">
        <f t="shared" si="1"/>
        <v>44.757015926690002</v>
      </c>
      <c r="T18">
        <v>0</v>
      </c>
      <c r="U18">
        <v>0</v>
      </c>
      <c r="V18">
        <v>0</v>
      </c>
      <c r="W18" s="7">
        <f t="shared" si="2"/>
        <v>44.757015926690002</v>
      </c>
      <c r="X18">
        <v>292.50879652153776</v>
      </c>
      <c r="Y18">
        <f t="shared" si="4"/>
        <v>52.470506987448829</v>
      </c>
      <c r="Z18" s="7">
        <f t="shared" si="3"/>
        <v>-7.7134910607588267</v>
      </c>
      <c r="AA18" s="7">
        <f t="shared" si="5"/>
        <v>615.64100797486094</v>
      </c>
    </row>
    <row r="19" spans="1:27" x14ac:dyDescent="0.25">
      <c r="A19" s="3">
        <v>42124</v>
      </c>
      <c r="B19">
        <v>708155733</v>
      </c>
      <c r="C19">
        <v>33</v>
      </c>
      <c r="D19" t="s">
        <v>23</v>
      </c>
      <c r="E19" t="s">
        <v>26</v>
      </c>
      <c r="F19" t="s">
        <v>25</v>
      </c>
      <c r="G19" t="s">
        <v>28</v>
      </c>
      <c r="H19">
        <v>24</v>
      </c>
      <c r="I19">
        <v>14000</v>
      </c>
      <c r="J19">
        <v>0</v>
      </c>
      <c r="K19" s="1">
        <v>0.16255354132885094</v>
      </c>
      <c r="L19">
        <v>0</v>
      </c>
      <c r="M19">
        <v>0</v>
      </c>
      <c r="N19">
        <v>720</v>
      </c>
      <c r="O19">
        <v>8449.9410524327413</v>
      </c>
      <c r="P19">
        <f t="shared" si="0"/>
        <v>3.5583961946292583E-2</v>
      </c>
      <c r="Q19">
        <v>1</v>
      </c>
      <c r="R19">
        <v>0</v>
      </c>
      <c r="S19" s="7">
        <f t="shared" si="1"/>
        <v>45.514991572078259</v>
      </c>
      <c r="T19">
        <v>0</v>
      </c>
      <c r="U19">
        <v>0</v>
      </c>
      <c r="V19">
        <v>100</v>
      </c>
      <c r="W19" s="7">
        <f t="shared" si="2"/>
        <v>145.51499157207826</v>
      </c>
      <c r="X19">
        <v>291.36287559548055</v>
      </c>
      <c r="Y19">
        <f t="shared" si="4"/>
        <v>-1.1459209260572152</v>
      </c>
      <c r="Z19" s="7">
        <f t="shared" si="3"/>
        <v>146.66091249813547</v>
      </c>
      <c r="AA19" s="7">
        <f t="shared" si="5"/>
        <v>762.30192047299647</v>
      </c>
    </row>
    <row r="20" spans="1:27" x14ac:dyDescent="0.25">
      <c r="A20" s="3">
        <v>42155</v>
      </c>
      <c r="B20">
        <v>708155733</v>
      </c>
      <c r="C20">
        <v>33</v>
      </c>
      <c r="D20" t="s">
        <v>23</v>
      </c>
      <c r="E20" t="s">
        <v>26</v>
      </c>
      <c r="F20" t="s">
        <v>25</v>
      </c>
      <c r="G20" t="s">
        <v>28</v>
      </c>
      <c r="H20">
        <v>25</v>
      </c>
      <c r="I20">
        <v>14000</v>
      </c>
      <c r="J20">
        <v>0</v>
      </c>
      <c r="K20" s="1">
        <v>0.16677224459548648</v>
      </c>
      <c r="L20">
        <v>0</v>
      </c>
      <c r="M20">
        <v>0</v>
      </c>
      <c r="N20">
        <v>720</v>
      </c>
      <c r="O20">
        <v>8237.1392001208278</v>
      </c>
      <c r="P20">
        <f t="shared" si="0"/>
        <v>3.1920277846787026E-2</v>
      </c>
      <c r="Q20">
        <v>1</v>
      </c>
      <c r="R20">
        <v>0</v>
      </c>
      <c r="S20" s="7">
        <f t="shared" si="1"/>
        <v>46.696228486736217</v>
      </c>
      <c r="T20">
        <v>0</v>
      </c>
      <c r="U20">
        <v>0</v>
      </c>
      <c r="V20">
        <v>0</v>
      </c>
      <c r="W20" s="7">
        <f t="shared" si="2"/>
        <v>46.696228486736217</v>
      </c>
      <c r="X20">
        <v>291.39646527719231</v>
      </c>
      <c r="Y20">
        <f t="shared" si="4"/>
        <v>3.3589681711760022E-2</v>
      </c>
      <c r="Z20" s="7">
        <f t="shared" si="3"/>
        <v>46.662638805024457</v>
      </c>
      <c r="AA20" s="7">
        <f t="shared" si="5"/>
        <v>808.96455927802094</v>
      </c>
    </row>
    <row r="21" spans="1:27" ht="15" customHeight="1" x14ac:dyDescent="0.25">
      <c r="A21" s="3">
        <v>42185</v>
      </c>
      <c r="B21">
        <v>708155733</v>
      </c>
      <c r="C21">
        <v>33</v>
      </c>
      <c r="D21" t="s">
        <v>23</v>
      </c>
      <c r="E21" t="s">
        <v>26</v>
      </c>
      <c r="F21" t="s">
        <v>25</v>
      </c>
      <c r="G21" t="s">
        <v>28</v>
      </c>
      <c r="H21">
        <v>26</v>
      </c>
      <c r="I21">
        <v>14000</v>
      </c>
      <c r="J21">
        <v>0</v>
      </c>
      <c r="K21" s="1">
        <v>0.15638443243392477</v>
      </c>
      <c r="L21">
        <v>0</v>
      </c>
      <c r="M21">
        <v>0</v>
      </c>
      <c r="N21">
        <v>720</v>
      </c>
      <c r="O21">
        <v>7953.2519563307378</v>
      </c>
      <c r="P21">
        <f t="shared" si="0"/>
        <v>4.2583086568513499E-2</v>
      </c>
      <c r="Q21">
        <v>1</v>
      </c>
      <c r="R21">
        <v>0</v>
      </c>
      <c r="S21" s="7">
        <f t="shared" si="1"/>
        <v>43.78764108149894</v>
      </c>
      <c r="T21">
        <v>0</v>
      </c>
      <c r="U21">
        <v>0</v>
      </c>
      <c r="V21">
        <v>0</v>
      </c>
      <c r="W21" s="7">
        <f t="shared" si="2"/>
        <v>43.78764108149894</v>
      </c>
      <c r="X21">
        <v>263.82889552616638</v>
      </c>
      <c r="Y21">
        <f t="shared" si="4"/>
        <v>-27.567569751025928</v>
      </c>
      <c r="Z21" s="7">
        <f t="shared" si="3"/>
        <v>71.355210832524875</v>
      </c>
      <c r="AA21" s="7">
        <f t="shared" si="5"/>
        <v>880.31977011054585</v>
      </c>
    </row>
    <row r="22" spans="1:27" x14ac:dyDescent="0.25">
      <c r="A22" s="3">
        <v>42216</v>
      </c>
      <c r="B22">
        <v>708155733</v>
      </c>
      <c r="C22">
        <v>33</v>
      </c>
      <c r="D22" t="s">
        <v>23</v>
      </c>
      <c r="E22" t="s">
        <v>26</v>
      </c>
      <c r="F22" t="s">
        <v>25</v>
      </c>
      <c r="G22" t="s">
        <v>28</v>
      </c>
      <c r="H22">
        <v>27</v>
      </c>
      <c r="I22">
        <v>14000</v>
      </c>
      <c r="J22">
        <v>0</v>
      </c>
      <c r="K22" s="1">
        <v>0.1404565077606903</v>
      </c>
      <c r="L22">
        <v>0</v>
      </c>
      <c r="M22">
        <v>0</v>
      </c>
      <c r="N22">
        <v>720</v>
      </c>
      <c r="O22">
        <v>7684.9000974004266</v>
      </c>
      <c r="P22">
        <f t="shared" si="0"/>
        <v>4.0252778839546678E-2</v>
      </c>
      <c r="Q22">
        <v>1</v>
      </c>
      <c r="R22">
        <v>0</v>
      </c>
      <c r="S22" s="7">
        <f t="shared" si="1"/>
        <v>39.327822172993287</v>
      </c>
      <c r="T22">
        <v>0</v>
      </c>
      <c r="U22">
        <v>0</v>
      </c>
      <c r="V22">
        <v>0</v>
      </c>
      <c r="W22" s="7">
        <f t="shared" si="2"/>
        <v>39.327822172993287</v>
      </c>
      <c r="X22">
        <v>228.96241246044144</v>
      </c>
      <c r="Y22">
        <f t="shared" si="4"/>
        <v>-34.866483065724935</v>
      </c>
      <c r="Z22" s="7">
        <f t="shared" si="3"/>
        <v>74.194305238718215</v>
      </c>
      <c r="AA22" s="7">
        <f t="shared" si="5"/>
        <v>954.51407534926409</v>
      </c>
    </row>
    <row r="23" spans="1:27" x14ac:dyDescent="0.25">
      <c r="A23" s="3">
        <v>42247</v>
      </c>
      <c r="B23">
        <v>708155733</v>
      </c>
      <c r="C23">
        <v>33</v>
      </c>
      <c r="D23" t="s">
        <v>23</v>
      </c>
      <c r="E23" t="s">
        <v>26</v>
      </c>
      <c r="F23" t="s">
        <v>25</v>
      </c>
      <c r="G23" t="s">
        <v>28</v>
      </c>
      <c r="H23">
        <v>28</v>
      </c>
      <c r="I23">
        <v>14000</v>
      </c>
      <c r="J23">
        <v>0</v>
      </c>
      <c r="K23" s="1">
        <v>0.15050662638162193</v>
      </c>
      <c r="L23">
        <v>0</v>
      </c>
      <c r="M23">
        <v>1</v>
      </c>
      <c r="N23">
        <v>721</v>
      </c>
      <c r="O23">
        <v>7442.0054660547985</v>
      </c>
      <c r="P23">
        <f t="shared" si="0"/>
        <v>3.6434194701844218E-2</v>
      </c>
      <c r="Q23">
        <v>1</v>
      </c>
      <c r="R23">
        <v>0</v>
      </c>
      <c r="S23" s="7">
        <f t="shared" si="1"/>
        <v>42.141855386854139</v>
      </c>
      <c r="T23">
        <v>0</v>
      </c>
      <c r="U23">
        <v>0</v>
      </c>
      <c r="V23">
        <v>0</v>
      </c>
      <c r="W23" s="7">
        <f t="shared" si="2"/>
        <v>42.141855386854139</v>
      </c>
      <c r="X23">
        <v>237.9208343623458</v>
      </c>
      <c r="Y23">
        <f t="shared" si="4"/>
        <v>8.9584219019043587</v>
      </c>
      <c r="Z23" s="7">
        <f t="shared" si="3"/>
        <v>33.183433484949781</v>
      </c>
      <c r="AA23" s="7">
        <f t="shared" si="5"/>
        <v>987.69750883421386</v>
      </c>
    </row>
    <row r="24" spans="1:27" x14ac:dyDescent="0.25">
      <c r="A24" s="3">
        <v>42277</v>
      </c>
      <c r="B24">
        <v>708155733</v>
      </c>
      <c r="C24">
        <v>33</v>
      </c>
      <c r="D24" t="s">
        <v>23</v>
      </c>
      <c r="E24" t="s">
        <v>26</v>
      </c>
      <c r="F24" t="s">
        <v>25</v>
      </c>
      <c r="G24" t="s">
        <v>28</v>
      </c>
      <c r="H24">
        <v>29</v>
      </c>
      <c r="I24">
        <v>14000</v>
      </c>
      <c r="J24">
        <v>0</v>
      </c>
      <c r="K24" s="1">
        <v>0.1679469656359687</v>
      </c>
      <c r="L24">
        <v>0</v>
      </c>
      <c r="M24">
        <v>0</v>
      </c>
      <c r="N24">
        <v>720</v>
      </c>
      <c r="O24">
        <v>7154.37350519764</v>
      </c>
      <c r="P24">
        <f t="shared" si="0"/>
        <v>4.3144794128573763E-2</v>
      </c>
      <c r="Q24">
        <v>1</v>
      </c>
      <c r="R24">
        <v>0</v>
      </c>
      <c r="S24" s="7">
        <f t="shared" si="1"/>
        <v>47.025150378071238</v>
      </c>
      <c r="T24">
        <v>0</v>
      </c>
      <c r="U24">
        <v>0</v>
      </c>
      <c r="V24">
        <v>0</v>
      </c>
      <c r="W24" s="7">
        <f t="shared" si="2"/>
        <v>47.025150378071238</v>
      </c>
      <c r="X24">
        <v>254.87537116879366</v>
      </c>
      <c r="Y24">
        <f t="shared" si="4"/>
        <v>16.954536806447862</v>
      </c>
      <c r="Z24" s="7">
        <f t="shared" si="3"/>
        <v>30.070613571623376</v>
      </c>
      <c r="AA24" s="7">
        <f t="shared" si="5"/>
        <v>1017.7681224058373</v>
      </c>
    </row>
    <row r="25" spans="1:27" x14ac:dyDescent="0.25">
      <c r="A25" s="3">
        <v>42308</v>
      </c>
      <c r="B25">
        <v>708155733</v>
      </c>
      <c r="C25">
        <v>33</v>
      </c>
      <c r="D25" t="s">
        <v>23</v>
      </c>
      <c r="E25" t="s">
        <v>26</v>
      </c>
      <c r="F25" t="s">
        <v>25</v>
      </c>
      <c r="G25" t="s">
        <v>28</v>
      </c>
      <c r="H25">
        <v>30</v>
      </c>
      <c r="I25">
        <v>14000</v>
      </c>
      <c r="J25">
        <v>0</v>
      </c>
      <c r="K25" s="1">
        <v>0.16109997044127522</v>
      </c>
      <c r="L25">
        <v>0</v>
      </c>
      <c r="M25">
        <v>0</v>
      </c>
      <c r="N25">
        <v>720</v>
      </c>
      <c r="O25">
        <v>6948.8440870235081</v>
      </c>
      <c r="P25">
        <f t="shared" si="0"/>
        <v>3.082941272611979E-2</v>
      </c>
      <c r="Q25">
        <v>1</v>
      </c>
      <c r="R25">
        <v>0</v>
      </c>
      <c r="S25" s="7">
        <f t="shared" si="1"/>
        <v>45.107991723557063</v>
      </c>
      <c r="T25">
        <v>0</v>
      </c>
      <c r="U25">
        <v>0</v>
      </c>
      <c r="V25">
        <v>0</v>
      </c>
      <c r="W25" s="7">
        <f t="shared" si="2"/>
        <v>45.107991723557063</v>
      </c>
      <c r="X25">
        <v>237.46091027707939</v>
      </c>
      <c r="Y25">
        <f t="shared" si="4"/>
        <v>-17.41446089171427</v>
      </c>
      <c r="Z25" s="7">
        <f t="shared" si="3"/>
        <v>62.522452615271334</v>
      </c>
      <c r="AA25" s="7">
        <f t="shared" si="5"/>
        <v>1080.2905750211087</v>
      </c>
    </row>
    <row r="26" spans="1:27" x14ac:dyDescent="0.25">
      <c r="A26" s="3">
        <v>42338</v>
      </c>
      <c r="B26">
        <v>708155733</v>
      </c>
      <c r="C26">
        <v>33</v>
      </c>
      <c r="D26" t="s">
        <v>23</v>
      </c>
      <c r="E26" t="s">
        <v>26</v>
      </c>
      <c r="F26" t="s">
        <v>25</v>
      </c>
      <c r="G26" t="s">
        <v>28</v>
      </c>
      <c r="H26">
        <v>31</v>
      </c>
      <c r="I26">
        <v>14000</v>
      </c>
      <c r="J26">
        <v>0</v>
      </c>
      <c r="K26" s="1">
        <v>0.15596964226350551</v>
      </c>
      <c r="L26">
        <v>0</v>
      </c>
      <c r="M26">
        <v>0</v>
      </c>
      <c r="N26">
        <v>720</v>
      </c>
      <c r="O26">
        <v>6720.3295736932214</v>
      </c>
      <c r="P26">
        <f t="shared" si="0"/>
        <v>3.4277176999543003E-2</v>
      </c>
      <c r="Q26">
        <v>1</v>
      </c>
      <c r="R26">
        <v>0</v>
      </c>
      <c r="S26" s="7">
        <f t="shared" si="1"/>
        <v>43.671499833781546</v>
      </c>
      <c r="T26">
        <v>0</v>
      </c>
      <c r="U26">
        <v>0</v>
      </c>
      <c r="V26">
        <v>0</v>
      </c>
      <c r="W26" s="7">
        <f t="shared" si="2"/>
        <v>43.671499833781546</v>
      </c>
      <c r="X26">
        <v>222.33853928825812</v>
      </c>
      <c r="Y26">
        <f t="shared" si="4"/>
        <v>-15.122370988821274</v>
      </c>
      <c r="Z26" s="7">
        <f t="shared" si="3"/>
        <v>58.79387082260282</v>
      </c>
      <c r="AA26" s="7">
        <f t="shared" si="5"/>
        <v>1139.0844458437116</v>
      </c>
    </row>
    <row r="27" spans="1:27" x14ac:dyDescent="0.25">
      <c r="A27" s="3">
        <v>42369</v>
      </c>
      <c r="B27">
        <v>708155733</v>
      </c>
      <c r="C27">
        <v>33</v>
      </c>
      <c r="D27" t="s">
        <v>23</v>
      </c>
      <c r="E27" t="s">
        <v>26</v>
      </c>
      <c r="F27" t="s">
        <v>25</v>
      </c>
      <c r="G27" t="s">
        <v>28</v>
      </c>
      <c r="H27">
        <v>32</v>
      </c>
      <c r="I27">
        <v>14000</v>
      </c>
      <c r="J27">
        <v>0</v>
      </c>
      <c r="K27" s="1">
        <v>0.14070487276854488</v>
      </c>
      <c r="L27">
        <v>0</v>
      </c>
      <c r="M27">
        <v>1</v>
      </c>
      <c r="N27">
        <v>720</v>
      </c>
      <c r="O27">
        <v>6459.0716783049875</v>
      </c>
      <c r="P27">
        <f t="shared" si="0"/>
        <v>3.9188684308235085E-2</v>
      </c>
      <c r="Q27">
        <v>0</v>
      </c>
      <c r="R27">
        <v>0</v>
      </c>
      <c r="S27" s="7">
        <f t="shared" si="1"/>
        <v>39.397364375192566</v>
      </c>
      <c r="T27">
        <v>0</v>
      </c>
      <c r="U27">
        <v>0</v>
      </c>
      <c r="V27">
        <v>0</v>
      </c>
      <c r="W27" s="7">
        <f t="shared" si="2"/>
        <v>39.397364375192566</v>
      </c>
      <c r="X27">
        <v>192.78060639065768</v>
      </c>
      <c r="Y27">
        <f t="shared" si="4"/>
        <v>-29.557932897600438</v>
      </c>
      <c r="Z27" s="7">
        <f t="shared" si="3"/>
        <v>68.955297272793004</v>
      </c>
      <c r="AA27" s="7">
        <f t="shared" si="5"/>
        <v>1208.0397431165045</v>
      </c>
    </row>
    <row r="28" spans="1:27" x14ac:dyDescent="0.25">
      <c r="A28" s="3">
        <v>42400</v>
      </c>
      <c r="B28">
        <v>708155733</v>
      </c>
      <c r="C28">
        <v>34</v>
      </c>
      <c r="D28" t="s">
        <v>23</v>
      </c>
      <c r="E28" t="s">
        <v>26</v>
      </c>
      <c r="F28" t="s">
        <v>25</v>
      </c>
      <c r="G28" t="s">
        <v>28</v>
      </c>
      <c r="H28">
        <v>33</v>
      </c>
      <c r="I28">
        <v>14000</v>
      </c>
      <c r="J28">
        <v>0</v>
      </c>
      <c r="K28" s="1">
        <v>0.14291824548841001</v>
      </c>
      <c r="L28">
        <v>0</v>
      </c>
      <c r="M28">
        <v>0</v>
      </c>
      <c r="N28">
        <v>721</v>
      </c>
      <c r="O28">
        <v>6189.1848618205313</v>
      </c>
      <c r="P28">
        <f t="shared" si="0"/>
        <v>4.0483022472668426E-2</v>
      </c>
      <c r="Q28">
        <v>0</v>
      </c>
      <c r="R28">
        <v>0</v>
      </c>
      <c r="S28" s="7">
        <f t="shared" si="1"/>
        <v>40.017108736754807</v>
      </c>
      <c r="T28">
        <v>0</v>
      </c>
      <c r="U28">
        <v>0</v>
      </c>
      <c r="V28">
        <v>0</v>
      </c>
      <c r="W28" s="7">
        <f t="shared" si="2"/>
        <v>40.017108736754807</v>
      </c>
      <c r="X28">
        <v>187.89187445380742</v>
      </c>
      <c r="Y28">
        <f t="shared" si="4"/>
        <v>-4.8887319368502631</v>
      </c>
      <c r="Z28" s="7">
        <f t="shared" si="3"/>
        <v>44.90584067360507</v>
      </c>
      <c r="AA28" s="7">
        <f t="shared" si="5"/>
        <v>1252.9455837901096</v>
      </c>
    </row>
    <row r="29" spans="1:27" x14ac:dyDescent="0.25">
      <c r="A29" s="3">
        <v>42429</v>
      </c>
      <c r="B29">
        <v>708155733</v>
      </c>
      <c r="C29">
        <v>34</v>
      </c>
      <c r="D29" t="s">
        <v>23</v>
      </c>
      <c r="E29" t="s">
        <v>26</v>
      </c>
      <c r="F29" t="s">
        <v>25</v>
      </c>
      <c r="G29" t="s">
        <v>28</v>
      </c>
      <c r="H29">
        <v>34</v>
      </c>
      <c r="I29">
        <v>14000</v>
      </c>
      <c r="J29">
        <v>0</v>
      </c>
      <c r="K29" s="1">
        <v>0.14878131274249151</v>
      </c>
      <c r="L29">
        <v>0</v>
      </c>
      <c r="M29">
        <v>0</v>
      </c>
      <c r="N29">
        <v>721</v>
      </c>
      <c r="O29">
        <v>5922.1016593040622</v>
      </c>
      <c r="P29">
        <f t="shared" si="0"/>
        <v>4.0062480377470365E-2</v>
      </c>
      <c r="Q29">
        <v>0</v>
      </c>
      <c r="R29">
        <v>0</v>
      </c>
      <c r="S29" s="7">
        <f t="shared" si="1"/>
        <v>41.65876756789762</v>
      </c>
      <c r="T29">
        <v>0</v>
      </c>
      <c r="U29">
        <v>0</v>
      </c>
      <c r="V29">
        <v>0</v>
      </c>
      <c r="W29" s="7">
        <f t="shared" si="2"/>
        <v>41.65876756789762</v>
      </c>
      <c r="X29">
        <v>187.15917104818257</v>
      </c>
      <c r="Y29">
        <f t="shared" si="4"/>
        <v>-0.73270340562484648</v>
      </c>
      <c r="Z29" s="7">
        <f t="shared" si="3"/>
        <v>42.391470973522466</v>
      </c>
      <c r="AA29" s="7">
        <f t="shared" si="5"/>
        <v>1295.3370547636321</v>
      </c>
    </row>
    <row r="30" spans="1:27" x14ac:dyDescent="0.25">
      <c r="A30" s="3">
        <v>42460</v>
      </c>
      <c r="B30">
        <v>708155733</v>
      </c>
      <c r="C30">
        <v>34</v>
      </c>
      <c r="D30" t="s">
        <v>23</v>
      </c>
      <c r="E30" t="s">
        <v>26</v>
      </c>
      <c r="F30" t="s">
        <v>25</v>
      </c>
      <c r="G30" t="s">
        <v>28</v>
      </c>
      <c r="H30">
        <v>35</v>
      </c>
      <c r="I30">
        <v>14000</v>
      </c>
      <c r="J30">
        <v>0</v>
      </c>
      <c r="K30" s="1">
        <v>0.14167974960072474</v>
      </c>
      <c r="L30">
        <v>0</v>
      </c>
      <c r="M30">
        <v>0</v>
      </c>
      <c r="N30">
        <v>721</v>
      </c>
      <c r="O30">
        <v>5622.2171191037378</v>
      </c>
      <c r="P30">
        <f>(O29-O30+J30*M30)/(80000/12)</f>
        <v>4.4982681030048662E-2</v>
      </c>
      <c r="Q30">
        <v>0</v>
      </c>
      <c r="R30">
        <v>0</v>
      </c>
      <c r="S30" s="7">
        <f t="shared" si="1"/>
        <v>39.670329888202929</v>
      </c>
      <c r="T30">
        <v>0</v>
      </c>
      <c r="U30">
        <v>0</v>
      </c>
      <c r="V30">
        <v>0</v>
      </c>
      <c r="W30" s="7">
        <f t="shared" si="2"/>
        <v>39.670329888202929</v>
      </c>
      <c r="X30">
        <v>169.20074162114889</v>
      </c>
      <c r="Y30">
        <f t="shared" si="4"/>
        <v>-17.958429427033678</v>
      </c>
      <c r="Z30" s="7">
        <f t="shared" si="3"/>
        <v>57.628759315236607</v>
      </c>
      <c r="AA30" s="7">
        <f t="shared" si="5"/>
        <v>1352.9658140788688</v>
      </c>
    </row>
    <row r="31" spans="1:27" x14ac:dyDescent="0.25">
      <c r="A31" s="3">
        <v>42490</v>
      </c>
      <c r="B31">
        <v>708155733</v>
      </c>
      <c r="C31">
        <v>34</v>
      </c>
      <c r="D31" t="s">
        <v>23</v>
      </c>
      <c r="E31" t="s">
        <v>26</v>
      </c>
      <c r="F31" t="s">
        <v>25</v>
      </c>
      <c r="G31" t="s">
        <v>28</v>
      </c>
      <c r="H31">
        <v>36</v>
      </c>
      <c r="I31">
        <v>14000</v>
      </c>
      <c r="J31">
        <v>0</v>
      </c>
      <c r="K31" s="1">
        <v>0.15515412160727121</v>
      </c>
      <c r="L31">
        <v>0</v>
      </c>
      <c r="M31">
        <v>0</v>
      </c>
      <c r="N31">
        <v>702</v>
      </c>
      <c r="O31">
        <f>O30+278640-500-774</f>
        <v>282988.21711910376</v>
      </c>
      <c r="P31">
        <f>(500+774+J31*M31)/(80000/12)</f>
        <v>0.19109999999999999</v>
      </c>
      <c r="Q31">
        <v>3</v>
      </c>
      <c r="R31">
        <v>0</v>
      </c>
      <c r="S31" s="7">
        <f t="shared" si="1"/>
        <v>43.443154050035936</v>
      </c>
      <c r="T31">
        <v>0</v>
      </c>
      <c r="U31">
        <v>0</v>
      </c>
      <c r="V31">
        <v>100</v>
      </c>
      <c r="W31" s="7">
        <f t="shared" si="2"/>
        <v>143.44315405003593</v>
      </c>
      <c r="X31">
        <v>316.68038153553073</v>
      </c>
      <c r="Y31">
        <f t="shared" si="4"/>
        <v>147.47963991438183</v>
      </c>
      <c r="Z31" s="7">
        <f t="shared" si="3"/>
        <v>-4.0364858643459058</v>
      </c>
      <c r="AA31" s="7">
        <f t="shared" si="5"/>
        <v>1348.9293282145229</v>
      </c>
    </row>
    <row r="32" spans="1:27" x14ac:dyDescent="0.25">
      <c r="A32" s="3">
        <v>42521</v>
      </c>
      <c r="B32">
        <v>708155733</v>
      </c>
      <c r="C32">
        <v>34</v>
      </c>
      <c r="D32" t="s">
        <v>23</v>
      </c>
      <c r="E32" t="s">
        <v>26</v>
      </c>
      <c r="F32" t="s">
        <v>25</v>
      </c>
      <c r="G32" t="s">
        <v>28</v>
      </c>
      <c r="H32">
        <v>37</v>
      </c>
      <c r="I32">
        <v>14000</v>
      </c>
      <c r="J32">
        <v>0</v>
      </c>
      <c r="K32" s="1">
        <v>0.15949117940185792</v>
      </c>
      <c r="L32">
        <v>0</v>
      </c>
      <c r="M32">
        <v>0</v>
      </c>
      <c r="N32">
        <v>701</v>
      </c>
      <c r="O32">
        <f>O31-500-774</f>
        <v>281714.21711910376</v>
      </c>
      <c r="P32">
        <f t="shared" ref="P32:P41" si="6">(500+774+J32*M32)/(80000/12)</f>
        <v>0.19109999999999999</v>
      </c>
      <c r="Q32">
        <v>3</v>
      </c>
      <c r="R32">
        <v>0</v>
      </c>
      <c r="S32" s="7">
        <f t="shared" si="1"/>
        <v>44.657530232520223</v>
      </c>
      <c r="T32">
        <v>0</v>
      </c>
      <c r="U32">
        <v>0</v>
      </c>
      <c r="V32">
        <v>0</v>
      </c>
      <c r="W32" s="7">
        <f t="shared" si="2"/>
        <v>44.657530232520223</v>
      </c>
      <c r="X32">
        <v>323.25270209562228</v>
      </c>
      <c r="Y32">
        <f t="shared" si="4"/>
        <v>6.5723205600915549</v>
      </c>
      <c r="Z32" s="7">
        <f t="shared" si="3"/>
        <v>38.085209672428668</v>
      </c>
      <c r="AA32" s="7">
        <f t="shared" si="5"/>
        <v>1387.0145378869515</v>
      </c>
    </row>
    <row r="33" spans="1:27" x14ac:dyDescent="0.25">
      <c r="A33" s="3">
        <v>42551</v>
      </c>
      <c r="B33">
        <v>708155733</v>
      </c>
      <c r="C33">
        <v>34</v>
      </c>
      <c r="D33" t="s">
        <v>23</v>
      </c>
      <c r="E33" t="s">
        <v>26</v>
      </c>
      <c r="F33" t="s">
        <v>25</v>
      </c>
      <c r="G33" t="s">
        <v>28</v>
      </c>
      <c r="H33">
        <v>38</v>
      </c>
      <c r="I33">
        <v>14000</v>
      </c>
      <c r="J33">
        <v>0</v>
      </c>
      <c r="K33" s="1">
        <v>0.15362841503772673</v>
      </c>
      <c r="L33">
        <v>0</v>
      </c>
      <c r="M33">
        <v>0</v>
      </c>
      <c r="N33">
        <v>701</v>
      </c>
      <c r="O33">
        <f t="shared" ref="O33:O42" si="7">O32-500-774</f>
        <v>280440.21711910376</v>
      </c>
      <c r="P33">
        <f t="shared" si="6"/>
        <v>0.19109999999999999</v>
      </c>
      <c r="Q33">
        <v>3</v>
      </c>
      <c r="R33">
        <v>0</v>
      </c>
      <c r="S33" s="7">
        <f t="shared" si="1"/>
        <v>43.015956210563481</v>
      </c>
      <c r="T33">
        <v>0</v>
      </c>
      <c r="U33">
        <v>0</v>
      </c>
      <c r="V33">
        <v>0</v>
      </c>
      <c r="W33" s="7">
        <f t="shared" si="2"/>
        <v>43.015956210563481</v>
      </c>
      <c r="X33">
        <v>309.46269353058676</v>
      </c>
      <c r="Y33">
        <f t="shared" si="4"/>
        <v>-13.790008565035521</v>
      </c>
      <c r="Z33" s="7">
        <f t="shared" si="3"/>
        <v>56.805964775599001</v>
      </c>
      <c r="AA33" s="7">
        <f t="shared" si="5"/>
        <v>1443.8205026625506</v>
      </c>
    </row>
    <row r="34" spans="1:27" x14ac:dyDescent="0.25">
      <c r="A34" s="3">
        <v>42582</v>
      </c>
      <c r="B34">
        <v>708155733</v>
      </c>
      <c r="C34">
        <v>34</v>
      </c>
      <c r="D34" t="s">
        <v>23</v>
      </c>
      <c r="E34" t="s">
        <v>26</v>
      </c>
      <c r="F34" t="s">
        <v>25</v>
      </c>
      <c r="G34" t="s">
        <v>28</v>
      </c>
      <c r="H34">
        <v>39</v>
      </c>
      <c r="I34">
        <v>14000</v>
      </c>
      <c r="J34">
        <v>0</v>
      </c>
      <c r="K34" s="1">
        <v>0.16884411876794947</v>
      </c>
      <c r="L34">
        <v>0</v>
      </c>
      <c r="M34">
        <v>0</v>
      </c>
      <c r="N34">
        <v>701</v>
      </c>
      <c r="O34">
        <f t="shared" si="7"/>
        <v>279166.21711910376</v>
      </c>
      <c r="P34">
        <f t="shared" si="6"/>
        <v>0.19109999999999999</v>
      </c>
      <c r="Q34">
        <v>3</v>
      </c>
      <c r="R34">
        <v>0</v>
      </c>
      <c r="S34" s="7">
        <f t="shared" si="1"/>
        <v>47.276353255025853</v>
      </c>
      <c r="T34">
        <v>0</v>
      </c>
      <c r="U34">
        <v>0</v>
      </c>
      <c r="V34">
        <v>0</v>
      </c>
      <c r="W34" s="7">
        <f t="shared" si="2"/>
        <v>47.276353255025853</v>
      </c>
      <c r="X34">
        <v>337.9713819001642</v>
      </c>
      <c r="Y34">
        <f t="shared" si="4"/>
        <v>28.508688369577442</v>
      </c>
      <c r="Z34" s="7">
        <f t="shared" si="3"/>
        <v>18.767664885448411</v>
      </c>
      <c r="AA34" s="7">
        <f t="shared" si="5"/>
        <v>1462.5881675479989</v>
      </c>
    </row>
    <row r="35" spans="1:27" x14ac:dyDescent="0.25">
      <c r="A35" s="3">
        <v>42613</v>
      </c>
      <c r="B35">
        <v>708155733</v>
      </c>
      <c r="C35">
        <v>34</v>
      </c>
      <c r="D35" t="s">
        <v>23</v>
      </c>
      <c r="E35" t="s">
        <v>26</v>
      </c>
      <c r="F35" t="s">
        <v>25</v>
      </c>
      <c r="G35" t="s">
        <v>28</v>
      </c>
      <c r="H35">
        <v>40</v>
      </c>
      <c r="I35">
        <v>14000</v>
      </c>
      <c r="J35">
        <v>0</v>
      </c>
      <c r="K35" s="1">
        <v>0.14194072938183289</v>
      </c>
      <c r="L35">
        <v>0</v>
      </c>
      <c r="M35">
        <v>0</v>
      </c>
      <c r="N35">
        <v>700</v>
      </c>
      <c r="O35">
        <f t="shared" si="7"/>
        <v>277892.21711910376</v>
      </c>
      <c r="P35">
        <f t="shared" si="6"/>
        <v>0.19109999999999999</v>
      </c>
      <c r="Q35">
        <v>3</v>
      </c>
      <c r="R35">
        <v>0</v>
      </c>
      <c r="S35" s="7">
        <f t="shared" si="1"/>
        <v>39.743404226913206</v>
      </c>
      <c r="T35">
        <v>0</v>
      </c>
      <c r="U35">
        <v>0</v>
      </c>
      <c r="V35">
        <v>0</v>
      </c>
      <c r="W35" s="7">
        <f t="shared" si="2"/>
        <v>39.743404226913206</v>
      </c>
      <c r="X35">
        <v>282.00285856153096</v>
      </c>
      <c r="Y35">
        <f t="shared" si="4"/>
        <v>-55.968523338633247</v>
      </c>
      <c r="Z35" s="7">
        <f t="shared" si="3"/>
        <v>95.711927565546461</v>
      </c>
      <c r="AA35" s="7">
        <f t="shared" si="5"/>
        <v>1558.3000951135452</v>
      </c>
    </row>
    <row r="36" spans="1:27" x14ac:dyDescent="0.25">
      <c r="A36" s="3">
        <v>42643</v>
      </c>
      <c r="B36">
        <v>708155733</v>
      </c>
      <c r="C36">
        <v>34</v>
      </c>
      <c r="D36" t="s">
        <v>23</v>
      </c>
      <c r="E36" t="s">
        <v>26</v>
      </c>
      <c r="F36" t="s">
        <v>25</v>
      </c>
      <c r="G36" t="s">
        <v>28</v>
      </c>
      <c r="H36">
        <v>41</v>
      </c>
      <c r="I36">
        <v>14000</v>
      </c>
      <c r="J36">
        <v>0</v>
      </c>
      <c r="K36" s="1">
        <v>0.13270504859706428</v>
      </c>
      <c r="L36">
        <v>0</v>
      </c>
      <c r="M36">
        <v>0</v>
      </c>
      <c r="N36">
        <v>700</v>
      </c>
      <c r="O36">
        <f t="shared" si="7"/>
        <v>276618.21711910376</v>
      </c>
      <c r="P36">
        <f t="shared" si="6"/>
        <v>0.19109999999999999</v>
      </c>
      <c r="Q36">
        <v>3</v>
      </c>
      <c r="R36">
        <v>0</v>
      </c>
      <c r="S36" s="7">
        <f t="shared" si="1"/>
        <v>37.157413607178</v>
      </c>
      <c r="T36">
        <v>0</v>
      </c>
      <c r="U36">
        <v>0</v>
      </c>
      <c r="V36">
        <v>0</v>
      </c>
      <c r="W36" s="7">
        <f t="shared" si="2"/>
        <v>37.157413607178</v>
      </c>
      <c r="X36">
        <v>261.90636059898037</v>
      </c>
      <c r="Y36">
        <f t="shared" si="4"/>
        <v>-20.096497962550586</v>
      </c>
      <c r="Z36" s="7">
        <f t="shared" si="3"/>
        <v>57.253911569728587</v>
      </c>
      <c r="AA36" s="7">
        <f t="shared" si="5"/>
        <v>1615.5540066832739</v>
      </c>
    </row>
    <row r="37" spans="1:27" x14ac:dyDescent="0.25">
      <c r="A37" s="3">
        <v>42674</v>
      </c>
      <c r="B37">
        <v>708155733</v>
      </c>
      <c r="C37">
        <v>34</v>
      </c>
      <c r="D37" t="s">
        <v>23</v>
      </c>
      <c r="E37" t="s">
        <v>26</v>
      </c>
      <c r="F37" t="s">
        <v>27</v>
      </c>
      <c r="G37" t="s">
        <v>28</v>
      </c>
      <c r="H37">
        <v>42</v>
      </c>
      <c r="I37">
        <v>14000</v>
      </c>
      <c r="J37">
        <v>0</v>
      </c>
      <c r="K37" s="1">
        <v>0.15216661695987674</v>
      </c>
      <c r="L37">
        <v>0</v>
      </c>
      <c r="M37">
        <v>0</v>
      </c>
      <c r="N37">
        <v>701</v>
      </c>
      <c r="O37">
        <f t="shared" si="7"/>
        <v>275344.21711910376</v>
      </c>
      <c r="P37">
        <f t="shared" si="6"/>
        <v>0.19109999999999999</v>
      </c>
      <c r="Q37">
        <v>3</v>
      </c>
      <c r="R37">
        <v>0</v>
      </c>
      <c r="S37" s="7">
        <f t="shared" si="1"/>
        <v>42.606652748765491</v>
      </c>
      <c r="T37">
        <v>0</v>
      </c>
      <c r="U37">
        <v>0</v>
      </c>
      <c r="V37">
        <v>0</v>
      </c>
      <c r="W37" s="7">
        <f t="shared" si="2"/>
        <v>42.606652748765491</v>
      </c>
      <c r="X37">
        <v>299.01269445515197</v>
      </c>
      <c r="Y37">
        <f t="shared" si="4"/>
        <v>37.106333856171602</v>
      </c>
      <c r="Z37" s="7">
        <f t="shared" si="3"/>
        <v>5.5003188925938886</v>
      </c>
      <c r="AA37" s="7">
        <f t="shared" si="5"/>
        <v>1621.0543255758678</v>
      </c>
    </row>
    <row r="38" spans="1:27" x14ac:dyDescent="0.25">
      <c r="A38" s="3">
        <v>42704</v>
      </c>
      <c r="B38">
        <v>708155733</v>
      </c>
      <c r="C38">
        <v>34</v>
      </c>
      <c r="D38" t="s">
        <v>23</v>
      </c>
      <c r="E38" t="s">
        <v>26</v>
      </c>
      <c r="F38" t="s">
        <v>27</v>
      </c>
      <c r="G38" t="s">
        <v>28</v>
      </c>
      <c r="H38">
        <v>43</v>
      </c>
      <c r="I38">
        <v>14000</v>
      </c>
      <c r="J38">
        <v>0</v>
      </c>
      <c r="K38" s="1">
        <v>0.15488011608135849</v>
      </c>
      <c r="L38">
        <v>0</v>
      </c>
      <c r="M38">
        <v>0</v>
      </c>
      <c r="N38">
        <v>700</v>
      </c>
      <c r="O38">
        <f t="shared" si="7"/>
        <v>274070.21711910376</v>
      </c>
      <c r="P38">
        <f t="shared" si="6"/>
        <v>0.19109999999999999</v>
      </c>
      <c r="Q38">
        <v>3</v>
      </c>
      <c r="R38">
        <v>0</v>
      </c>
      <c r="S38" s="7">
        <f t="shared" si="1"/>
        <v>43.366432502780384</v>
      </c>
      <c r="T38">
        <v>0</v>
      </c>
      <c r="U38">
        <v>0</v>
      </c>
      <c r="V38">
        <v>0</v>
      </c>
      <c r="W38" s="7">
        <f t="shared" si="2"/>
        <v>43.366432502780384</v>
      </c>
      <c r="X38">
        <v>302.12757969180217</v>
      </c>
      <c r="Y38">
        <f t="shared" si="4"/>
        <v>3.1148852366501956</v>
      </c>
      <c r="Z38" s="7">
        <f t="shared" si="3"/>
        <v>40.251547266130189</v>
      </c>
      <c r="AA38" s="7">
        <f t="shared" si="5"/>
        <v>1661.3058728419981</v>
      </c>
    </row>
    <row r="39" spans="1:27" x14ac:dyDescent="0.25">
      <c r="A39" s="3">
        <v>42735</v>
      </c>
      <c r="B39">
        <v>708155733</v>
      </c>
      <c r="C39">
        <v>34</v>
      </c>
      <c r="D39" t="s">
        <v>23</v>
      </c>
      <c r="E39" t="s">
        <v>26</v>
      </c>
      <c r="F39" t="s">
        <v>27</v>
      </c>
      <c r="G39" t="s">
        <v>28</v>
      </c>
      <c r="H39">
        <v>44</v>
      </c>
      <c r="I39">
        <v>14000</v>
      </c>
      <c r="J39">
        <v>0</v>
      </c>
      <c r="K39" s="1">
        <v>0.14184865081685355</v>
      </c>
      <c r="L39">
        <v>0</v>
      </c>
      <c r="M39">
        <v>1</v>
      </c>
      <c r="N39">
        <v>700</v>
      </c>
      <c r="O39">
        <f t="shared" si="7"/>
        <v>272796.21711910376</v>
      </c>
      <c r="P39">
        <f t="shared" si="6"/>
        <v>0.19109999999999999</v>
      </c>
      <c r="Q39">
        <v>3</v>
      </c>
      <c r="R39">
        <v>0</v>
      </c>
      <c r="S39" s="7">
        <f t="shared" si="1"/>
        <v>39.717622228718994</v>
      </c>
      <c r="T39">
        <v>0</v>
      </c>
      <c r="U39">
        <v>0</v>
      </c>
      <c r="V39">
        <v>0</v>
      </c>
      <c r="W39" s="7">
        <f t="shared" si="2"/>
        <v>39.717622228718994</v>
      </c>
      <c r="X39">
        <v>274.84727661510487</v>
      </c>
      <c r="Y39">
        <f t="shared" si="4"/>
        <v>-27.280303076697294</v>
      </c>
      <c r="Z39" s="7">
        <f t="shared" si="3"/>
        <v>66.997925305416288</v>
      </c>
      <c r="AA39" s="7">
        <f t="shared" si="5"/>
        <v>1728.3037981474145</v>
      </c>
    </row>
    <row r="40" spans="1:27" x14ac:dyDescent="0.25">
      <c r="A40" s="3">
        <v>42766</v>
      </c>
      <c r="B40">
        <v>708155733</v>
      </c>
      <c r="C40">
        <v>35</v>
      </c>
      <c r="D40" t="s">
        <v>23</v>
      </c>
      <c r="E40" t="s">
        <v>26</v>
      </c>
      <c r="F40" t="s">
        <v>27</v>
      </c>
      <c r="G40" t="s">
        <v>28</v>
      </c>
      <c r="H40">
        <v>45</v>
      </c>
      <c r="I40">
        <v>14000</v>
      </c>
      <c r="J40">
        <v>0</v>
      </c>
      <c r="K40" s="1">
        <v>0.15469874629901989</v>
      </c>
      <c r="L40">
        <v>0</v>
      </c>
      <c r="M40">
        <v>0</v>
      </c>
      <c r="N40">
        <v>700</v>
      </c>
      <c r="O40">
        <f t="shared" si="7"/>
        <v>271522.21711910376</v>
      </c>
      <c r="P40">
        <f t="shared" si="6"/>
        <v>0.19109999999999999</v>
      </c>
      <c r="Q40">
        <v>3</v>
      </c>
      <c r="R40">
        <v>0</v>
      </c>
      <c r="S40" s="7">
        <f t="shared" si="1"/>
        <v>43.315648963725572</v>
      </c>
      <c r="T40">
        <v>0</v>
      </c>
      <c r="U40">
        <v>0</v>
      </c>
      <c r="V40">
        <v>0</v>
      </c>
      <c r="W40" s="7">
        <f t="shared" si="2"/>
        <v>43.315648963725572</v>
      </c>
      <c r="X40">
        <v>297.98755557831311</v>
      </c>
      <c r="Y40">
        <f t="shared" si="4"/>
        <v>23.140278963208232</v>
      </c>
      <c r="Z40" s="7">
        <f t="shared" si="3"/>
        <v>20.17537000051734</v>
      </c>
      <c r="AA40" s="7">
        <f t="shared" si="5"/>
        <v>1748.4791681479319</v>
      </c>
    </row>
    <row r="41" spans="1:27" x14ac:dyDescent="0.25">
      <c r="A41" s="3">
        <v>42794</v>
      </c>
      <c r="B41">
        <v>708155733</v>
      </c>
      <c r="C41">
        <v>35</v>
      </c>
      <c r="D41" t="s">
        <v>23</v>
      </c>
      <c r="E41" t="s">
        <v>26</v>
      </c>
      <c r="F41" t="s">
        <v>27</v>
      </c>
      <c r="G41" t="s">
        <v>28</v>
      </c>
      <c r="H41">
        <v>46</v>
      </c>
      <c r="I41">
        <v>14000</v>
      </c>
      <c r="J41">
        <v>0</v>
      </c>
      <c r="K41" s="1">
        <v>0.15282175055009645</v>
      </c>
      <c r="L41">
        <v>0</v>
      </c>
      <c r="M41">
        <v>0</v>
      </c>
      <c r="N41">
        <v>700</v>
      </c>
      <c r="O41">
        <f t="shared" si="7"/>
        <v>270248.21711910376</v>
      </c>
      <c r="P41">
        <f t="shared" si="6"/>
        <v>0.19109999999999999</v>
      </c>
      <c r="Q41">
        <v>3</v>
      </c>
      <c r="R41">
        <v>0</v>
      </c>
      <c r="S41" s="7">
        <f t="shared" si="1"/>
        <v>42.790090154027006</v>
      </c>
      <c r="T41">
        <v>0</v>
      </c>
      <c r="U41">
        <v>0</v>
      </c>
      <c r="V41">
        <v>0</v>
      </c>
      <c r="W41" s="7">
        <f t="shared" si="2"/>
        <v>42.790090154027006</v>
      </c>
      <c r="X41">
        <v>292.38590885925356</v>
      </c>
      <c r="Y41">
        <f t="shared" si="4"/>
        <v>-5.6016467190595449</v>
      </c>
      <c r="Z41" s="7">
        <f t="shared" si="3"/>
        <v>48.39173687308655</v>
      </c>
      <c r="AA41" s="7">
        <f t="shared" si="5"/>
        <v>1796.8709050210184</v>
      </c>
    </row>
    <row r="42" spans="1:27" x14ac:dyDescent="0.25">
      <c r="A42" s="3">
        <v>42825</v>
      </c>
      <c r="B42">
        <v>708155733</v>
      </c>
      <c r="K42" s="1"/>
    </row>
    <row r="43" spans="1:27" x14ac:dyDescent="0.25">
      <c r="A43" s="3">
        <v>42855</v>
      </c>
      <c r="B43">
        <v>708155733</v>
      </c>
      <c r="K43" s="1"/>
      <c r="T43" t="s">
        <v>30</v>
      </c>
    </row>
    <row r="44" spans="1:27" x14ac:dyDescent="0.25">
      <c r="A44" s="3">
        <v>42886</v>
      </c>
      <c r="B44">
        <v>708155733</v>
      </c>
      <c r="K44" s="1"/>
    </row>
    <row r="45" spans="1:27" x14ac:dyDescent="0.25">
      <c r="A45" s="3">
        <v>42916</v>
      </c>
      <c r="B45">
        <v>708155733</v>
      </c>
      <c r="K45" s="1"/>
    </row>
    <row r="46" spans="1:27" x14ac:dyDescent="0.25">
      <c r="A46" s="3">
        <v>42947</v>
      </c>
      <c r="B46">
        <v>708155733</v>
      </c>
      <c r="K46" s="1"/>
    </row>
    <row r="47" spans="1:27" x14ac:dyDescent="0.25">
      <c r="A47" s="3">
        <v>42978</v>
      </c>
      <c r="B47">
        <v>708155733</v>
      </c>
      <c r="K47" s="1"/>
    </row>
    <row r="48" spans="1:27" x14ac:dyDescent="0.25">
      <c r="A48" s="3">
        <v>43008</v>
      </c>
      <c r="B48">
        <v>708155733</v>
      </c>
      <c r="K48" s="1"/>
    </row>
    <row r="49" spans="1:11" x14ac:dyDescent="0.25">
      <c r="A49" s="3">
        <v>43039</v>
      </c>
      <c r="B49">
        <v>708155733</v>
      </c>
      <c r="K49" s="1"/>
    </row>
    <row r="50" spans="1:11" x14ac:dyDescent="0.25">
      <c r="A50" s="3">
        <v>43069</v>
      </c>
      <c r="B50">
        <v>708155733</v>
      </c>
      <c r="K50" s="1"/>
    </row>
    <row r="51" spans="1:11" x14ac:dyDescent="0.25">
      <c r="A51" s="3">
        <v>43100</v>
      </c>
      <c r="B51">
        <v>708155733</v>
      </c>
      <c r="K51" s="1"/>
    </row>
    <row r="52" spans="1:11" x14ac:dyDescent="0.25">
      <c r="A52" s="3">
        <v>43131</v>
      </c>
      <c r="B52">
        <v>708155733</v>
      </c>
      <c r="K52" s="1"/>
    </row>
    <row r="53" spans="1:11" x14ac:dyDescent="0.25">
      <c r="A53" s="3">
        <v>43159</v>
      </c>
      <c r="B53">
        <v>708155733</v>
      </c>
      <c r="K53" s="1"/>
    </row>
    <row r="54" spans="1:11" x14ac:dyDescent="0.25">
      <c r="A54" s="3">
        <v>43190</v>
      </c>
      <c r="B54">
        <v>708155733</v>
      </c>
      <c r="K54" s="1"/>
    </row>
    <row r="55" spans="1:11" x14ac:dyDescent="0.25">
      <c r="A55" s="3">
        <v>43220</v>
      </c>
      <c r="B55">
        <v>708155733</v>
      </c>
      <c r="K55" s="1"/>
    </row>
    <row r="56" spans="1:11" x14ac:dyDescent="0.25">
      <c r="A56" s="3">
        <v>43251</v>
      </c>
      <c r="B56">
        <v>708155733</v>
      </c>
      <c r="K56" s="1"/>
    </row>
    <row r="57" spans="1:11" x14ac:dyDescent="0.25">
      <c r="A57" s="3">
        <v>43281</v>
      </c>
      <c r="B57">
        <v>708155733</v>
      </c>
      <c r="K57" s="1"/>
    </row>
    <row r="58" spans="1:11" x14ac:dyDescent="0.25">
      <c r="A58" s="3">
        <v>43312</v>
      </c>
      <c r="B58">
        <v>708155733</v>
      </c>
      <c r="K58" s="1"/>
    </row>
    <row r="59" spans="1:11" x14ac:dyDescent="0.25">
      <c r="A59" s="3">
        <v>43343</v>
      </c>
      <c r="B59">
        <v>708155733</v>
      </c>
      <c r="K59" s="1"/>
    </row>
    <row r="60" spans="1:11" x14ac:dyDescent="0.25">
      <c r="A60" s="3">
        <v>43373</v>
      </c>
      <c r="B60">
        <v>708155733</v>
      </c>
      <c r="K60" s="1"/>
    </row>
    <row r="61" spans="1:11" x14ac:dyDescent="0.25">
      <c r="A61" s="3">
        <v>43404</v>
      </c>
      <c r="B61">
        <v>708155733</v>
      </c>
      <c r="K61" s="1"/>
    </row>
    <row r="62" spans="1:11" x14ac:dyDescent="0.25">
      <c r="A62" s="3">
        <v>43434</v>
      </c>
      <c r="B62">
        <v>708155733</v>
      </c>
      <c r="K62" s="1"/>
    </row>
    <row r="63" spans="1:11" x14ac:dyDescent="0.25">
      <c r="A63" s="3">
        <v>43465</v>
      </c>
      <c r="B63">
        <v>708155733</v>
      </c>
      <c r="K63" s="1"/>
    </row>
    <row r="64" spans="1:11" x14ac:dyDescent="0.25">
      <c r="A64" s="3">
        <v>43496</v>
      </c>
      <c r="B64">
        <v>708155733</v>
      </c>
      <c r="K64" s="1"/>
    </row>
    <row r="65" spans="1:11" x14ac:dyDescent="0.25">
      <c r="A65" s="3">
        <v>43524</v>
      </c>
      <c r="B65">
        <v>708155733</v>
      </c>
      <c r="K65" s="1"/>
    </row>
    <row r="66" spans="1:11" x14ac:dyDescent="0.25">
      <c r="A66" s="3">
        <v>43555</v>
      </c>
      <c r="B66">
        <v>708155733</v>
      </c>
      <c r="K66" s="1"/>
    </row>
    <row r="67" spans="1:11" x14ac:dyDescent="0.25">
      <c r="A67" s="3">
        <v>43585</v>
      </c>
      <c r="B67">
        <v>708155733</v>
      </c>
      <c r="K67" s="1"/>
    </row>
    <row r="68" spans="1:11" x14ac:dyDescent="0.25">
      <c r="A68" s="3">
        <v>43616</v>
      </c>
      <c r="B68">
        <v>708155733</v>
      </c>
      <c r="K68" s="1"/>
    </row>
    <row r="69" spans="1:11" x14ac:dyDescent="0.25">
      <c r="A69" s="3">
        <v>43646</v>
      </c>
      <c r="B69">
        <v>708155733</v>
      </c>
      <c r="K69" s="1"/>
    </row>
    <row r="70" spans="1:11" x14ac:dyDescent="0.25">
      <c r="A70" s="3">
        <v>43677</v>
      </c>
      <c r="B70">
        <v>708155733</v>
      </c>
      <c r="K70" s="1"/>
    </row>
    <row r="71" spans="1:11" x14ac:dyDescent="0.25">
      <c r="A71" s="3">
        <v>43708</v>
      </c>
      <c r="B71">
        <v>708155733</v>
      </c>
      <c r="K71" s="1"/>
    </row>
    <row r="72" spans="1:11" x14ac:dyDescent="0.25">
      <c r="A72" s="3">
        <v>43738</v>
      </c>
      <c r="B72">
        <v>708155733</v>
      </c>
      <c r="K72" s="1"/>
    </row>
    <row r="73" spans="1:11" x14ac:dyDescent="0.25">
      <c r="A73" s="3">
        <v>43769</v>
      </c>
      <c r="B73">
        <v>708155733</v>
      </c>
      <c r="K73" s="1"/>
    </row>
    <row r="74" spans="1:11" x14ac:dyDescent="0.25">
      <c r="A74" s="3">
        <v>43799</v>
      </c>
      <c r="B74">
        <v>708155733</v>
      </c>
      <c r="K74" s="1"/>
    </row>
    <row r="75" spans="1:11" x14ac:dyDescent="0.25">
      <c r="A75" s="3">
        <v>43830</v>
      </c>
      <c r="B75">
        <v>708155733</v>
      </c>
      <c r="K75" s="1"/>
    </row>
    <row r="76" spans="1:11" x14ac:dyDescent="0.25">
      <c r="A76" s="3">
        <v>43861</v>
      </c>
      <c r="B76">
        <v>708155733</v>
      </c>
      <c r="K76" s="1"/>
    </row>
    <row r="77" spans="1:11" x14ac:dyDescent="0.25">
      <c r="A77" s="3">
        <v>43890</v>
      </c>
      <c r="B77">
        <v>708155733</v>
      </c>
      <c r="K77" s="1"/>
    </row>
    <row r="78" spans="1:11" x14ac:dyDescent="0.25">
      <c r="A78" s="3">
        <v>43921</v>
      </c>
      <c r="B78">
        <v>708155733</v>
      </c>
      <c r="K78" s="1"/>
    </row>
    <row r="79" spans="1:11" x14ac:dyDescent="0.25">
      <c r="A79" s="3">
        <v>43951</v>
      </c>
      <c r="B79">
        <v>708155733</v>
      </c>
      <c r="K79" s="1"/>
    </row>
    <row r="80" spans="1:11" x14ac:dyDescent="0.25">
      <c r="A80" s="3">
        <v>43982</v>
      </c>
      <c r="B80">
        <v>708155733</v>
      </c>
      <c r="K80" s="1"/>
    </row>
    <row r="81" spans="1:11" x14ac:dyDescent="0.25">
      <c r="A81" s="3">
        <v>44012</v>
      </c>
      <c r="B81">
        <v>708155733</v>
      </c>
      <c r="K81" s="1"/>
    </row>
    <row r="82" spans="1:11" x14ac:dyDescent="0.25">
      <c r="A82" s="3">
        <v>44043</v>
      </c>
      <c r="B82">
        <v>708155733</v>
      </c>
      <c r="K82" s="1"/>
    </row>
    <row r="83" spans="1:11" x14ac:dyDescent="0.25">
      <c r="A83" s="3">
        <v>44074</v>
      </c>
      <c r="B83">
        <v>708155733</v>
      </c>
      <c r="K83" s="1"/>
    </row>
    <row r="84" spans="1:11" x14ac:dyDescent="0.25">
      <c r="A84" s="3">
        <v>44104</v>
      </c>
      <c r="B84">
        <v>708155733</v>
      </c>
      <c r="K84" s="1"/>
    </row>
    <row r="85" spans="1:11" x14ac:dyDescent="0.25">
      <c r="A85" s="3">
        <v>44135</v>
      </c>
      <c r="B85">
        <v>708155733</v>
      </c>
      <c r="K85" s="1"/>
    </row>
    <row r="86" spans="1:11" x14ac:dyDescent="0.25">
      <c r="A86" s="3">
        <v>44165</v>
      </c>
      <c r="B86">
        <v>708155733</v>
      </c>
      <c r="K86" s="1"/>
    </row>
    <row r="87" spans="1:11" x14ac:dyDescent="0.25">
      <c r="A87" s="3">
        <v>44196</v>
      </c>
      <c r="B87">
        <v>708155733</v>
      </c>
      <c r="K87" s="1"/>
    </row>
    <row r="88" spans="1:11" x14ac:dyDescent="0.25">
      <c r="A88" s="3">
        <v>44227</v>
      </c>
      <c r="B88">
        <v>708155733</v>
      </c>
      <c r="K88" s="1"/>
    </row>
    <row r="89" spans="1:11" x14ac:dyDescent="0.25">
      <c r="A89" s="3">
        <v>44255</v>
      </c>
      <c r="B89">
        <v>708155733</v>
      </c>
      <c r="K89" s="1"/>
    </row>
    <row r="90" spans="1:11" x14ac:dyDescent="0.25">
      <c r="A90" s="3">
        <v>44286</v>
      </c>
      <c r="B90">
        <v>708155733</v>
      </c>
      <c r="K90" s="1"/>
    </row>
    <row r="91" spans="1:11" x14ac:dyDescent="0.25">
      <c r="A91" s="3">
        <v>44316</v>
      </c>
      <c r="B91">
        <v>708155733</v>
      </c>
      <c r="K91" s="1"/>
    </row>
    <row r="92" spans="1:11" x14ac:dyDescent="0.25">
      <c r="A92" s="3">
        <v>44347</v>
      </c>
      <c r="B92">
        <v>708155733</v>
      </c>
      <c r="K92" s="1"/>
    </row>
    <row r="93" spans="1:11" x14ac:dyDescent="0.25">
      <c r="A93" s="3">
        <v>44377</v>
      </c>
      <c r="B93">
        <v>708155733</v>
      </c>
      <c r="K93" s="1"/>
    </row>
    <row r="94" spans="1:11" x14ac:dyDescent="0.25">
      <c r="A94" s="3">
        <v>44408</v>
      </c>
      <c r="B94">
        <v>708155733</v>
      </c>
      <c r="K94" s="1"/>
    </row>
    <row r="95" spans="1:11" x14ac:dyDescent="0.25">
      <c r="A95" s="3">
        <v>44439</v>
      </c>
      <c r="B95">
        <v>708155733</v>
      </c>
      <c r="K95" s="1"/>
    </row>
    <row r="96" spans="1:11" x14ac:dyDescent="0.25">
      <c r="A96" s="3">
        <v>44469</v>
      </c>
      <c r="B96">
        <v>708155733</v>
      </c>
      <c r="K96" s="1"/>
    </row>
    <row r="97" spans="1:11" x14ac:dyDescent="0.25">
      <c r="A97" s="3">
        <v>44500</v>
      </c>
      <c r="B97">
        <v>708155733</v>
      </c>
      <c r="K97" s="1"/>
    </row>
    <row r="98" spans="1:11" x14ac:dyDescent="0.25">
      <c r="A98" s="3">
        <v>44530</v>
      </c>
      <c r="B98">
        <v>708155733</v>
      </c>
      <c r="K98" s="1"/>
    </row>
    <row r="99" spans="1:11" x14ac:dyDescent="0.25">
      <c r="A99" s="3">
        <v>44561</v>
      </c>
      <c r="B99">
        <v>708155733</v>
      </c>
      <c r="K99" s="1"/>
    </row>
    <row r="100" spans="1:11" x14ac:dyDescent="0.25">
      <c r="A100" s="3">
        <v>44592</v>
      </c>
      <c r="B100">
        <v>708155733</v>
      </c>
      <c r="K100" s="1"/>
    </row>
    <row r="101" spans="1:11" x14ac:dyDescent="0.25">
      <c r="A101" s="3">
        <v>44620</v>
      </c>
      <c r="B101">
        <v>708155733</v>
      </c>
      <c r="K101" s="1"/>
    </row>
    <row r="102" spans="1:11" x14ac:dyDescent="0.25">
      <c r="A102" s="3">
        <v>44651</v>
      </c>
      <c r="B102">
        <v>708155733</v>
      </c>
      <c r="K102" s="1"/>
    </row>
    <row r="103" spans="1:11" x14ac:dyDescent="0.25">
      <c r="A103" s="3">
        <v>44681</v>
      </c>
      <c r="B103">
        <v>708155733</v>
      </c>
      <c r="K103" s="1"/>
    </row>
    <row r="104" spans="1:11" x14ac:dyDescent="0.25">
      <c r="A104" s="3">
        <v>44712</v>
      </c>
      <c r="B104">
        <v>708155733</v>
      </c>
      <c r="K104" s="1"/>
    </row>
    <row r="105" spans="1:11" x14ac:dyDescent="0.25">
      <c r="A105" s="3">
        <v>44742</v>
      </c>
      <c r="B105">
        <v>708155733</v>
      </c>
      <c r="K105" s="1"/>
    </row>
    <row r="106" spans="1:11" x14ac:dyDescent="0.25">
      <c r="A106" s="3">
        <v>44773</v>
      </c>
      <c r="B106">
        <v>708155733</v>
      </c>
      <c r="K106" s="1"/>
    </row>
    <row r="107" spans="1:11" x14ac:dyDescent="0.25">
      <c r="A107" s="3">
        <v>44804</v>
      </c>
      <c r="B107">
        <v>708155733</v>
      </c>
      <c r="K107" s="1"/>
    </row>
    <row r="108" spans="1:11" x14ac:dyDescent="0.25">
      <c r="A108" s="3">
        <v>44834</v>
      </c>
      <c r="B108">
        <v>708155733</v>
      </c>
      <c r="K108" s="1"/>
    </row>
    <row r="109" spans="1:11" x14ac:dyDescent="0.25">
      <c r="A109" s="3">
        <v>44865</v>
      </c>
      <c r="B109">
        <v>708155733</v>
      </c>
      <c r="K109" s="1"/>
    </row>
    <row r="110" spans="1:11" x14ac:dyDescent="0.25">
      <c r="A110" s="3">
        <v>44895</v>
      </c>
      <c r="B110">
        <v>708155733</v>
      </c>
      <c r="K110" s="1"/>
    </row>
    <row r="111" spans="1:11" x14ac:dyDescent="0.25">
      <c r="A111" s="3">
        <v>44926</v>
      </c>
      <c r="B111">
        <v>708155733</v>
      </c>
      <c r="K111" s="1"/>
    </row>
    <row r="112" spans="1:11" x14ac:dyDescent="0.25">
      <c r="A112" s="3">
        <v>44957</v>
      </c>
      <c r="B112">
        <v>708155733</v>
      </c>
      <c r="K112" s="1"/>
    </row>
    <row r="113" spans="1:11" x14ac:dyDescent="0.25">
      <c r="A113" s="3">
        <v>44985</v>
      </c>
      <c r="B113">
        <v>708155733</v>
      </c>
      <c r="K113" s="1"/>
    </row>
    <row r="114" spans="1:11" x14ac:dyDescent="0.25">
      <c r="A114" s="3">
        <v>45016</v>
      </c>
      <c r="B114">
        <v>708155733</v>
      </c>
      <c r="K114" s="1"/>
    </row>
    <row r="115" spans="1:11" x14ac:dyDescent="0.25">
      <c r="A115" s="3">
        <v>45046</v>
      </c>
      <c r="B115">
        <v>708155733</v>
      </c>
      <c r="K115" s="1"/>
    </row>
    <row r="116" spans="1:11" x14ac:dyDescent="0.25">
      <c r="A116" s="3">
        <v>45077</v>
      </c>
      <c r="B116">
        <v>708155733</v>
      </c>
      <c r="K116" s="1"/>
    </row>
    <row r="117" spans="1:11" x14ac:dyDescent="0.25">
      <c r="A117" s="3">
        <v>45107</v>
      </c>
      <c r="B117">
        <v>708155733</v>
      </c>
      <c r="K117" s="1"/>
    </row>
    <row r="118" spans="1:11" x14ac:dyDescent="0.25">
      <c r="A118" s="3">
        <v>45138</v>
      </c>
      <c r="B118">
        <v>708155733</v>
      </c>
      <c r="K118" s="1"/>
    </row>
    <row r="119" spans="1:11" x14ac:dyDescent="0.25">
      <c r="A119" s="3">
        <v>45169</v>
      </c>
      <c r="B119">
        <v>708155733</v>
      </c>
      <c r="K119" s="1"/>
    </row>
    <row r="120" spans="1:11" x14ac:dyDescent="0.25">
      <c r="A120" s="3">
        <v>45199</v>
      </c>
      <c r="B120">
        <v>708155733</v>
      </c>
      <c r="K120" s="1"/>
    </row>
    <row r="121" spans="1:11" x14ac:dyDescent="0.25">
      <c r="A121" s="3">
        <v>45230</v>
      </c>
      <c r="B121">
        <v>708155733</v>
      </c>
      <c r="K121" s="1"/>
    </row>
    <row r="122" spans="1:11" x14ac:dyDescent="0.25">
      <c r="A122" s="3">
        <v>45260</v>
      </c>
      <c r="B122">
        <v>708155733</v>
      </c>
      <c r="K122" s="1"/>
    </row>
    <row r="123" spans="1:11" x14ac:dyDescent="0.25">
      <c r="A123" s="3">
        <v>45291</v>
      </c>
      <c r="B123">
        <v>708155733</v>
      </c>
      <c r="K123" s="1"/>
    </row>
    <row r="124" spans="1:11" x14ac:dyDescent="0.25">
      <c r="A124" s="3">
        <v>45322</v>
      </c>
      <c r="B124">
        <v>708155733</v>
      </c>
      <c r="K124" s="1"/>
    </row>
    <row r="125" spans="1:11" x14ac:dyDescent="0.25">
      <c r="A125" s="3">
        <v>45351</v>
      </c>
      <c r="B125">
        <v>708155733</v>
      </c>
      <c r="K125" s="1"/>
    </row>
    <row r="126" spans="1:11" x14ac:dyDescent="0.25">
      <c r="A126" s="3">
        <v>45382</v>
      </c>
      <c r="B126">
        <v>708155733</v>
      </c>
      <c r="K126" s="1"/>
    </row>
    <row r="127" spans="1:11" x14ac:dyDescent="0.25">
      <c r="A127" s="3">
        <v>45412</v>
      </c>
      <c r="B127">
        <v>708155733</v>
      </c>
      <c r="K127" s="1"/>
    </row>
    <row r="128" spans="1:11" x14ac:dyDescent="0.25">
      <c r="A128" s="3">
        <v>45443</v>
      </c>
      <c r="B128">
        <v>708155733</v>
      </c>
      <c r="K128" s="1"/>
    </row>
    <row r="129" spans="1:11" x14ac:dyDescent="0.25">
      <c r="A129" s="3">
        <v>45473</v>
      </c>
      <c r="B129">
        <v>708155733</v>
      </c>
      <c r="K129" s="1"/>
    </row>
    <row r="130" spans="1:11" x14ac:dyDescent="0.25">
      <c r="A130" s="3">
        <v>45504</v>
      </c>
      <c r="B130">
        <v>708155733</v>
      </c>
      <c r="K130" s="1"/>
    </row>
    <row r="131" spans="1:11" x14ac:dyDescent="0.25">
      <c r="A131" s="3">
        <v>45535</v>
      </c>
      <c r="B131">
        <v>708155733</v>
      </c>
      <c r="K131" s="1"/>
    </row>
    <row r="132" spans="1:11" x14ac:dyDescent="0.25">
      <c r="A132" s="3">
        <v>45565</v>
      </c>
      <c r="B132">
        <v>708155733</v>
      </c>
      <c r="K132" s="1"/>
    </row>
    <row r="133" spans="1:11" x14ac:dyDescent="0.25">
      <c r="A133" s="3">
        <v>45596</v>
      </c>
      <c r="B133">
        <v>708155733</v>
      </c>
      <c r="K133"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F39AC-7602-494C-A94C-5888FFB2F67A}">
  <dimension ref="A1:AD133"/>
  <sheetViews>
    <sheetView zoomScale="85" zoomScaleNormal="85" workbookViewId="0">
      <selection activeCell="H54" sqref="H54"/>
    </sheetView>
  </sheetViews>
  <sheetFormatPr defaultRowHeight="15" x14ac:dyDescent="0.25"/>
  <cols>
    <col min="1" max="1" width="17.7109375" customWidth="1"/>
    <col min="2" max="2" width="11.5703125" bestFit="1" customWidth="1"/>
    <col min="7" max="7" width="14.42578125" customWidth="1"/>
    <col min="9" max="9" width="18.140625" customWidth="1"/>
    <col min="10" max="10" width="15.7109375" customWidth="1"/>
    <col min="11" max="11" width="15.85546875" customWidth="1"/>
    <col min="12" max="13" width="45.28515625" bestFit="1" customWidth="1"/>
    <col min="15" max="15" width="11.42578125" customWidth="1"/>
    <col min="16" max="16" width="15.28515625" customWidth="1"/>
    <col min="17" max="17" width="15" customWidth="1"/>
    <col min="18" max="19" width="17.85546875" customWidth="1"/>
    <col min="20" max="20" width="23.7109375" customWidth="1"/>
    <col min="25" max="25" width="19.5703125" customWidth="1"/>
    <col min="27" max="27" width="16.42578125" customWidth="1"/>
  </cols>
  <sheetData>
    <row r="1" spans="1:27" x14ac:dyDescent="0.25">
      <c r="A1" s="4" t="s">
        <v>34</v>
      </c>
      <c r="B1" s="4"/>
      <c r="C1" s="4"/>
      <c r="D1" s="4"/>
      <c r="E1" s="4"/>
      <c r="F1" s="4"/>
      <c r="G1" s="4"/>
      <c r="H1" s="4"/>
      <c r="I1" s="4"/>
      <c r="J1" s="4"/>
      <c r="K1" s="4"/>
      <c r="L1" s="4"/>
      <c r="M1" s="4"/>
      <c r="N1" s="4"/>
      <c r="O1" s="4"/>
      <c r="P1" s="4"/>
      <c r="Q1" s="4"/>
      <c r="R1" s="4"/>
      <c r="S1" s="4"/>
      <c r="T1" s="4"/>
      <c r="U1" s="4"/>
      <c r="V1" s="4"/>
    </row>
    <row r="2" spans="1:27" x14ac:dyDescent="0.25">
      <c r="A2" t="s">
        <v>0</v>
      </c>
      <c r="B2" t="s">
        <v>1</v>
      </c>
      <c r="C2" t="s">
        <v>2</v>
      </c>
      <c r="D2" t="s">
        <v>3</v>
      </c>
      <c r="E2" t="s">
        <v>4</v>
      </c>
      <c r="F2" t="s">
        <v>5</v>
      </c>
      <c r="G2" t="s">
        <v>6</v>
      </c>
      <c r="H2" t="s">
        <v>7</v>
      </c>
      <c r="I2" t="s">
        <v>8</v>
      </c>
      <c r="J2" t="s">
        <v>9</v>
      </c>
      <c r="K2" s="1" t="s">
        <v>10</v>
      </c>
      <c r="L2" t="s">
        <v>11</v>
      </c>
      <c r="M2" t="s">
        <v>12</v>
      </c>
      <c r="N2" t="s">
        <v>13</v>
      </c>
      <c r="O2" t="s">
        <v>14</v>
      </c>
      <c r="P2" t="s">
        <v>15</v>
      </c>
      <c r="Q2" t="s">
        <v>16</v>
      </c>
      <c r="R2" t="s">
        <v>17</v>
      </c>
      <c r="S2" t="s">
        <v>35</v>
      </c>
      <c r="T2" t="s">
        <v>18</v>
      </c>
      <c r="U2" t="s">
        <v>19</v>
      </c>
      <c r="V2" t="s">
        <v>20</v>
      </c>
      <c r="W2" t="s">
        <v>33</v>
      </c>
      <c r="X2" t="s">
        <v>21</v>
      </c>
      <c r="Y2" t="s">
        <v>22</v>
      </c>
      <c r="Z2" t="s">
        <v>36</v>
      </c>
      <c r="AA2" t="s">
        <v>37</v>
      </c>
    </row>
    <row r="3" spans="1:27" x14ac:dyDescent="0.25">
      <c r="A3" s="3">
        <v>41639</v>
      </c>
      <c r="K3" s="1"/>
      <c r="S3" s="7"/>
      <c r="Z3" s="7"/>
    </row>
    <row r="4" spans="1:27" x14ac:dyDescent="0.25">
      <c r="A4" s="3">
        <v>41670</v>
      </c>
      <c r="K4" s="1"/>
    </row>
    <row r="5" spans="1:27" x14ac:dyDescent="0.25">
      <c r="A5" s="3">
        <v>41698</v>
      </c>
      <c r="K5" s="1"/>
    </row>
    <row r="6" spans="1:27" x14ac:dyDescent="0.25">
      <c r="A6" s="3">
        <v>41729</v>
      </c>
      <c r="K6" s="1"/>
    </row>
    <row r="7" spans="1:27" x14ac:dyDescent="0.25">
      <c r="A7" s="3">
        <v>41759</v>
      </c>
      <c r="K7" s="1"/>
    </row>
    <row r="8" spans="1:27" x14ac:dyDescent="0.25">
      <c r="A8" s="3">
        <v>41790</v>
      </c>
      <c r="K8" s="1"/>
    </row>
    <row r="9" spans="1:27" x14ac:dyDescent="0.25">
      <c r="A9" s="3">
        <v>41820</v>
      </c>
      <c r="K9" s="1"/>
    </row>
    <row r="10" spans="1:27" x14ac:dyDescent="0.25">
      <c r="A10" s="3">
        <v>41851</v>
      </c>
      <c r="K10" s="1"/>
    </row>
    <row r="11" spans="1:27" x14ac:dyDescent="0.25">
      <c r="A11" s="3">
        <v>41882</v>
      </c>
      <c r="K11" s="1"/>
    </row>
    <row r="12" spans="1:27" x14ac:dyDescent="0.25">
      <c r="A12" s="3">
        <v>41912</v>
      </c>
      <c r="K12" s="1"/>
    </row>
    <row r="13" spans="1:27" x14ac:dyDescent="0.25">
      <c r="A13" s="3">
        <v>41943</v>
      </c>
      <c r="K13" s="1"/>
    </row>
    <row r="14" spans="1:27" x14ac:dyDescent="0.25">
      <c r="A14" s="3">
        <v>41973</v>
      </c>
      <c r="K14" s="1"/>
    </row>
    <row r="15" spans="1:27" x14ac:dyDescent="0.25">
      <c r="A15" s="3">
        <v>42004</v>
      </c>
      <c r="K15" s="1"/>
    </row>
    <row r="16" spans="1:27" x14ac:dyDescent="0.25">
      <c r="A16" s="3">
        <v>42035</v>
      </c>
      <c r="K16" s="1"/>
    </row>
    <row r="17" spans="1:30" x14ac:dyDescent="0.25">
      <c r="A17" s="3">
        <v>42063</v>
      </c>
      <c r="K17" s="1"/>
    </row>
    <row r="18" spans="1:30" x14ac:dyDescent="0.25">
      <c r="A18" s="3">
        <v>42094</v>
      </c>
      <c r="K18" s="1"/>
    </row>
    <row r="19" spans="1:30" x14ac:dyDescent="0.25">
      <c r="A19" s="3">
        <v>42124</v>
      </c>
      <c r="K19" s="1"/>
    </row>
    <row r="20" spans="1:30" x14ac:dyDescent="0.25">
      <c r="A20" s="3">
        <v>42155</v>
      </c>
      <c r="K20" s="1"/>
    </row>
    <row r="21" spans="1:30" ht="15" customHeight="1" x14ac:dyDescent="0.25">
      <c r="A21" s="3">
        <v>42185</v>
      </c>
      <c r="K21" s="1"/>
    </row>
    <row r="22" spans="1:30" x14ac:dyDescent="0.25">
      <c r="A22" s="3">
        <v>42216</v>
      </c>
      <c r="K22" s="1"/>
    </row>
    <row r="23" spans="1:30" x14ac:dyDescent="0.25">
      <c r="A23" s="3">
        <v>42247</v>
      </c>
      <c r="K23" s="1"/>
      <c r="AD23" s="10" t="s">
        <v>38</v>
      </c>
    </row>
    <row r="24" spans="1:30" x14ac:dyDescent="0.25">
      <c r="A24" s="3">
        <v>42277</v>
      </c>
      <c r="K24" s="1"/>
    </row>
    <row r="25" spans="1:30" x14ac:dyDescent="0.25">
      <c r="A25" s="3">
        <v>42308</v>
      </c>
      <c r="K25" s="1"/>
    </row>
    <row r="26" spans="1:30" x14ac:dyDescent="0.25">
      <c r="A26" s="3">
        <v>42338</v>
      </c>
      <c r="K26" s="1"/>
    </row>
    <row r="27" spans="1:30" x14ac:dyDescent="0.25">
      <c r="A27" s="3">
        <v>42369</v>
      </c>
      <c r="K27" s="1"/>
    </row>
    <row r="28" spans="1:30" x14ac:dyDescent="0.25">
      <c r="A28" s="3">
        <v>42400</v>
      </c>
      <c r="K28" s="1"/>
    </row>
    <row r="29" spans="1:30" x14ac:dyDescent="0.25">
      <c r="A29" s="3">
        <v>42429</v>
      </c>
      <c r="K29" s="1"/>
    </row>
    <row r="30" spans="1:30" x14ac:dyDescent="0.25">
      <c r="A30" s="3">
        <v>42460</v>
      </c>
      <c r="B30">
        <v>708155734</v>
      </c>
      <c r="C30">
        <v>23</v>
      </c>
      <c r="D30" t="s">
        <v>23</v>
      </c>
      <c r="E30" t="s">
        <v>24</v>
      </c>
      <c r="F30" t="s">
        <v>25</v>
      </c>
      <c r="G30" t="s">
        <v>32</v>
      </c>
      <c r="H30">
        <v>1</v>
      </c>
      <c r="I30">
        <v>5000</v>
      </c>
      <c r="J30">
        <v>1024.3599999999999</v>
      </c>
      <c r="K30" s="1">
        <v>0.21247436243626749</v>
      </c>
      <c r="L30">
        <v>0</v>
      </c>
      <c r="M30">
        <v>1</v>
      </c>
      <c r="N30">
        <v>689</v>
      </c>
      <c r="O30">
        <v>32000.263356035259</v>
      </c>
      <c r="P30">
        <f>(O30-O31+J30*M30)/(50000/12)</f>
        <v>0.31691462035490442</v>
      </c>
      <c r="Q30">
        <v>0</v>
      </c>
      <c r="R30">
        <v>0</v>
      </c>
      <c r="S30" s="7">
        <f>I30*K30*2%</f>
        <v>21.247436243626748</v>
      </c>
      <c r="T30">
        <f>J30*24.61%/12</f>
        <v>21.007916333333331</v>
      </c>
      <c r="U30">
        <v>0</v>
      </c>
      <c r="V30">
        <v>0</v>
      </c>
      <c r="W30" s="7">
        <f>SUM(S30:V30)</f>
        <v>42.255352576960078</v>
      </c>
      <c r="X30">
        <v>79.836131092760425</v>
      </c>
      <c r="Y30">
        <v>79.836131092760425</v>
      </c>
      <c r="Z30" s="7">
        <f>W30-Y30</f>
        <v>-37.580778515800347</v>
      </c>
      <c r="AA30" s="8">
        <f>Z30</f>
        <v>-37.580778515800347</v>
      </c>
    </row>
    <row r="31" spans="1:30" x14ac:dyDescent="0.25">
      <c r="A31" s="3">
        <v>42490</v>
      </c>
      <c r="B31">
        <v>708155734</v>
      </c>
      <c r="C31">
        <v>23</v>
      </c>
      <c r="D31" t="s">
        <v>23</v>
      </c>
      <c r="E31" t="s">
        <v>24</v>
      </c>
      <c r="F31" t="s">
        <v>25</v>
      </c>
      <c r="G31" t="s">
        <v>32</v>
      </c>
      <c r="H31">
        <v>2</v>
      </c>
      <c r="I31">
        <v>5000</v>
      </c>
      <c r="J31">
        <v>925.54</v>
      </c>
      <c r="K31" s="1">
        <v>0.20037808280404101</v>
      </c>
      <c r="L31">
        <v>0</v>
      </c>
      <c r="M31">
        <v>1</v>
      </c>
      <c r="N31">
        <v>690</v>
      </c>
      <c r="O31">
        <v>31704.145771223157</v>
      </c>
      <c r="P31">
        <f>(O30-O31+J31*M31)/(50000/12)</f>
        <v>0.29319782035490444</v>
      </c>
      <c r="Q31">
        <v>1</v>
      </c>
      <c r="R31">
        <v>0</v>
      </c>
      <c r="S31" s="7">
        <f t="shared" ref="S31:S47" si="0">I31*K31*2%</f>
        <v>20.037808280404104</v>
      </c>
      <c r="T31">
        <f t="shared" ref="T31:T47" si="1">J31*24.61%/12</f>
        <v>18.981282833333331</v>
      </c>
      <c r="U31">
        <v>0</v>
      </c>
      <c r="V31">
        <v>0</v>
      </c>
      <c r="W31" s="7">
        <f t="shared" ref="W31:W51" si="2">SUM(S31:V31)</f>
        <v>39.019091113737431</v>
      </c>
      <c r="X31">
        <v>65.873244420826381</v>
      </c>
      <c r="Y31">
        <v>-13.962886671934044</v>
      </c>
      <c r="Z31" s="7">
        <f t="shared" ref="Z31:Z51" si="3">W31-Y31</f>
        <v>52.981977785671475</v>
      </c>
      <c r="AA31" s="8">
        <f>AA30+Z31</f>
        <v>15.401199269871128</v>
      </c>
    </row>
    <row r="32" spans="1:30" x14ac:dyDescent="0.25">
      <c r="A32" s="3">
        <v>42521</v>
      </c>
      <c r="B32">
        <v>708155734</v>
      </c>
      <c r="C32">
        <v>23</v>
      </c>
      <c r="D32" t="s">
        <v>23</v>
      </c>
      <c r="E32" t="s">
        <v>24</v>
      </c>
      <c r="F32" t="s">
        <v>25</v>
      </c>
      <c r="G32" t="s">
        <v>32</v>
      </c>
      <c r="H32">
        <v>3</v>
      </c>
      <c r="I32">
        <v>5000</v>
      </c>
      <c r="J32">
        <v>914.59</v>
      </c>
      <c r="K32" s="1">
        <v>0.19472201253739804</v>
      </c>
      <c r="L32">
        <v>0</v>
      </c>
      <c r="M32">
        <v>1</v>
      </c>
      <c r="N32">
        <v>690</v>
      </c>
      <c r="O32">
        <v>31482.184575687876</v>
      </c>
      <c r="P32">
        <f t="shared" ref="P32:P42" si="4">(O31-O32+J32*M32)/(50000/12)</f>
        <v>0.2727722869284675</v>
      </c>
      <c r="Q32">
        <v>1</v>
      </c>
      <c r="R32">
        <v>0</v>
      </c>
      <c r="S32" s="7">
        <f t="shared" si="0"/>
        <v>19.472201253739804</v>
      </c>
      <c r="T32">
        <f t="shared" si="1"/>
        <v>18.756716583333333</v>
      </c>
      <c r="U32">
        <v>0</v>
      </c>
      <c r="V32">
        <v>0</v>
      </c>
      <c r="W32" s="7">
        <f t="shared" si="2"/>
        <v>38.228917837073141</v>
      </c>
      <c r="X32">
        <v>68.148000691813508</v>
      </c>
      <c r="Y32">
        <v>2.2747562709871261</v>
      </c>
      <c r="Z32" s="7">
        <f t="shared" si="3"/>
        <v>35.954161566086015</v>
      </c>
      <c r="AA32" s="8">
        <f t="shared" ref="AA32:AA51" si="5">AA31+Z32</f>
        <v>51.355360835957143</v>
      </c>
    </row>
    <row r="33" spans="1:27" x14ac:dyDescent="0.25">
      <c r="A33" s="3">
        <v>42551</v>
      </c>
      <c r="B33">
        <v>708155734</v>
      </c>
      <c r="C33">
        <v>23</v>
      </c>
      <c r="D33" t="s">
        <v>23</v>
      </c>
      <c r="E33" t="s">
        <v>24</v>
      </c>
      <c r="F33" t="s">
        <v>25</v>
      </c>
      <c r="G33" t="s">
        <v>32</v>
      </c>
      <c r="H33">
        <v>4</v>
      </c>
      <c r="I33">
        <v>5000</v>
      </c>
      <c r="J33">
        <v>1088.6199999999999</v>
      </c>
      <c r="K33" s="1">
        <v>0.22699674585818558</v>
      </c>
      <c r="L33">
        <v>1</v>
      </c>
      <c r="M33">
        <v>2</v>
      </c>
      <c r="N33">
        <v>692</v>
      </c>
      <c r="O33">
        <v>31245.113208458504</v>
      </c>
      <c r="P33">
        <f t="shared" si="4"/>
        <v>0.57943472813504904</v>
      </c>
      <c r="Q33">
        <v>1</v>
      </c>
      <c r="R33">
        <v>0</v>
      </c>
      <c r="S33" s="7">
        <f t="shared" si="0"/>
        <v>22.699674585818556</v>
      </c>
      <c r="T33">
        <f t="shared" si="1"/>
        <v>22.325781833333327</v>
      </c>
      <c r="U33">
        <v>0</v>
      </c>
      <c r="V33">
        <v>0</v>
      </c>
      <c r="W33" s="7">
        <f t="shared" si="2"/>
        <v>45.02545641915188</v>
      </c>
      <c r="X33">
        <v>87.234223904625793</v>
      </c>
      <c r="Y33">
        <v>19.086223212812286</v>
      </c>
      <c r="Z33" s="7">
        <f t="shared" si="3"/>
        <v>25.939233206339594</v>
      </c>
      <c r="AA33" s="8">
        <f t="shared" si="5"/>
        <v>77.294594042296737</v>
      </c>
    </row>
    <row r="34" spans="1:27" x14ac:dyDescent="0.25">
      <c r="A34" s="3">
        <v>42582</v>
      </c>
      <c r="B34">
        <v>708155734</v>
      </c>
      <c r="C34">
        <v>23</v>
      </c>
      <c r="D34" t="s">
        <v>23</v>
      </c>
      <c r="E34" t="s">
        <v>24</v>
      </c>
      <c r="F34" t="s">
        <v>25</v>
      </c>
      <c r="G34" t="s">
        <v>32</v>
      </c>
      <c r="H34">
        <v>5</v>
      </c>
      <c r="I34">
        <v>5000</v>
      </c>
      <c r="J34">
        <v>1030.42</v>
      </c>
      <c r="K34" s="1">
        <v>0.21292825513450261</v>
      </c>
      <c r="L34">
        <v>0</v>
      </c>
      <c r="M34">
        <v>1</v>
      </c>
      <c r="N34">
        <v>692</v>
      </c>
      <c r="O34">
        <v>30964.961835930109</v>
      </c>
      <c r="P34">
        <f t="shared" si="4"/>
        <v>0.31453712940681477</v>
      </c>
      <c r="Q34">
        <v>1</v>
      </c>
      <c r="R34">
        <v>0</v>
      </c>
      <c r="S34" s="7">
        <f t="shared" si="0"/>
        <v>21.292825513450261</v>
      </c>
      <c r="T34">
        <f t="shared" si="1"/>
        <v>21.132196833333335</v>
      </c>
      <c r="U34">
        <v>0</v>
      </c>
      <c r="V34">
        <v>0</v>
      </c>
      <c r="W34" s="7">
        <f t="shared" si="2"/>
        <v>42.425022346783592</v>
      </c>
      <c r="X34">
        <v>81.050524195238722</v>
      </c>
      <c r="Y34">
        <v>-6.1836997093870707</v>
      </c>
      <c r="Z34" s="7">
        <f t="shared" si="3"/>
        <v>48.608722056170663</v>
      </c>
      <c r="AA34" s="8">
        <f t="shared" si="5"/>
        <v>125.9033160984674</v>
      </c>
    </row>
    <row r="35" spans="1:27" x14ac:dyDescent="0.25">
      <c r="A35" s="3">
        <v>42613</v>
      </c>
      <c r="B35">
        <v>708155734</v>
      </c>
      <c r="C35">
        <v>23</v>
      </c>
      <c r="D35" t="s">
        <v>23</v>
      </c>
      <c r="E35" t="s">
        <v>24</v>
      </c>
      <c r="F35" t="s">
        <v>25</v>
      </c>
      <c r="G35" t="s">
        <v>32</v>
      </c>
      <c r="H35">
        <v>6</v>
      </c>
      <c r="I35">
        <v>5000</v>
      </c>
      <c r="J35">
        <v>1071.75</v>
      </c>
      <c r="K35" s="1">
        <v>0.22943298679926546</v>
      </c>
      <c r="L35">
        <v>0</v>
      </c>
      <c r="M35">
        <v>1</v>
      </c>
      <c r="N35">
        <v>685</v>
      </c>
      <c r="O35">
        <v>30720.998989735108</v>
      </c>
      <c r="P35">
        <f t="shared" si="4"/>
        <v>0.31577108308680035</v>
      </c>
      <c r="Q35">
        <v>1</v>
      </c>
      <c r="R35">
        <v>0</v>
      </c>
      <c r="S35" s="7">
        <f t="shared" si="0"/>
        <v>22.943298679926549</v>
      </c>
      <c r="T35">
        <f t="shared" si="1"/>
        <v>21.979806249999999</v>
      </c>
      <c r="U35">
        <v>0</v>
      </c>
      <c r="V35">
        <v>0</v>
      </c>
      <c r="W35" s="7">
        <f t="shared" si="2"/>
        <v>44.923104929926552</v>
      </c>
      <c r="X35">
        <v>83.195277857467659</v>
      </c>
      <c r="Y35">
        <v>2.1447536622289363</v>
      </c>
      <c r="Z35" s="7">
        <f t="shared" si="3"/>
        <v>42.778351267697616</v>
      </c>
      <c r="AA35" s="8">
        <f t="shared" si="5"/>
        <v>168.68166736616502</v>
      </c>
    </row>
    <row r="36" spans="1:27" x14ac:dyDescent="0.25">
      <c r="A36" s="3">
        <v>42643</v>
      </c>
      <c r="B36">
        <v>708155734</v>
      </c>
      <c r="C36">
        <v>23</v>
      </c>
      <c r="D36" t="s">
        <v>23</v>
      </c>
      <c r="E36" t="s">
        <v>24</v>
      </c>
      <c r="F36" t="s">
        <v>25</v>
      </c>
      <c r="G36" t="s">
        <v>32</v>
      </c>
      <c r="H36">
        <v>7</v>
      </c>
      <c r="I36">
        <v>5000</v>
      </c>
      <c r="J36">
        <v>908.13</v>
      </c>
      <c r="K36" s="1">
        <v>0.18670174030210279</v>
      </c>
      <c r="L36">
        <v>0</v>
      </c>
      <c r="M36">
        <v>1</v>
      </c>
      <c r="N36">
        <v>687</v>
      </c>
      <c r="O36">
        <v>30447.157452465926</v>
      </c>
      <c r="P36">
        <f t="shared" si="4"/>
        <v>0.28367316894460359</v>
      </c>
      <c r="Q36">
        <v>1</v>
      </c>
      <c r="R36">
        <v>0</v>
      </c>
      <c r="S36" s="7">
        <f t="shared" si="0"/>
        <v>18.67017403021028</v>
      </c>
      <c r="T36">
        <f t="shared" si="1"/>
        <v>18.624232750000001</v>
      </c>
      <c r="U36">
        <v>0</v>
      </c>
      <c r="V36">
        <v>0</v>
      </c>
      <c r="W36" s="7">
        <f t="shared" si="2"/>
        <v>37.294406780210281</v>
      </c>
      <c r="X36">
        <v>72.896627731565587</v>
      </c>
      <c r="Y36">
        <v>-10.298650125902071</v>
      </c>
      <c r="Z36" s="7">
        <f t="shared" si="3"/>
        <v>47.593056906112352</v>
      </c>
      <c r="AA36" s="8">
        <f t="shared" si="5"/>
        <v>216.27472427227735</v>
      </c>
    </row>
    <row r="37" spans="1:27" x14ac:dyDescent="0.25">
      <c r="A37" s="3">
        <v>42674</v>
      </c>
      <c r="B37">
        <v>708155734</v>
      </c>
      <c r="C37">
        <v>23</v>
      </c>
      <c r="D37" t="s">
        <v>23</v>
      </c>
      <c r="E37" t="s">
        <v>24</v>
      </c>
      <c r="F37" t="s">
        <v>25</v>
      </c>
      <c r="G37" t="s">
        <v>32</v>
      </c>
      <c r="H37">
        <v>8</v>
      </c>
      <c r="I37">
        <v>5000</v>
      </c>
      <c r="J37">
        <v>977.36</v>
      </c>
      <c r="K37" s="1">
        <v>0.21356525021616585</v>
      </c>
      <c r="L37">
        <v>0</v>
      </c>
      <c r="M37">
        <v>1</v>
      </c>
      <c r="N37">
        <v>688</v>
      </c>
      <c r="O37">
        <v>30150.69293687696</v>
      </c>
      <c r="P37">
        <f t="shared" si="4"/>
        <v>0.305717883741352</v>
      </c>
      <c r="Q37">
        <v>1</v>
      </c>
      <c r="R37">
        <v>0</v>
      </c>
      <c r="S37" s="7">
        <f t="shared" si="0"/>
        <v>21.356525021616587</v>
      </c>
      <c r="T37">
        <f t="shared" si="1"/>
        <v>20.044024666666665</v>
      </c>
      <c r="U37">
        <v>0</v>
      </c>
      <c r="V37">
        <v>0</v>
      </c>
      <c r="W37" s="7">
        <f t="shared" si="2"/>
        <v>41.400549688283249</v>
      </c>
      <c r="X37">
        <v>79.53320786725304</v>
      </c>
      <c r="Y37">
        <v>6.6365801356874528</v>
      </c>
      <c r="Z37" s="7">
        <f t="shared" si="3"/>
        <v>34.763969552595796</v>
      </c>
      <c r="AA37" s="8">
        <f t="shared" si="5"/>
        <v>251.03869382487315</v>
      </c>
    </row>
    <row r="38" spans="1:27" x14ac:dyDescent="0.25">
      <c r="A38" s="3">
        <v>42704</v>
      </c>
      <c r="B38">
        <v>708155734</v>
      </c>
      <c r="C38">
        <v>24</v>
      </c>
      <c r="D38" t="s">
        <v>23</v>
      </c>
      <c r="E38" t="s">
        <v>24</v>
      </c>
      <c r="F38" t="s">
        <v>25</v>
      </c>
      <c r="G38" t="s">
        <v>32</v>
      </c>
      <c r="H38">
        <v>9</v>
      </c>
      <c r="I38">
        <v>5000</v>
      </c>
      <c r="J38">
        <v>979.53</v>
      </c>
      <c r="K38" s="1">
        <v>0.208143031324073</v>
      </c>
      <c r="L38">
        <v>0</v>
      </c>
      <c r="M38">
        <v>1</v>
      </c>
      <c r="N38">
        <v>688</v>
      </c>
      <c r="O38">
        <v>29883.783472643929</v>
      </c>
      <c r="P38">
        <f t="shared" si="4"/>
        <v>0.2991454714159274</v>
      </c>
      <c r="Q38">
        <v>1</v>
      </c>
      <c r="R38">
        <v>0</v>
      </c>
      <c r="S38" s="7">
        <f t="shared" si="0"/>
        <v>20.8143031324073</v>
      </c>
      <c r="T38">
        <f t="shared" si="1"/>
        <v>20.088527749999997</v>
      </c>
      <c r="U38">
        <v>0</v>
      </c>
      <c r="V38">
        <v>0</v>
      </c>
      <c r="W38" s="7">
        <f t="shared" si="2"/>
        <v>40.902830882407301</v>
      </c>
      <c r="X38">
        <v>82.306939086805045</v>
      </c>
      <c r="Y38">
        <v>2.7737312195520047</v>
      </c>
      <c r="Z38" s="7">
        <f t="shared" si="3"/>
        <v>38.129099662855296</v>
      </c>
      <c r="AA38" s="8">
        <f t="shared" si="5"/>
        <v>289.16779348772843</v>
      </c>
    </row>
    <row r="39" spans="1:27" x14ac:dyDescent="0.25">
      <c r="A39" s="3">
        <v>42735</v>
      </c>
      <c r="B39">
        <v>708155734</v>
      </c>
      <c r="C39">
        <v>24</v>
      </c>
      <c r="D39" t="s">
        <v>23</v>
      </c>
      <c r="E39" t="s">
        <v>24</v>
      </c>
      <c r="F39" t="s">
        <v>25</v>
      </c>
      <c r="G39" t="s">
        <v>32</v>
      </c>
      <c r="H39">
        <v>10</v>
      </c>
      <c r="I39">
        <v>5000</v>
      </c>
      <c r="J39">
        <v>1097.82</v>
      </c>
      <c r="K39" s="1">
        <v>0.22373020312597869</v>
      </c>
      <c r="L39">
        <v>0</v>
      </c>
      <c r="M39">
        <v>1</v>
      </c>
      <c r="N39">
        <v>689</v>
      </c>
      <c r="O39">
        <v>29615.814594896066</v>
      </c>
      <c r="P39">
        <f t="shared" si="4"/>
        <v>0.3277893306594869</v>
      </c>
      <c r="Q39">
        <v>1</v>
      </c>
      <c r="R39">
        <v>1</v>
      </c>
      <c r="S39" s="7">
        <f t="shared" si="0"/>
        <v>22.37302031259787</v>
      </c>
      <c r="T39">
        <f t="shared" si="1"/>
        <v>22.5144585</v>
      </c>
      <c r="U39">
        <v>30</v>
      </c>
      <c r="V39">
        <v>0</v>
      </c>
      <c r="W39" s="7">
        <f t="shared" si="2"/>
        <v>74.887478812597863</v>
      </c>
      <c r="X39">
        <v>283.19142375927532</v>
      </c>
      <c r="Y39">
        <v>200.88448467247028</v>
      </c>
      <c r="Z39" s="7">
        <f t="shared" si="3"/>
        <v>-125.99700585987242</v>
      </c>
      <c r="AA39" s="8">
        <f t="shared" si="5"/>
        <v>163.17078762785601</v>
      </c>
    </row>
    <row r="40" spans="1:27" x14ac:dyDescent="0.25">
      <c r="A40" s="3">
        <v>42766</v>
      </c>
      <c r="B40">
        <v>708155734</v>
      </c>
      <c r="C40">
        <v>24</v>
      </c>
      <c r="D40" t="s">
        <v>23</v>
      </c>
      <c r="E40" t="s">
        <v>24</v>
      </c>
      <c r="F40" t="s">
        <v>25</v>
      </c>
      <c r="G40" t="s">
        <v>32</v>
      </c>
      <c r="H40">
        <v>11</v>
      </c>
      <c r="I40">
        <v>5000</v>
      </c>
      <c r="J40">
        <v>1032.6600000000001</v>
      </c>
      <c r="K40" s="1">
        <v>0.22258736463494538</v>
      </c>
      <c r="L40">
        <v>0</v>
      </c>
      <c r="M40">
        <v>1</v>
      </c>
      <c r="N40">
        <v>685</v>
      </c>
      <c r="O40">
        <v>29318.938447702931</v>
      </c>
      <c r="P40">
        <f t="shared" si="4"/>
        <v>0.31908867532635254</v>
      </c>
      <c r="Q40">
        <v>1</v>
      </c>
      <c r="R40">
        <v>0</v>
      </c>
      <c r="S40" s="7">
        <f t="shared" si="0"/>
        <v>22.258736463494539</v>
      </c>
      <c r="T40">
        <f t="shared" si="1"/>
        <v>21.1781355</v>
      </c>
      <c r="U40">
        <v>0</v>
      </c>
      <c r="V40">
        <v>0</v>
      </c>
      <c r="W40" s="7">
        <f t="shared" si="2"/>
        <v>43.436871963494539</v>
      </c>
      <c r="X40">
        <v>267.98890093468447</v>
      </c>
      <c r="Y40">
        <v>-15.202522824590858</v>
      </c>
      <c r="Z40" s="7">
        <f t="shared" si="3"/>
        <v>58.639394788085397</v>
      </c>
      <c r="AA40" s="8">
        <f t="shared" si="5"/>
        <v>221.81018241594143</v>
      </c>
    </row>
    <row r="41" spans="1:27" x14ac:dyDescent="0.25">
      <c r="A41" s="11">
        <v>42794</v>
      </c>
      <c r="B41" s="12">
        <v>708155734</v>
      </c>
      <c r="C41" s="12">
        <v>24</v>
      </c>
      <c r="D41" s="12" t="s">
        <v>23</v>
      </c>
      <c r="E41" s="12" t="s">
        <v>24</v>
      </c>
      <c r="F41" s="12" t="s">
        <v>25</v>
      </c>
      <c r="G41" s="12" t="s">
        <v>32</v>
      </c>
      <c r="H41" s="12">
        <v>12</v>
      </c>
      <c r="I41" s="12">
        <v>5000</v>
      </c>
      <c r="J41" s="12">
        <v>904.52</v>
      </c>
      <c r="K41" s="13">
        <v>0.19966313479846923</v>
      </c>
      <c r="L41" s="12">
        <v>0</v>
      </c>
      <c r="M41" s="12">
        <v>1</v>
      </c>
      <c r="N41" s="12">
        <v>689</v>
      </c>
      <c r="O41" s="12">
        <v>29023.78801153474</v>
      </c>
      <c r="P41" s="12">
        <f t="shared" si="4"/>
        <v>0.2879209046803658</v>
      </c>
      <c r="Q41" s="12">
        <v>1</v>
      </c>
      <c r="R41" s="12">
        <v>0</v>
      </c>
      <c r="S41" s="9">
        <f t="shared" si="0"/>
        <v>19.966313479846921</v>
      </c>
      <c r="T41" s="12">
        <f t="shared" si="1"/>
        <v>18.550197666666666</v>
      </c>
      <c r="U41" s="12">
        <v>0</v>
      </c>
      <c r="V41" s="12">
        <v>100</v>
      </c>
      <c r="W41" s="9">
        <f t="shared" si="2"/>
        <v>138.51651114651358</v>
      </c>
      <c r="X41" s="12">
        <v>84.778443775970061</v>
      </c>
      <c r="Y41" s="12">
        <v>-183.21045715871441</v>
      </c>
      <c r="Z41" s="9">
        <f t="shared" si="3"/>
        <v>321.72696830522796</v>
      </c>
      <c r="AA41" s="8">
        <f t="shared" si="5"/>
        <v>543.53715072116938</v>
      </c>
    </row>
    <row r="42" spans="1:27" x14ac:dyDescent="0.25">
      <c r="A42" s="5">
        <v>42825</v>
      </c>
      <c r="B42" s="2">
        <v>708155734</v>
      </c>
      <c r="C42" s="2">
        <v>24</v>
      </c>
      <c r="D42" s="2" t="s">
        <v>23</v>
      </c>
      <c r="E42" s="2" t="s">
        <v>24</v>
      </c>
      <c r="F42" s="2" t="s">
        <v>25</v>
      </c>
      <c r="G42" s="2" t="s">
        <v>32</v>
      </c>
      <c r="H42" s="2">
        <v>13</v>
      </c>
      <c r="I42" s="2">
        <v>5000</v>
      </c>
      <c r="J42" s="2">
        <v>919.56</v>
      </c>
      <c r="K42" s="6">
        <v>0.20132996850793472</v>
      </c>
      <c r="L42" s="2">
        <v>0</v>
      </c>
      <c r="M42" s="2">
        <v>1</v>
      </c>
      <c r="N42" s="2">
        <v>691</v>
      </c>
      <c r="O42" s="2">
        <v>28770.353884227407</v>
      </c>
      <c r="P42" s="2">
        <f t="shared" si="4"/>
        <v>0.28151859055375994</v>
      </c>
      <c r="Q42" s="2">
        <v>3</v>
      </c>
      <c r="R42" s="2">
        <v>0</v>
      </c>
      <c r="S42" s="25">
        <f t="shared" si="0"/>
        <v>20.132996850793472</v>
      </c>
      <c r="T42" s="2">
        <f t="shared" si="1"/>
        <v>18.858642999999997</v>
      </c>
      <c r="U42" s="2">
        <v>0</v>
      </c>
      <c r="V42" s="2">
        <v>0</v>
      </c>
      <c r="W42" s="25">
        <f t="shared" si="2"/>
        <v>38.991639850793469</v>
      </c>
      <c r="X42" s="2">
        <v>254.43300774867311</v>
      </c>
      <c r="Y42" s="2">
        <v>169.65456397270304</v>
      </c>
      <c r="Z42" s="25">
        <f t="shared" si="3"/>
        <v>-130.66292412190958</v>
      </c>
      <c r="AA42" s="25">
        <f t="shared" si="5"/>
        <v>412.87422659925983</v>
      </c>
    </row>
    <row r="43" spans="1:27" x14ac:dyDescent="0.25">
      <c r="A43" s="3">
        <v>42855</v>
      </c>
      <c r="B43">
        <v>708155734</v>
      </c>
      <c r="C43">
        <v>24</v>
      </c>
      <c r="D43" t="s">
        <v>23</v>
      </c>
      <c r="E43" t="s">
        <v>24</v>
      </c>
      <c r="F43" t="s">
        <v>25</v>
      </c>
      <c r="G43" t="s">
        <v>32</v>
      </c>
      <c r="H43">
        <v>14</v>
      </c>
      <c r="I43">
        <v>5000</v>
      </c>
      <c r="J43">
        <v>967.75</v>
      </c>
      <c r="K43" s="1">
        <v>0.20112104492457511</v>
      </c>
      <c r="L43">
        <v>1</v>
      </c>
      <c r="M43">
        <v>2</v>
      </c>
      <c r="N43">
        <v>691</v>
      </c>
      <c r="O43">
        <v>30042.333343529855</v>
      </c>
      <c r="P43">
        <f>(300+J43*M43)/(50000/12)</f>
        <v>0.53652</v>
      </c>
      <c r="Q43">
        <v>3</v>
      </c>
      <c r="R43">
        <v>0</v>
      </c>
      <c r="S43" s="7">
        <f t="shared" si="0"/>
        <v>20.112104492457512</v>
      </c>
      <c r="T43">
        <f t="shared" si="1"/>
        <v>19.846939583333334</v>
      </c>
      <c r="U43">
        <v>0</v>
      </c>
      <c r="V43">
        <v>0</v>
      </c>
      <c r="W43" s="7">
        <f t="shared" si="2"/>
        <v>39.959044075790842</v>
      </c>
      <c r="X43">
        <v>269.78724768507203</v>
      </c>
      <c r="Y43">
        <v>15.354239936398926</v>
      </c>
      <c r="Z43" s="7">
        <f t="shared" si="3"/>
        <v>24.604804139391916</v>
      </c>
      <c r="AA43" s="9">
        <f t="shared" si="5"/>
        <v>437.47903073865177</v>
      </c>
    </row>
    <row r="44" spans="1:27" x14ac:dyDescent="0.25">
      <c r="A44" s="3">
        <v>42886</v>
      </c>
      <c r="B44">
        <v>708155734</v>
      </c>
      <c r="C44">
        <v>24</v>
      </c>
      <c r="D44" t="s">
        <v>23</v>
      </c>
      <c r="E44" t="s">
        <v>24</v>
      </c>
      <c r="F44" t="s">
        <v>25</v>
      </c>
      <c r="G44" t="s">
        <v>32</v>
      </c>
      <c r="H44">
        <v>15</v>
      </c>
      <c r="I44">
        <v>5000</v>
      </c>
      <c r="J44">
        <v>1091.97</v>
      </c>
      <c r="K44" s="1">
        <v>0.22319596133298819</v>
      </c>
      <c r="L44">
        <v>2</v>
      </c>
      <c r="M44">
        <v>2</v>
      </c>
      <c r="N44">
        <v>690</v>
      </c>
      <c r="O44">
        <v>32351.513681214183</v>
      </c>
      <c r="P44">
        <f t="shared" ref="P44:P51" si="6">(300+J44*M44)/(50000/12)</f>
        <v>0.59614559999999994</v>
      </c>
      <c r="Q44">
        <v>3</v>
      </c>
      <c r="R44">
        <v>1</v>
      </c>
      <c r="S44" s="7">
        <f t="shared" si="0"/>
        <v>22.31959613329882</v>
      </c>
      <c r="T44">
        <v>0</v>
      </c>
      <c r="U44">
        <v>0</v>
      </c>
      <c r="V44">
        <v>0</v>
      </c>
      <c r="W44" s="7">
        <f t="shared" si="2"/>
        <v>22.31959613329882</v>
      </c>
      <c r="X44">
        <v>497.93823743554401</v>
      </c>
      <c r="Y44">
        <v>228.15098975047198</v>
      </c>
      <c r="Z44" s="7">
        <f t="shared" si="3"/>
        <v>-205.83139361717315</v>
      </c>
      <c r="AA44" s="9">
        <f t="shared" si="5"/>
        <v>231.64763712147862</v>
      </c>
    </row>
    <row r="45" spans="1:27" x14ac:dyDescent="0.25">
      <c r="A45" s="3">
        <v>42916</v>
      </c>
      <c r="B45">
        <v>708155734</v>
      </c>
      <c r="C45">
        <v>24</v>
      </c>
      <c r="D45" t="s">
        <v>23</v>
      </c>
      <c r="E45" t="s">
        <v>24</v>
      </c>
      <c r="F45" t="s">
        <v>25</v>
      </c>
      <c r="G45" t="s">
        <v>32</v>
      </c>
      <c r="H45">
        <v>16</v>
      </c>
      <c r="I45">
        <v>5000</v>
      </c>
      <c r="J45">
        <v>3340.52</v>
      </c>
      <c r="K45" s="1">
        <v>0.68130225485076457</v>
      </c>
      <c r="L45">
        <v>2</v>
      </c>
      <c r="M45">
        <v>3</v>
      </c>
      <c r="N45">
        <v>685</v>
      </c>
      <c r="O45">
        <v>33468.350052483191</v>
      </c>
      <c r="P45">
        <f t="shared" si="6"/>
        <v>2.4771743999999996</v>
      </c>
      <c r="Q45">
        <v>3</v>
      </c>
      <c r="R45">
        <v>2</v>
      </c>
      <c r="S45" s="7">
        <f>(J45-J44-J44*24.61%/12 -30)*2%</f>
        <v>43.923110305000002</v>
      </c>
      <c r="T45">
        <v>0</v>
      </c>
      <c r="U45">
        <v>0</v>
      </c>
      <c r="V45">
        <v>0</v>
      </c>
      <c r="W45" s="7">
        <f t="shared" si="2"/>
        <v>43.923110305000002</v>
      </c>
      <c r="X45">
        <v>1847.3935919000476</v>
      </c>
      <c r="Y45">
        <v>1349.4553544645037</v>
      </c>
      <c r="Z45" s="7">
        <f t="shared" si="3"/>
        <v>-1305.5322441595038</v>
      </c>
      <c r="AA45" s="7">
        <f t="shared" si="5"/>
        <v>-1073.884607038025</v>
      </c>
    </row>
    <row r="46" spans="1:27" x14ac:dyDescent="0.25">
      <c r="A46" s="3">
        <v>42947</v>
      </c>
      <c r="B46">
        <v>708155734</v>
      </c>
      <c r="C46">
        <v>24</v>
      </c>
      <c r="D46" t="s">
        <v>23</v>
      </c>
      <c r="E46" t="s">
        <v>24</v>
      </c>
      <c r="F46" t="s">
        <v>25</v>
      </c>
      <c r="G46" t="s">
        <v>32</v>
      </c>
      <c r="H46">
        <v>17</v>
      </c>
      <c r="I46">
        <v>5000</v>
      </c>
      <c r="J46">
        <v>4700.74</v>
      </c>
      <c r="K46" s="1">
        <v>0.95593940941301103</v>
      </c>
      <c r="L46">
        <v>3</v>
      </c>
      <c r="M46">
        <v>3</v>
      </c>
      <c r="N46">
        <v>683</v>
      </c>
      <c r="O46">
        <v>33871.587774994965</v>
      </c>
      <c r="P46">
        <f t="shared" si="6"/>
        <v>3.4565327999999997</v>
      </c>
      <c r="Q46">
        <v>3</v>
      </c>
      <c r="R46">
        <v>2</v>
      </c>
      <c r="S46" s="7">
        <f>(J46-J45-J45*24.61%/12 -30)*2%</f>
        <v>25.234230046666664</v>
      </c>
      <c r="T46">
        <v>0</v>
      </c>
      <c r="U46">
        <v>0</v>
      </c>
      <c r="V46">
        <v>0</v>
      </c>
      <c r="W46" s="7">
        <f t="shared" si="2"/>
        <v>25.234230046666664</v>
      </c>
      <c r="X46">
        <v>3089.0507803192841</v>
      </c>
      <c r="Y46">
        <v>1241.6571884192365</v>
      </c>
      <c r="Z46" s="7">
        <f t="shared" si="3"/>
        <v>-1216.4229583725698</v>
      </c>
      <c r="AA46" s="7">
        <f t="shared" si="5"/>
        <v>-2290.3075654105951</v>
      </c>
    </row>
    <row r="47" spans="1:27" x14ac:dyDescent="0.25">
      <c r="A47" s="3">
        <v>42978</v>
      </c>
      <c r="B47">
        <v>708155734</v>
      </c>
      <c r="C47">
        <v>24</v>
      </c>
      <c r="D47" t="s">
        <v>23</v>
      </c>
      <c r="E47" t="s">
        <v>24</v>
      </c>
      <c r="F47" t="s">
        <v>25</v>
      </c>
      <c r="G47" t="s">
        <v>32</v>
      </c>
      <c r="H47">
        <v>18</v>
      </c>
      <c r="I47">
        <v>5000</v>
      </c>
      <c r="J47">
        <v>4774.59</v>
      </c>
      <c r="K47" s="1">
        <v>0.96956232450423574</v>
      </c>
      <c r="L47">
        <v>3</v>
      </c>
      <c r="M47">
        <v>3</v>
      </c>
      <c r="N47">
        <v>680</v>
      </c>
      <c r="O47">
        <v>34331.492543607143</v>
      </c>
      <c r="P47">
        <f t="shared" si="6"/>
        <v>3.5097047999999997</v>
      </c>
      <c r="Q47">
        <v>3</v>
      </c>
      <c r="R47">
        <v>3</v>
      </c>
      <c r="S47" s="7">
        <v>0</v>
      </c>
      <c r="T47">
        <v>0</v>
      </c>
      <c r="U47">
        <v>0</v>
      </c>
      <c r="V47">
        <v>0</v>
      </c>
      <c r="W47" s="7">
        <f t="shared" si="2"/>
        <v>0</v>
      </c>
      <c r="X47">
        <v>3380.2140272462589</v>
      </c>
      <c r="Y47">
        <v>291.16324692697481</v>
      </c>
      <c r="Z47" s="7">
        <f t="shared" si="3"/>
        <v>-291.16324692697481</v>
      </c>
      <c r="AA47" s="7">
        <f t="shared" si="5"/>
        <v>-2581.4708123375699</v>
      </c>
    </row>
    <row r="48" spans="1:27" x14ac:dyDescent="0.25">
      <c r="A48" s="3">
        <v>43008</v>
      </c>
      <c r="B48">
        <v>708155734</v>
      </c>
      <c r="C48">
        <v>24</v>
      </c>
      <c r="D48" t="s">
        <v>23</v>
      </c>
      <c r="E48" t="s">
        <v>24</v>
      </c>
      <c r="F48" t="s">
        <v>25</v>
      </c>
      <c r="G48" t="s">
        <v>32</v>
      </c>
      <c r="H48">
        <v>19</v>
      </c>
      <c r="I48">
        <v>5000</v>
      </c>
      <c r="J48">
        <v>4774.59</v>
      </c>
      <c r="K48" s="1">
        <v>0.96134714858120018</v>
      </c>
      <c r="L48">
        <v>3</v>
      </c>
      <c r="M48">
        <v>3</v>
      </c>
      <c r="N48">
        <v>678</v>
      </c>
      <c r="O48">
        <v>36501.853538768344</v>
      </c>
      <c r="P48">
        <f t="shared" si="6"/>
        <v>3.5097047999999997</v>
      </c>
      <c r="Q48">
        <v>4</v>
      </c>
      <c r="R48">
        <v>4</v>
      </c>
      <c r="S48">
        <v>0</v>
      </c>
      <c r="T48">
        <v>0</v>
      </c>
      <c r="U48">
        <v>0</v>
      </c>
      <c r="V48">
        <v>0</v>
      </c>
      <c r="W48" s="7">
        <f t="shared" si="2"/>
        <v>0</v>
      </c>
      <c r="X48">
        <v>3849.7902713661174</v>
      </c>
      <c r="Y48">
        <v>469.57624411985853</v>
      </c>
      <c r="Z48" s="7">
        <f t="shared" si="3"/>
        <v>-469.57624411985853</v>
      </c>
      <c r="AA48" s="7">
        <f t="shared" si="5"/>
        <v>-3051.0470564574284</v>
      </c>
    </row>
    <row r="49" spans="1:27" x14ac:dyDescent="0.25">
      <c r="A49" s="3">
        <v>43039</v>
      </c>
      <c r="B49">
        <v>708155734</v>
      </c>
      <c r="C49">
        <v>24</v>
      </c>
      <c r="D49" t="s">
        <v>23</v>
      </c>
      <c r="E49" t="s">
        <v>24</v>
      </c>
      <c r="F49" t="s">
        <v>25</v>
      </c>
      <c r="G49" t="s">
        <v>32</v>
      </c>
      <c r="H49">
        <v>20</v>
      </c>
      <c r="I49">
        <v>5000</v>
      </c>
      <c r="J49">
        <v>4774.59</v>
      </c>
      <c r="K49" s="1">
        <v>0.96044785993933368</v>
      </c>
      <c r="L49">
        <v>3</v>
      </c>
      <c r="M49">
        <v>3</v>
      </c>
      <c r="N49">
        <v>676</v>
      </c>
      <c r="O49">
        <v>36291.821531262998</v>
      </c>
      <c r="P49">
        <f t="shared" si="6"/>
        <v>3.5097047999999997</v>
      </c>
      <c r="Q49">
        <v>4</v>
      </c>
      <c r="R49">
        <v>5</v>
      </c>
      <c r="S49">
        <v>0</v>
      </c>
      <c r="T49">
        <v>0</v>
      </c>
      <c r="U49">
        <v>0</v>
      </c>
      <c r="V49">
        <v>0</v>
      </c>
      <c r="W49" s="7">
        <f t="shared" si="2"/>
        <v>0</v>
      </c>
      <c r="X49">
        <v>3871.495269719825</v>
      </c>
      <c r="Y49">
        <v>21.704998353707651</v>
      </c>
      <c r="Z49" s="7">
        <f t="shared" si="3"/>
        <v>-21.704998353707651</v>
      </c>
      <c r="AA49" s="7">
        <f t="shared" si="5"/>
        <v>-3072.7520548111361</v>
      </c>
    </row>
    <row r="50" spans="1:27" x14ac:dyDescent="0.25">
      <c r="A50" s="3">
        <v>43069</v>
      </c>
      <c r="B50">
        <v>708155734</v>
      </c>
      <c r="C50">
        <v>25</v>
      </c>
      <c r="D50" t="s">
        <v>23</v>
      </c>
      <c r="E50" t="s">
        <v>24</v>
      </c>
      <c r="F50" t="s">
        <v>25</v>
      </c>
      <c r="G50" t="s">
        <v>32</v>
      </c>
      <c r="H50">
        <v>21</v>
      </c>
      <c r="I50">
        <v>5000</v>
      </c>
      <c r="J50">
        <v>4774.59</v>
      </c>
      <c r="K50" s="1">
        <v>0.96730666475214888</v>
      </c>
      <c r="L50">
        <v>3</v>
      </c>
      <c r="M50">
        <v>3</v>
      </c>
      <c r="N50">
        <v>672</v>
      </c>
      <c r="O50">
        <v>37783.847136051751</v>
      </c>
      <c r="P50">
        <f t="shared" si="6"/>
        <v>3.5097047999999997</v>
      </c>
      <c r="Q50">
        <v>4</v>
      </c>
      <c r="R50">
        <v>6</v>
      </c>
      <c r="S50">
        <v>0</v>
      </c>
      <c r="T50">
        <v>0</v>
      </c>
      <c r="U50">
        <v>0</v>
      </c>
      <c r="V50">
        <v>0</v>
      </c>
      <c r="W50" s="7">
        <f t="shared" si="2"/>
        <v>0</v>
      </c>
      <c r="X50">
        <v>4042.279114554517</v>
      </c>
      <c r="Y50">
        <v>170.78384483469199</v>
      </c>
      <c r="Z50" s="7">
        <f t="shared" si="3"/>
        <v>-170.78384483469199</v>
      </c>
      <c r="AA50" s="7">
        <f t="shared" si="5"/>
        <v>-3243.5358996458281</v>
      </c>
    </row>
    <row r="51" spans="1:27" x14ac:dyDescent="0.25">
      <c r="A51" s="3">
        <v>43100</v>
      </c>
      <c r="B51">
        <v>708155734</v>
      </c>
      <c r="C51">
        <v>25</v>
      </c>
      <c r="D51" t="s">
        <v>23</v>
      </c>
      <c r="E51" t="s">
        <v>24</v>
      </c>
      <c r="F51" t="s">
        <v>25</v>
      </c>
      <c r="G51" t="s">
        <v>32</v>
      </c>
      <c r="H51">
        <v>22</v>
      </c>
      <c r="I51">
        <v>5000</v>
      </c>
      <c r="J51">
        <v>4774.59</v>
      </c>
      <c r="K51" s="1">
        <v>0.95927324954696436</v>
      </c>
      <c r="L51">
        <v>3</v>
      </c>
      <c r="M51">
        <v>3</v>
      </c>
      <c r="N51">
        <v>665</v>
      </c>
      <c r="O51">
        <v>38201.035796045478</v>
      </c>
      <c r="P51">
        <f t="shared" si="6"/>
        <v>3.5097047999999997</v>
      </c>
      <c r="Q51">
        <v>4</v>
      </c>
      <c r="R51">
        <v>7</v>
      </c>
      <c r="S51">
        <v>0</v>
      </c>
      <c r="T51">
        <v>0</v>
      </c>
      <c r="U51">
        <v>0</v>
      </c>
      <c r="V51">
        <v>0</v>
      </c>
      <c r="W51" s="7">
        <f t="shared" si="2"/>
        <v>0</v>
      </c>
      <c r="X51">
        <v>4154.8788536313059</v>
      </c>
      <c r="Y51">
        <v>112.59973907678886</v>
      </c>
      <c r="Z51" s="7">
        <f t="shared" si="3"/>
        <v>-112.59973907678886</v>
      </c>
      <c r="AA51" s="7">
        <f t="shared" si="5"/>
        <v>-3356.1356387226169</v>
      </c>
    </row>
    <row r="52" spans="1:27" x14ac:dyDescent="0.25">
      <c r="A52" s="3">
        <v>43131</v>
      </c>
      <c r="B52">
        <v>708155734</v>
      </c>
      <c r="K52" s="1"/>
    </row>
    <row r="53" spans="1:27" x14ac:dyDescent="0.25">
      <c r="A53" s="3">
        <v>43159</v>
      </c>
      <c r="B53">
        <v>708155734</v>
      </c>
      <c r="K53" s="1"/>
    </row>
    <row r="54" spans="1:27" x14ac:dyDescent="0.25">
      <c r="A54" s="3">
        <v>43190</v>
      </c>
      <c r="B54">
        <v>708155734</v>
      </c>
      <c r="K54" s="1"/>
    </row>
    <row r="55" spans="1:27" x14ac:dyDescent="0.25">
      <c r="A55" s="3">
        <v>43220</v>
      </c>
      <c r="B55">
        <v>708155734</v>
      </c>
      <c r="K55" s="1"/>
    </row>
    <row r="56" spans="1:27" x14ac:dyDescent="0.25">
      <c r="A56" s="3">
        <v>43251</v>
      </c>
      <c r="B56">
        <v>708155734</v>
      </c>
      <c r="K56" s="1"/>
    </row>
    <row r="57" spans="1:27" x14ac:dyDescent="0.25">
      <c r="A57" s="3">
        <v>43281</v>
      </c>
      <c r="B57">
        <v>708155734</v>
      </c>
      <c r="K57" s="1"/>
    </row>
    <row r="58" spans="1:27" x14ac:dyDescent="0.25">
      <c r="A58" s="3">
        <v>43312</v>
      </c>
      <c r="B58">
        <v>708155734</v>
      </c>
      <c r="K58" s="1"/>
    </row>
    <row r="59" spans="1:27" x14ac:dyDescent="0.25">
      <c r="A59" s="3">
        <v>43343</v>
      </c>
      <c r="B59">
        <v>708155734</v>
      </c>
      <c r="K59" s="1"/>
    </row>
    <row r="60" spans="1:27" x14ac:dyDescent="0.25">
      <c r="A60" s="3">
        <v>43373</v>
      </c>
      <c r="B60">
        <v>708155734</v>
      </c>
      <c r="K60" s="1"/>
    </row>
    <row r="61" spans="1:27" x14ac:dyDescent="0.25">
      <c r="A61" s="3">
        <v>43404</v>
      </c>
      <c r="B61">
        <v>708155734</v>
      </c>
      <c r="K61" s="1"/>
    </row>
    <row r="62" spans="1:27" x14ac:dyDescent="0.25">
      <c r="A62" s="3">
        <v>43434</v>
      </c>
      <c r="B62">
        <v>708155734</v>
      </c>
      <c r="K62" s="1"/>
    </row>
    <row r="63" spans="1:27" x14ac:dyDescent="0.25">
      <c r="A63" s="3">
        <v>43465</v>
      </c>
      <c r="B63">
        <v>708155734</v>
      </c>
      <c r="K63" s="1"/>
    </row>
    <row r="64" spans="1:27" x14ac:dyDescent="0.25">
      <c r="A64" s="3">
        <v>43496</v>
      </c>
      <c r="B64">
        <v>708155734</v>
      </c>
      <c r="K64" s="1"/>
    </row>
    <row r="65" spans="1:11" x14ac:dyDescent="0.25">
      <c r="A65" s="3">
        <v>43524</v>
      </c>
      <c r="B65">
        <v>708155734</v>
      </c>
      <c r="K65" s="1"/>
    </row>
    <row r="66" spans="1:11" x14ac:dyDescent="0.25">
      <c r="A66" s="3">
        <v>43555</v>
      </c>
      <c r="B66">
        <v>708155734</v>
      </c>
      <c r="K66" s="1"/>
    </row>
    <row r="67" spans="1:11" x14ac:dyDescent="0.25">
      <c r="A67" s="3">
        <v>43585</v>
      </c>
      <c r="B67">
        <v>708155734</v>
      </c>
      <c r="K67" s="1"/>
    </row>
    <row r="68" spans="1:11" x14ac:dyDescent="0.25">
      <c r="A68" s="3">
        <v>43616</v>
      </c>
      <c r="B68">
        <v>708155734</v>
      </c>
      <c r="K68" s="1"/>
    </row>
    <row r="69" spans="1:11" x14ac:dyDescent="0.25">
      <c r="A69" s="3">
        <v>43646</v>
      </c>
      <c r="B69">
        <v>708155734</v>
      </c>
      <c r="K69" s="1"/>
    </row>
    <row r="70" spans="1:11" x14ac:dyDescent="0.25">
      <c r="A70" s="3">
        <v>43677</v>
      </c>
      <c r="B70">
        <v>708155734</v>
      </c>
      <c r="K70" s="1"/>
    </row>
    <row r="71" spans="1:11" x14ac:dyDescent="0.25">
      <c r="A71" s="3">
        <v>43708</v>
      </c>
      <c r="B71">
        <v>708155734</v>
      </c>
      <c r="K71" s="1"/>
    </row>
    <row r="72" spans="1:11" x14ac:dyDescent="0.25">
      <c r="A72" s="3">
        <v>43738</v>
      </c>
      <c r="B72">
        <v>708155734</v>
      </c>
      <c r="K72" s="1"/>
    </row>
    <row r="73" spans="1:11" x14ac:dyDescent="0.25">
      <c r="A73" s="3">
        <v>43769</v>
      </c>
      <c r="B73">
        <v>708155734</v>
      </c>
      <c r="K73" s="1"/>
    </row>
    <row r="74" spans="1:11" x14ac:dyDescent="0.25">
      <c r="A74" s="3">
        <v>43799</v>
      </c>
      <c r="B74">
        <v>708155734</v>
      </c>
      <c r="K74" s="1"/>
    </row>
    <row r="75" spans="1:11" x14ac:dyDescent="0.25">
      <c r="A75" s="3">
        <v>43830</v>
      </c>
      <c r="B75">
        <v>708155734</v>
      </c>
      <c r="K75" s="1"/>
    </row>
    <row r="76" spans="1:11" x14ac:dyDescent="0.25">
      <c r="A76" s="3">
        <v>43861</v>
      </c>
      <c r="B76">
        <v>708155734</v>
      </c>
      <c r="K76" s="1"/>
    </row>
    <row r="77" spans="1:11" x14ac:dyDescent="0.25">
      <c r="A77" s="3">
        <v>43890</v>
      </c>
      <c r="B77">
        <v>708155734</v>
      </c>
      <c r="K77" s="1"/>
    </row>
    <row r="78" spans="1:11" x14ac:dyDescent="0.25">
      <c r="A78" s="3">
        <v>43921</v>
      </c>
      <c r="B78">
        <v>708155734</v>
      </c>
      <c r="K78" s="1"/>
    </row>
    <row r="79" spans="1:11" x14ac:dyDescent="0.25">
      <c r="A79" s="3">
        <v>43951</v>
      </c>
      <c r="B79">
        <v>708155734</v>
      </c>
      <c r="K79" s="1"/>
    </row>
    <row r="80" spans="1:11" x14ac:dyDescent="0.25">
      <c r="A80" s="3">
        <v>43982</v>
      </c>
      <c r="B80">
        <v>708155734</v>
      </c>
      <c r="K80" s="1"/>
    </row>
    <row r="81" spans="1:11" x14ac:dyDescent="0.25">
      <c r="A81" s="3">
        <v>44012</v>
      </c>
      <c r="B81">
        <v>708155734</v>
      </c>
      <c r="K81" s="1"/>
    </row>
    <row r="82" spans="1:11" x14ac:dyDescent="0.25">
      <c r="A82" s="3">
        <v>44043</v>
      </c>
      <c r="B82">
        <v>708155734</v>
      </c>
      <c r="K82" s="1"/>
    </row>
    <row r="83" spans="1:11" x14ac:dyDescent="0.25">
      <c r="A83" s="3">
        <v>44074</v>
      </c>
      <c r="B83">
        <v>708155734</v>
      </c>
      <c r="K83" s="1"/>
    </row>
    <row r="84" spans="1:11" x14ac:dyDescent="0.25">
      <c r="A84" s="3">
        <v>44104</v>
      </c>
      <c r="B84">
        <v>708155734</v>
      </c>
      <c r="K84" s="1"/>
    </row>
    <row r="85" spans="1:11" x14ac:dyDescent="0.25">
      <c r="A85" s="3">
        <v>44135</v>
      </c>
      <c r="B85">
        <v>708155734</v>
      </c>
      <c r="K85" s="1"/>
    </row>
    <row r="86" spans="1:11" x14ac:dyDescent="0.25">
      <c r="A86" s="3">
        <v>44165</v>
      </c>
      <c r="B86">
        <v>708155734</v>
      </c>
      <c r="K86" s="1"/>
    </row>
    <row r="87" spans="1:11" x14ac:dyDescent="0.25">
      <c r="A87" s="3">
        <v>44196</v>
      </c>
      <c r="B87">
        <v>708155734</v>
      </c>
      <c r="K87" s="1"/>
    </row>
    <row r="88" spans="1:11" x14ac:dyDescent="0.25">
      <c r="A88" s="3">
        <v>44227</v>
      </c>
      <c r="B88">
        <v>708155734</v>
      </c>
      <c r="K88" s="1"/>
    </row>
    <row r="89" spans="1:11" x14ac:dyDescent="0.25">
      <c r="A89" s="3">
        <v>44255</v>
      </c>
      <c r="B89">
        <v>708155734</v>
      </c>
      <c r="K89" s="1"/>
    </row>
    <row r="90" spans="1:11" x14ac:dyDescent="0.25">
      <c r="A90" s="3">
        <v>44286</v>
      </c>
      <c r="B90">
        <v>708155734</v>
      </c>
      <c r="K90" s="1"/>
    </row>
    <row r="91" spans="1:11" x14ac:dyDescent="0.25">
      <c r="A91" s="3">
        <v>44316</v>
      </c>
      <c r="B91">
        <v>708155734</v>
      </c>
      <c r="K91" s="1"/>
    </row>
    <row r="92" spans="1:11" x14ac:dyDescent="0.25">
      <c r="A92" s="3">
        <v>44347</v>
      </c>
      <c r="B92">
        <v>708155734</v>
      </c>
      <c r="K92" s="1"/>
    </row>
    <row r="93" spans="1:11" x14ac:dyDescent="0.25">
      <c r="A93" s="3">
        <v>44377</v>
      </c>
      <c r="B93">
        <v>708155734</v>
      </c>
      <c r="K93" s="1"/>
    </row>
    <row r="94" spans="1:11" x14ac:dyDescent="0.25">
      <c r="A94" s="3">
        <v>44408</v>
      </c>
      <c r="B94">
        <v>708155734</v>
      </c>
      <c r="K94" s="1"/>
    </row>
    <row r="95" spans="1:11" x14ac:dyDescent="0.25">
      <c r="A95" s="3">
        <v>44439</v>
      </c>
      <c r="B95">
        <v>708155734</v>
      </c>
      <c r="K95" s="1"/>
    </row>
    <row r="96" spans="1:11" x14ac:dyDescent="0.25">
      <c r="A96" s="3">
        <v>44469</v>
      </c>
      <c r="B96">
        <v>708155734</v>
      </c>
      <c r="K96" s="1"/>
    </row>
    <row r="97" spans="1:11" x14ac:dyDescent="0.25">
      <c r="A97" s="3">
        <v>44500</v>
      </c>
      <c r="B97">
        <v>708155734</v>
      </c>
      <c r="K97" s="1"/>
    </row>
    <row r="98" spans="1:11" x14ac:dyDescent="0.25">
      <c r="A98" s="3">
        <v>44530</v>
      </c>
      <c r="B98">
        <v>708155734</v>
      </c>
      <c r="K98" s="1"/>
    </row>
    <row r="99" spans="1:11" x14ac:dyDescent="0.25">
      <c r="A99" s="3">
        <v>44561</v>
      </c>
      <c r="B99">
        <v>708155734</v>
      </c>
      <c r="K99" s="1"/>
    </row>
    <row r="100" spans="1:11" x14ac:dyDescent="0.25">
      <c r="A100" s="3">
        <v>44592</v>
      </c>
      <c r="B100">
        <v>708155734</v>
      </c>
      <c r="K100" s="1"/>
    </row>
    <row r="101" spans="1:11" x14ac:dyDescent="0.25">
      <c r="A101" s="3">
        <v>44620</v>
      </c>
      <c r="B101">
        <v>708155734</v>
      </c>
      <c r="K101" s="1"/>
    </row>
    <row r="102" spans="1:11" x14ac:dyDescent="0.25">
      <c r="A102" s="3">
        <v>44651</v>
      </c>
      <c r="B102">
        <v>708155734</v>
      </c>
      <c r="K102" s="1"/>
    </row>
    <row r="103" spans="1:11" x14ac:dyDescent="0.25">
      <c r="A103" s="3">
        <v>44681</v>
      </c>
      <c r="B103">
        <v>708155734</v>
      </c>
      <c r="K103" s="1"/>
    </row>
    <row r="104" spans="1:11" x14ac:dyDescent="0.25">
      <c r="A104" s="3">
        <v>44712</v>
      </c>
      <c r="B104">
        <v>708155734</v>
      </c>
      <c r="K104" s="1"/>
    </row>
    <row r="105" spans="1:11" x14ac:dyDescent="0.25">
      <c r="A105" s="3">
        <v>44742</v>
      </c>
      <c r="B105">
        <v>708155734</v>
      </c>
      <c r="K105" s="1"/>
    </row>
    <row r="106" spans="1:11" x14ac:dyDescent="0.25">
      <c r="A106" s="3">
        <v>44773</v>
      </c>
      <c r="B106">
        <v>708155734</v>
      </c>
      <c r="K106" s="1"/>
    </row>
    <row r="107" spans="1:11" x14ac:dyDescent="0.25">
      <c r="A107" s="3">
        <v>44804</v>
      </c>
      <c r="B107">
        <v>708155734</v>
      </c>
      <c r="K107" s="1"/>
    </row>
    <row r="108" spans="1:11" x14ac:dyDescent="0.25">
      <c r="A108" s="3">
        <v>44834</v>
      </c>
      <c r="B108">
        <v>708155734</v>
      </c>
      <c r="K108" s="1"/>
    </row>
    <row r="109" spans="1:11" x14ac:dyDescent="0.25">
      <c r="A109" s="3">
        <v>44865</v>
      </c>
      <c r="B109">
        <v>708155734</v>
      </c>
      <c r="K109" s="1"/>
    </row>
    <row r="110" spans="1:11" x14ac:dyDescent="0.25">
      <c r="A110" s="3">
        <v>44895</v>
      </c>
      <c r="B110">
        <v>708155734</v>
      </c>
      <c r="K110" s="1"/>
    </row>
    <row r="111" spans="1:11" x14ac:dyDescent="0.25">
      <c r="A111" s="3">
        <v>44926</v>
      </c>
      <c r="B111">
        <v>708155734</v>
      </c>
      <c r="K111" s="1"/>
    </row>
    <row r="112" spans="1:11" x14ac:dyDescent="0.25">
      <c r="A112" s="3">
        <v>44957</v>
      </c>
      <c r="B112">
        <v>708155734</v>
      </c>
      <c r="K112" s="1"/>
    </row>
    <row r="113" spans="1:11" x14ac:dyDescent="0.25">
      <c r="A113" s="3">
        <v>44985</v>
      </c>
      <c r="B113">
        <v>708155734</v>
      </c>
      <c r="K113" s="1"/>
    </row>
    <row r="114" spans="1:11" x14ac:dyDescent="0.25">
      <c r="A114" s="3">
        <v>45016</v>
      </c>
      <c r="B114">
        <v>708155734</v>
      </c>
      <c r="K114" s="1"/>
    </row>
    <row r="115" spans="1:11" x14ac:dyDescent="0.25">
      <c r="A115" s="3">
        <v>45046</v>
      </c>
      <c r="B115">
        <v>708155734</v>
      </c>
      <c r="K115" s="1"/>
    </row>
    <row r="116" spans="1:11" x14ac:dyDescent="0.25">
      <c r="A116" s="3">
        <v>45077</v>
      </c>
      <c r="B116">
        <v>708155734</v>
      </c>
      <c r="K116" s="1"/>
    </row>
    <row r="117" spans="1:11" x14ac:dyDescent="0.25">
      <c r="A117" s="3">
        <v>45107</v>
      </c>
      <c r="B117">
        <v>708155734</v>
      </c>
      <c r="K117" s="1"/>
    </row>
    <row r="118" spans="1:11" x14ac:dyDescent="0.25">
      <c r="A118" s="3">
        <v>45138</v>
      </c>
      <c r="B118">
        <v>708155734</v>
      </c>
      <c r="K118" s="1"/>
    </row>
    <row r="119" spans="1:11" x14ac:dyDescent="0.25">
      <c r="A119" s="3">
        <v>45169</v>
      </c>
      <c r="B119">
        <v>708155734</v>
      </c>
      <c r="K119" s="1"/>
    </row>
    <row r="120" spans="1:11" x14ac:dyDescent="0.25">
      <c r="A120" s="3">
        <v>45199</v>
      </c>
      <c r="B120">
        <v>708155734</v>
      </c>
      <c r="K120" s="1"/>
    </row>
    <row r="121" spans="1:11" x14ac:dyDescent="0.25">
      <c r="A121" s="3">
        <v>45230</v>
      </c>
      <c r="B121">
        <v>708155734</v>
      </c>
      <c r="K121" s="1"/>
    </row>
    <row r="122" spans="1:11" x14ac:dyDescent="0.25">
      <c r="A122" s="3">
        <v>45260</v>
      </c>
      <c r="B122">
        <v>708155734</v>
      </c>
      <c r="K122" s="1"/>
    </row>
    <row r="123" spans="1:11" x14ac:dyDescent="0.25">
      <c r="A123" s="3">
        <v>45291</v>
      </c>
      <c r="B123">
        <v>708155734</v>
      </c>
      <c r="K123" s="1"/>
    </row>
    <row r="124" spans="1:11" x14ac:dyDescent="0.25">
      <c r="A124" s="3">
        <v>45322</v>
      </c>
      <c r="B124">
        <v>708155734</v>
      </c>
      <c r="K124" s="1"/>
    </row>
    <row r="125" spans="1:11" x14ac:dyDescent="0.25">
      <c r="A125" s="3">
        <v>45351</v>
      </c>
      <c r="B125">
        <v>708155734</v>
      </c>
      <c r="K125" s="1"/>
    </row>
    <row r="126" spans="1:11" x14ac:dyDescent="0.25">
      <c r="A126" s="3">
        <v>45382</v>
      </c>
      <c r="B126">
        <v>708155734</v>
      </c>
      <c r="K126" s="1"/>
    </row>
    <row r="127" spans="1:11" x14ac:dyDescent="0.25">
      <c r="A127" s="3">
        <v>45412</v>
      </c>
      <c r="B127">
        <v>708155734</v>
      </c>
      <c r="K127" s="1"/>
    </row>
    <row r="128" spans="1:11" x14ac:dyDescent="0.25">
      <c r="A128" s="3">
        <v>45443</v>
      </c>
      <c r="B128">
        <v>708155734</v>
      </c>
      <c r="K128" s="1"/>
    </row>
    <row r="129" spans="1:11" x14ac:dyDescent="0.25">
      <c r="A129" s="3">
        <v>45473</v>
      </c>
      <c r="B129">
        <v>708155734</v>
      </c>
      <c r="K129" s="1"/>
    </row>
    <row r="130" spans="1:11" x14ac:dyDescent="0.25">
      <c r="A130" s="3">
        <v>45504</v>
      </c>
      <c r="B130">
        <v>708155734</v>
      </c>
      <c r="K130" s="1"/>
    </row>
    <row r="131" spans="1:11" x14ac:dyDescent="0.25">
      <c r="A131" s="3">
        <v>45535</v>
      </c>
      <c r="B131">
        <v>708155734</v>
      </c>
      <c r="K131" s="1"/>
    </row>
    <row r="132" spans="1:11" x14ac:dyDescent="0.25">
      <c r="A132" s="3">
        <v>45565</v>
      </c>
      <c r="B132">
        <v>708155734</v>
      </c>
      <c r="K132" s="1"/>
    </row>
    <row r="133" spans="1:11" x14ac:dyDescent="0.25">
      <c r="A133" s="3">
        <v>45596</v>
      </c>
      <c r="B133">
        <v>708155734</v>
      </c>
      <c r="K133" s="1"/>
    </row>
  </sheetData>
  <pageMargins left="0.7" right="0.7" top="0.75" bottom="0.75" header="0.3" footer="0.3"/>
  <ignoredErrors>
    <ignoredError sqref="W47:W51"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B45E-9132-465A-9922-B5135E423E00}">
  <dimension ref="A1:AD133"/>
  <sheetViews>
    <sheetView zoomScale="85" zoomScaleNormal="85" workbookViewId="0">
      <pane xSplit="1" ySplit="2" topLeftCell="B42" activePane="bottomRight" state="frozen"/>
      <selection pane="topRight" activeCell="B1" sqref="B1"/>
      <selection pane="bottomLeft" activeCell="A3" sqref="A3"/>
      <selection pane="bottomRight" activeCell="AA86" sqref="A86:AA86"/>
    </sheetView>
  </sheetViews>
  <sheetFormatPr defaultRowHeight="15" x14ac:dyDescent="0.25"/>
  <cols>
    <col min="1" max="1" width="17.7109375" customWidth="1"/>
    <col min="2" max="2" width="13" customWidth="1"/>
    <col min="5" max="5" width="14.85546875" customWidth="1"/>
    <col min="6" max="6" width="20.85546875" customWidth="1"/>
    <col min="7" max="7" width="18.5703125" customWidth="1"/>
    <col min="8" max="8" width="14.85546875" customWidth="1"/>
    <col min="9" max="9" width="18.140625" customWidth="1"/>
    <col min="10" max="10" width="15.7109375" customWidth="1"/>
    <col min="11" max="11" width="15.85546875" style="7" customWidth="1"/>
    <col min="12" max="18" width="24.28515625" customWidth="1"/>
    <col min="19" max="19" width="17.85546875" customWidth="1"/>
    <col min="20" max="20" width="23.7109375" customWidth="1"/>
    <col min="25" max="25" width="19.5703125" customWidth="1"/>
    <col min="27" max="27" width="16.42578125" customWidth="1"/>
  </cols>
  <sheetData>
    <row r="1" spans="1:27" x14ac:dyDescent="0.25">
      <c r="A1" s="28" t="s">
        <v>46</v>
      </c>
      <c r="B1" s="28"/>
      <c r="C1" s="28"/>
      <c r="D1" s="28"/>
      <c r="E1" s="28"/>
      <c r="F1" s="28"/>
      <c r="G1" s="28"/>
      <c r="H1" s="28"/>
      <c r="I1" s="28"/>
      <c r="J1" s="28"/>
      <c r="K1" s="8"/>
      <c r="L1" s="28"/>
      <c r="M1" s="28"/>
      <c r="N1" s="28"/>
      <c r="O1" s="28"/>
      <c r="P1" s="28"/>
      <c r="Q1" s="28"/>
      <c r="R1" s="28"/>
      <c r="S1" s="28"/>
      <c r="T1" s="28"/>
      <c r="U1" s="28"/>
      <c r="V1" s="28"/>
      <c r="W1" s="28"/>
      <c r="X1" s="28"/>
      <c r="Y1" s="28"/>
      <c r="Z1" s="28"/>
      <c r="AA1" s="28"/>
    </row>
    <row r="2" spans="1:27" x14ac:dyDescent="0.25">
      <c r="A2" t="s">
        <v>0</v>
      </c>
      <c r="B2" t="s">
        <v>1</v>
      </c>
      <c r="C2" t="s">
        <v>2</v>
      </c>
      <c r="D2" t="s">
        <v>3</v>
      </c>
      <c r="E2" t="s">
        <v>4</v>
      </c>
      <c r="F2" t="s">
        <v>5</v>
      </c>
      <c r="G2" t="s">
        <v>6</v>
      </c>
      <c r="H2" t="s">
        <v>7</v>
      </c>
      <c r="I2" t="s">
        <v>8</v>
      </c>
      <c r="J2" t="s">
        <v>9</v>
      </c>
      <c r="K2" s="14" t="s">
        <v>10</v>
      </c>
      <c r="L2" t="s">
        <v>11</v>
      </c>
      <c r="M2" t="s">
        <v>12</v>
      </c>
      <c r="N2" t="s">
        <v>13</v>
      </c>
      <c r="O2" t="s">
        <v>14</v>
      </c>
      <c r="P2" t="s">
        <v>15</v>
      </c>
      <c r="Q2" t="s">
        <v>16</v>
      </c>
      <c r="R2" t="s">
        <v>17</v>
      </c>
      <c r="S2" t="s">
        <v>35</v>
      </c>
      <c r="T2" t="s">
        <v>18</v>
      </c>
      <c r="U2" t="s">
        <v>19</v>
      </c>
      <c r="V2" t="s">
        <v>20</v>
      </c>
      <c r="W2" t="s">
        <v>33</v>
      </c>
      <c r="X2" t="s">
        <v>21</v>
      </c>
      <c r="Y2" t="s">
        <v>22</v>
      </c>
      <c r="Z2" t="s">
        <v>36</v>
      </c>
      <c r="AA2" t="s">
        <v>37</v>
      </c>
    </row>
    <row r="3" spans="1:27" x14ac:dyDescent="0.25">
      <c r="A3" s="3">
        <v>41639</v>
      </c>
      <c r="K3" s="14"/>
      <c r="S3" s="7"/>
      <c r="Z3" s="7"/>
    </row>
    <row r="4" spans="1:27" x14ac:dyDescent="0.25">
      <c r="A4" s="3">
        <v>41670</v>
      </c>
      <c r="K4" s="14"/>
    </row>
    <row r="5" spans="1:27" x14ac:dyDescent="0.25">
      <c r="A5" s="3">
        <v>41698</v>
      </c>
      <c r="K5" s="14"/>
    </row>
    <row r="6" spans="1:27" x14ac:dyDescent="0.25">
      <c r="A6" s="3">
        <v>41729</v>
      </c>
      <c r="K6" s="14"/>
    </row>
    <row r="7" spans="1:27" x14ac:dyDescent="0.25">
      <c r="A7" s="3">
        <v>41759</v>
      </c>
      <c r="K7" s="14"/>
    </row>
    <row r="8" spans="1:27" x14ac:dyDescent="0.25">
      <c r="A8" s="3">
        <v>41790</v>
      </c>
      <c r="K8" s="14"/>
    </row>
    <row r="9" spans="1:27" x14ac:dyDescent="0.25">
      <c r="A9" s="3">
        <v>41820</v>
      </c>
      <c r="K9" s="14"/>
    </row>
    <row r="10" spans="1:27" x14ac:dyDescent="0.25">
      <c r="A10" s="3">
        <v>41851</v>
      </c>
      <c r="K10" s="14"/>
    </row>
    <row r="11" spans="1:27" x14ac:dyDescent="0.25">
      <c r="A11" s="3">
        <v>41882</v>
      </c>
      <c r="K11" s="14"/>
    </row>
    <row r="12" spans="1:27" x14ac:dyDescent="0.25">
      <c r="A12" s="3">
        <v>41912</v>
      </c>
      <c r="K12" s="14"/>
    </row>
    <row r="13" spans="1:27" x14ac:dyDescent="0.25">
      <c r="A13" s="3">
        <v>41943</v>
      </c>
      <c r="K13" s="14"/>
    </row>
    <row r="14" spans="1:27" x14ac:dyDescent="0.25">
      <c r="A14" s="3">
        <v>41973</v>
      </c>
      <c r="K14" s="14"/>
    </row>
    <row r="15" spans="1:27" x14ac:dyDescent="0.25">
      <c r="A15" s="3">
        <v>42004</v>
      </c>
      <c r="K15" s="14"/>
    </row>
    <row r="16" spans="1:27" x14ac:dyDescent="0.25">
      <c r="A16" s="3">
        <v>42035</v>
      </c>
      <c r="K16" s="14"/>
    </row>
    <row r="17" spans="1:27" x14ac:dyDescent="0.25">
      <c r="A17" s="3">
        <v>42063</v>
      </c>
      <c r="K17" s="14"/>
    </row>
    <row r="18" spans="1:27" x14ac:dyDescent="0.25">
      <c r="A18" s="3">
        <v>42094</v>
      </c>
      <c r="K18" s="14"/>
    </row>
    <row r="19" spans="1:27" x14ac:dyDescent="0.25">
      <c r="A19" s="3">
        <v>42124</v>
      </c>
      <c r="K19" s="14"/>
    </row>
    <row r="20" spans="1:27" x14ac:dyDescent="0.25">
      <c r="A20" s="3">
        <v>42155</v>
      </c>
      <c r="K20" s="14"/>
    </row>
    <row r="21" spans="1:27" ht="15" customHeight="1" x14ac:dyDescent="0.25">
      <c r="A21" s="3">
        <v>42185</v>
      </c>
      <c r="K21" s="14"/>
    </row>
    <row r="22" spans="1:27" x14ac:dyDescent="0.25">
      <c r="A22" s="3">
        <v>42216</v>
      </c>
      <c r="K22" s="14"/>
    </row>
    <row r="23" spans="1:27" x14ac:dyDescent="0.25">
      <c r="A23" s="3">
        <v>42247</v>
      </c>
      <c r="K23" s="14"/>
    </row>
    <row r="24" spans="1:27" x14ac:dyDescent="0.25">
      <c r="A24" s="3">
        <v>42277</v>
      </c>
      <c r="K24" s="14"/>
    </row>
    <row r="25" spans="1:27" x14ac:dyDescent="0.25">
      <c r="A25" s="3">
        <v>42308</v>
      </c>
      <c r="K25" s="14"/>
    </row>
    <row r="26" spans="1:27" x14ac:dyDescent="0.25">
      <c r="A26" s="3">
        <v>42338</v>
      </c>
      <c r="K26" s="14"/>
    </row>
    <row r="27" spans="1:27" x14ac:dyDescent="0.25">
      <c r="A27" s="3">
        <v>42369</v>
      </c>
      <c r="K27" s="14"/>
    </row>
    <row r="28" spans="1:27" x14ac:dyDescent="0.25">
      <c r="A28" s="3">
        <v>42400</v>
      </c>
      <c r="K28" s="14"/>
    </row>
    <row r="29" spans="1:27" x14ac:dyDescent="0.25">
      <c r="A29" s="3">
        <v>42429</v>
      </c>
      <c r="K29" s="14"/>
    </row>
    <row r="30" spans="1:27" x14ac:dyDescent="0.25">
      <c r="A30" s="3">
        <v>42460</v>
      </c>
      <c r="K30" s="14"/>
      <c r="S30" s="7"/>
      <c r="W30" s="7"/>
      <c r="Z30" s="7"/>
      <c r="AA30" s="7"/>
    </row>
    <row r="31" spans="1:27" x14ac:dyDescent="0.25">
      <c r="A31" s="3">
        <v>42490</v>
      </c>
      <c r="K31" s="14"/>
      <c r="S31" s="7"/>
      <c r="W31" s="7"/>
      <c r="Z31" s="7"/>
      <c r="AA31" s="7"/>
    </row>
    <row r="32" spans="1:27" x14ac:dyDescent="0.25">
      <c r="A32" s="3">
        <v>42521</v>
      </c>
      <c r="K32" s="14"/>
      <c r="S32" s="7"/>
      <c r="W32" s="7"/>
      <c r="Z32" s="7"/>
      <c r="AA32" s="7"/>
    </row>
    <row r="33" spans="1:27" x14ac:dyDescent="0.25">
      <c r="A33" s="3">
        <v>42551</v>
      </c>
      <c r="K33" s="14"/>
      <c r="S33" s="7"/>
      <c r="W33" s="7"/>
      <c r="Z33" s="7"/>
      <c r="AA33" s="7"/>
    </row>
    <row r="34" spans="1:27" x14ac:dyDescent="0.25">
      <c r="A34" s="3">
        <v>42582</v>
      </c>
      <c r="K34" s="14"/>
      <c r="S34" s="7"/>
      <c r="W34" s="7"/>
      <c r="Z34" s="7"/>
      <c r="AA34" s="7"/>
    </row>
    <row r="35" spans="1:27" x14ac:dyDescent="0.25">
      <c r="A35" s="3">
        <v>42613</v>
      </c>
      <c r="K35" s="14"/>
      <c r="S35" s="7"/>
      <c r="W35" s="7"/>
      <c r="Z35" s="7"/>
      <c r="AA35" s="7"/>
    </row>
    <row r="36" spans="1:27" x14ac:dyDescent="0.25">
      <c r="A36" s="3">
        <v>42643</v>
      </c>
      <c r="K36" s="14"/>
      <c r="S36" s="7"/>
      <c r="W36" s="7"/>
      <c r="Z36" s="7"/>
      <c r="AA36" s="7"/>
    </row>
    <row r="37" spans="1:27" x14ac:dyDescent="0.25">
      <c r="A37" s="3">
        <v>42674</v>
      </c>
      <c r="K37" s="14"/>
      <c r="S37" s="7"/>
      <c r="W37" s="7"/>
      <c r="Z37" s="7"/>
      <c r="AA37" s="7"/>
    </row>
    <row r="38" spans="1:27" x14ac:dyDescent="0.25">
      <c r="A38" s="3">
        <v>42704</v>
      </c>
      <c r="K38" s="14"/>
      <c r="S38" s="7"/>
      <c r="W38" s="7"/>
      <c r="Z38" s="7"/>
      <c r="AA38" s="7"/>
    </row>
    <row r="39" spans="1:27" x14ac:dyDescent="0.25">
      <c r="A39" s="3">
        <v>42735</v>
      </c>
      <c r="K39" s="14"/>
      <c r="S39" s="7"/>
      <c r="W39" s="7"/>
      <c r="Z39" s="7"/>
      <c r="AA39" s="7"/>
    </row>
    <row r="40" spans="1:27" x14ac:dyDescent="0.25">
      <c r="A40" s="3">
        <v>42766</v>
      </c>
      <c r="K40" s="14"/>
      <c r="S40" s="7"/>
      <c r="W40" s="7"/>
      <c r="Z40" s="7"/>
      <c r="AA40" s="7"/>
    </row>
    <row r="41" spans="1:27" x14ac:dyDescent="0.25">
      <c r="A41" s="3">
        <v>42794</v>
      </c>
      <c r="K41" s="14"/>
      <c r="S41" s="7"/>
      <c r="W41" s="7"/>
      <c r="Z41" s="7"/>
      <c r="AA41" s="7"/>
    </row>
    <row r="42" spans="1:27" s="12" customFormat="1" x14ac:dyDescent="0.25">
      <c r="A42" s="11">
        <v>42825</v>
      </c>
      <c r="K42" s="20"/>
      <c r="S42" s="9"/>
      <c r="W42" s="9"/>
      <c r="Z42" s="9"/>
      <c r="AA42" s="9"/>
    </row>
    <row r="43" spans="1:27" x14ac:dyDescent="0.25">
      <c r="A43" s="3">
        <v>42855</v>
      </c>
      <c r="K43" s="14"/>
      <c r="S43" s="7"/>
      <c r="W43" s="7"/>
      <c r="Z43" s="7"/>
      <c r="AA43" s="9"/>
    </row>
    <row r="44" spans="1:27" x14ac:dyDescent="0.25">
      <c r="A44" s="3">
        <v>42886</v>
      </c>
      <c r="K44" s="14"/>
      <c r="S44" s="7"/>
      <c r="W44" s="7"/>
      <c r="Z44" s="7"/>
      <c r="AA44" s="9"/>
    </row>
    <row r="45" spans="1:27" x14ac:dyDescent="0.25">
      <c r="A45" s="3">
        <v>42916</v>
      </c>
      <c r="K45" s="14"/>
      <c r="S45" s="7"/>
      <c r="W45" s="7"/>
      <c r="Z45" s="7"/>
      <c r="AA45" s="7"/>
    </row>
    <row r="46" spans="1:27" x14ac:dyDescent="0.25">
      <c r="A46" s="3">
        <v>42947</v>
      </c>
      <c r="B46">
        <v>708155735</v>
      </c>
      <c r="C46">
        <v>32</v>
      </c>
      <c r="D46" t="s">
        <v>23</v>
      </c>
      <c r="E46" t="s">
        <v>26</v>
      </c>
      <c r="F46" t="s">
        <v>25</v>
      </c>
      <c r="G46" t="s">
        <v>28</v>
      </c>
      <c r="H46">
        <v>1</v>
      </c>
      <c r="I46">
        <v>13000</v>
      </c>
      <c r="J46">
        <v>0</v>
      </c>
      <c r="K46" s="14">
        <v>0.1653</v>
      </c>
      <c r="L46" s="15">
        <v>0</v>
      </c>
      <c r="M46" s="15">
        <v>0</v>
      </c>
      <c r="N46" s="15">
        <v>751</v>
      </c>
      <c r="O46" s="30">
        <v>12564.610864146354</v>
      </c>
      <c r="P46">
        <f>(500+J46*M46)/(110000/12)</f>
        <v>5.454545454545455E-2</v>
      </c>
      <c r="Q46">
        <v>1</v>
      </c>
      <c r="R46">
        <v>0</v>
      </c>
      <c r="S46" s="7">
        <f>I46*K46*2%</f>
        <v>42.978000000000002</v>
      </c>
      <c r="T46">
        <f>J46*24.61%/12</f>
        <v>0</v>
      </c>
      <c r="U46">
        <v>0</v>
      </c>
      <c r="V46">
        <v>0</v>
      </c>
      <c r="W46" s="7">
        <f t="shared" ref="W31:W94" si="0">SUM(S46:V46)</f>
        <v>42.978000000000002</v>
      </c>
      <c r="X46">
        <v>103.31128119178294</v>
      </c>
      <c r="Y46">
        <f>X46</f>
        <v>103.31128119178294</v>
      </c>
      <c r="Z46" s="7">
        <f>W46-Y46</f>
        <v>-60.333281191782937</v>
      </c>
      <c r="AA46" s="8">
        <f t="shared" ref="AA32:AA51" si="1">AA45+Z46</f>
        <v>-60.333281191782937</v>
      </c>
    </row>
    <row r="47" spans="1:27" x14ac:dyDescent="0.25">
      <c r="A47" s="3">
        <v>42978</v>
      </c>
      <c r="B47">
        <v>708155735</v>
      </c>
      <c r="C47">
        <v>32</v>
      </c>
      <c r="D47" t="s">
        <v>23</v>
      </c>
      <c r="E47" t="s">
        <v>26</v>
      </c>
      <c r="F47" t="s">
        <v>25</v>
      </c>
      <c r="G47" t="s">
        <v>28</v>
      </c>
      <c r="H47">
        <v>2</v>
      </c>
      <c r="I47">
        <v>13000</v>
      </c>
      <c r="J47">
        <v>0</v>
      </c>
      <c r="K47" s="14">
        <v>0.1507</v>
      </c>
      <c r="L47" s="15">
        <v>0</v>
      </c>
      <c r="M47" s="15">
        <v>0</v>
      </c>
      <c r="N47" s="15">
        <v>751</v>
      </c>
      <c r="O47" s="30">
        <v>12271.871378897848</v>
      </c>
      <c r="P47">
        <f t="shared" ref="P47:P73" si="2">(500+J47*M47)/(110000/12)</f>
        <v>5.454545454545455E-2</v>
      </c>
      <c r="Q47">
        <v>1</v>
      </c>
      <c r="R47">
        <v>0</v>
      </c>
      <c r="S47" s="7">
        <f t="shared" ref="S47:S92" si="3">I47*K47*2%</f>
        <v>39.182000000000002</v>
      </c>
      <c r="T47">
        <f t="shared" ref="T47:T99" si="4">J47*24.61%/12</f>
        <v>0</v>
      </c>
      <c r="U47">
        <v>0</v>
      </c>
      <c r="V47">
        <v>0</v>
      </c>
      <c r="W47" s="7">
        <f t="shared" si="0"/>
        <v>39.182000000000002</v>
      </c>
      <c r="X47">
        <v>96.643004807832412</v>
      </c>
      <c r="Y47">
        <f>X47-X46</f>
        <v>-6.668276383950527</v>
      </c>
      <c r="Z47" s="7">
        <f t="shared" ref="Z47:Z99" si="5">W47-Y47</f>
        <v>45.850276383950529</v>
      </c>
      <c r="AA47" s="8">
        <f>AA46+Z47</f>
        <v>-14.483004807832408</v>
      </c>
    </row>
    <row r="48" spans="1:27" x14ac:dyDescent="0.25">
      <c r="A48" s="3">
        <v>43008</v>
      </c>
      <c r="B48">
        <v>708155735</v>
      </c>
      <c r="C48">
        <v>32</v>
      </c>
      <c r="D48" t="s">
        <v>23</v>
      </c>
      <c r="E48" t="s">
        <v>26</v>
      </c>
      <c r="F48" t="s">
        <v>25</v>
      </c>
      <c r="G48" t="s">
        <v>28</v>
      </c>
      <c r="H48">
        <v>3</v>
      </c>
      <c r="I48">
        <v>13000</v>
      </c>
      <c r="J48">
        <v>0</v>
      </c>
      <c r="K48" s="14">
        <v>0.16879999999999998</v>
      </c>
      <c r="L48" s="15">
        <v>0</v>
      </c>
      <c r="M48" s="15">
        <v>0</v>
      </c>
      <c r="N48" s="15">
        <v>750</v>
      </c>
      <c r="O48" s="30">
        <v>11981.349564634884</v>
      </c>
      <c r="P48">
        <f t="shared" si="2"/>
        <v>5.454545454545455E-2</v>
      </c>
      <c r="Q48">
        <v>1</v>
      </c>
      <c r="R48">
        <v>0</v>
      </c>
      <c r="S48" s="7">
        <f t="shared" si="3"/>
        <v>43.887999999999991</v>
      </c>
      <c r="T48">
        <f t="shared" si="4"/>
        <v>0</v>
      </c>
      <c r="U48">
        <v>0</v>
      </c>
      <c r="V48">
        <v>0</v>
      </c>
      <c r="W48" s="7">
        <f t="shared" si="0"/>
        <v>43.887999999999991</v>
      </c>
      <c r="X48">
        <v>96.422936358704106</v>
      </c>
      <c r="Y48">
        <f t="shared" ref="Y48:Y99" si="6">X48-X47</f>
        <v>-0.22006844912830559</v>
      </c>
      <c r="Z48" s="7">
        <f t="shared" si="5"/>
        <v>44.108068449128297</v>
      </c>
      <c r="AA48" s="8">
        <f t="shared" ref="AA48:AA99" si="7">AA47+Z48</f>
        <v>29.625063641295888</v>
      </c>
    </row>
    <row r="49" spans="1:27" x14ac:dyDescent="0.25">
      <c r="A49" s="3">
        <v>43039</v>
      </c>
      <c r="B49">
        <v>708155735</v>
      </c>
      <c r="C49">
        <v>32</v>
      </c>
      <c r="D49" t="s">
        <v>23</v>
      </c>
      <c r="E49" t="s">
        <v>26</v>
      </c>
      <c r="F49" t="s">
        <v>25</v>
      </c>
      <c r="G49" t="s">
        <v>28</v>
      </c>
      <c r="H49">
        <v>4</v>
      </c>
      <c r="I49">
        <v>13000</v>
      </c>
      <c r="J49">
        <v>0</v>
      </c>
      <c r="K49" s="14">
        <v>0.18899999999999997</v>
      </c>
      <c r="L49" s="15">
        <v>0</v>
      </c>
      <c r="M49" s="15">
        <v>0</v>
      </c>
      <c r="N49" s="15">
        <v>751</v>
      </c>
      <c r="O49" s="30">
        <v>11730.920869120191</v>
      </c>
      <c r="P49">
        <f t="shared" si="2"/>
        <v>5.454545454545455E-2</v>
      </c>
      <c r="Q49">
        <v>1</v>
      </c>
      <c r="R49">
        <v>0</v>
      </c>
      <c r="S49" s="7">
        <f t="shared" si="3"/>
        <v>49.139999999999993</v>
      </c>
      <c r="T49">
        <f t="shared" si="4"/>
        <v>0</v>
      </c>
      <c r="U49">
        <v>0</v>
      </c>
      <c r="V49">
        <v>0</v>
      </c>
      <c r="W49" s="7">
        <f t="shared" si="0"/>
        <v>49.139999999999993</v>
      </c>
      <c r="X49">
        <v>114.62744481846434</v>
      </c>
      <c r="Y49">
        <f t="shared" si="6"/>
        <v>18.204508459760234</v>
      </c>
      <c r="Z49" s="7">
        <f t="shared" si="5"/>
        <v>30.935491540239759</v>
      </c>
      <c r="AA49" s="8">
        <f t="shared" si="7"/>
        <v>60.560555181535648</v>
      </c>
    </row>
    <row r="50" spans="1:27" x14ac:dyDescent="0.25">
      <c r="A50" s="3">
        <v>43069</v>
      </c>
      <c r="B50">
        <v>708155735</v>
      </c>
      <c r="C50">
        <v>32</v>
      </c>
      <c r="D50" t="s">
        <v>23</v>
      </c>
      <c r="E50" t="s">
        <v>26</v>
      </c>
      <c r="F50" t="s">
        <v>25</v>
      </c>
      <c r="G50" t="s">
        <v>28</v>
      </c>
      <c r="H50">
        <v>5</v>
      </c>
      <c r="I50">
        <v>13000</v>
      </c>
      <c r="J50">
        <v>0</v>
      </c>
      <c r="K50" s="14">
        <v>0.1484</v>
      </c>
      <c r="L50" s="15">
        <v>0</v>
      </c>
      <c r="M50" s="15">
        <v>0</v>
      </c>
      <c r="N50" s="15">
        <v>751</v>
      </c>
      <c r="O50" s="30">
        <v>11432.437802549637</v>
      </c>
      <c r="P50">
        <f t="shared" si="2"/>
        <v>5.454545454545455E-2</v>
      </c>
      <c r="Q50">
        <v>1</v>
      </c>
      <c r="R50">
        <v>0</v>
      </c>
      <c r="S50" s="7">
        <f t="shared" si="3"/>
        <v>38.584000000000003</v>
      </c>
      <c r="T50">
        <f t="shared" si="4"/>
        <v>0</v>
      </c>
      <c r="U50">
        <v>0</v>
      </c>
      <c r="V50">
        <v>0</v>
      </c>
      <c r="W50" s="7">
        <f t="shared" si="0"/>
        <v>38.584000000000003</v>
      </c>
      <c r="X50">
        <v>90.41479627548749</v>
      </c>
      <c r="Y50">
        <f t="shared" si="6"/>
        <v>-24.212648542976851</v>
      </c>
      <c r="Z50" s="7">
        <f t="shared" si="5"/>
        <v>62.796648542976854</v>
      </c>
      <c r="AA50" s="8">
        <f t="shared" si="7"/>
        <v>123.3572037245125</v>
      </c>
    </row>
    <row r="51" spans="1:27" x14ac:dyDescent="0.25">
      <c r="A51" s="3">
        <v>43100</v>
      </c>
      <c r="B51">
        <v>708155735</v>
      </c>
      <c r="C51">
        <v>32</v>
      </c>
      <c r="D51" t="s">
        <v>23</v>
      </c>
      <c r="E51" t="s">
        <v>26</v>
      </c>
      <c r="F51" t="s">
        <v>25</v>
      </c>
      <c r="G51" t="s">
        <v>28</v>
      </c>
      <c r="H51">
        <v>6</v>
      </c>
      <c r="I51">
        <v>13000</v>
      </c>
      <c r="J51">
        <v>0</v>
      </c>
      <c r="K51" s="14">
        <v>0.1484</v>
      </c>
      <c r="L51" s="15">
        <v>0</v>
      </c>
      <c r="M51" s="15">
        <v>0</v>
      </c>
      <c r="N51" s="15">
        <v>751</v>
      </c>
      <c r="O51" s="30">
        <v>11223.934872339423</v>
      </c>
      <c r="P51">
        <f t="shared" si="2"/>
        <v>5.454545454545455E-2</v>
      </c>
      <c r="Q51">
        <v>1</v>
      </c>
      <c r="R51">
        <v>0</v>
      </c>
      <c r="S51" s="7">
        <f t="shared" si="3"/>
        <v>38.584000000000003</v>
      </c>
      <c r="T51">
        <f t="shared" si="4"/>
        <v>0</v>
      </c>
      <c r="U51">
        <v>0</v>
      </c>
      <c r="V51">
        <v>0</v>
      </c>
      <c r="W51" s="7">
        <f t="shared" si="0"/>
        <v>38.584000000000003</v>
      </c>
      <c r="X51">
        <v>88.562316930814944</v>
      </c>
      <c r="Y51">
        <f t="shared" si="6"/>
        <v>-1.8524793446725454</v>
      </c>
      <c r="Z51" s="7">
        <f t="shared" si="5"/>
        <v>40.436479344672549</v>
      </c>
      <c r="AA51" s="8">
        <f t="shared" si="7"/>
        <v>163.79368306918505</v>
      </c>
    </row>
    <row r="52" spans="1:27" x14ac:dyDescent="0.25">
      <c r="A52" s="3">
        <v>43131</v>
      </c>
      <c r="B52">
        <v>708155735</v>
      </c>
      <c r="C52">
        <v>33</v>
      </c>
      <c r="D52" t="s">
        <v>23</v>
      </c>
      <c r="E52" t="s">
        <v>26</v>
      </c>
      <c r="F52" t="s">
        <v>25</v>
      </c>
      <c r="G52" t="s">
        <v>28</v>
      </c>
      <c r="H52">
        <v>7</v>
      </c>
      <c r="I52">
        <v>13000</v>
      </c>
      <c r="J52">
        <v>0</v>
      </c>
      <c r="K52" s="14">
        <v>0.19030000000000002</v>
      </c>
      <c r="L52" s="15">
        <v>0</v>
      </c>
      <c r="M52" s="15">
        <v>0</v>
      </c>
      <c r="N52" s="15">
        <v>751</v>
      </c>
      <c r="O52" s="30">
        <v>10956.979358434101</v>
      </c>
      <c r="P52">
        <f t="shared" si="2"/>
        <v>5.454545454545455E-2</v>
      </c>
      <c r="Q52">
        <v>1</v>
      </c>
      <c r="R52">
        <v>0</v>
      </c>
      <c r="S52" s="7">
        <f t="shared" si="3"/>
        <v>49.478000000000009</v>
      </c>
      <c r="T52">
        <f t="shared" si="4"/>
        <v>0</v>
      </c>
      <c r="U52">
        <v>0</v>
      </c>
      <c r="V52">
        <v>0</v>
      </c>
      <c r="W52" s="7">
        <f t="shared" si="0"/>
        <v>49.478000000000009</v>
      </c>
      <c r="X52">
        <v>114.49637856733098</v>
      </c>
      <c r="Y52">
        <f t="shared" si="6"/>
        <v>25.934061636516034</v>
      </c>
      <c r="Z52" s="7">
        <f t="shared" si="5"/>
        <v>23.543938363483974</v>
      </c>
      <c r="AA52" s="8">
        <f t="shared" si="7"/>
        <v>187.33762143266904</v>
      </c>
    </row>
    <row r="53" spans="1:27" x14ac:dyDescent="0.25">
      <c r="A53" s="3">
        <v>43159</v>
      </c>
      <c r="B53">
        <v>708155735</v>
      </c>
      <c r="C53">
        <v>33</v>
      </c>
      <c r="D53" t="s">
        <v>23</v>
      </c>
      <c r="E53" t="s">
        <v>26</v>
      </c>
      <c r="F53" t="s">
        <v>25</v>
      </c>
      <c r="G53" t="s">
        <v>28</v>
      </c>
      <c r="H53">
        <v>8</v>
      </c>
      <c r="I53">
        <v>13000</v>
      </c>
      <c r="J53">
        <v>0</v>
      </c>
      <c r="K53" s="14">
        <v>0.1716</v>
      </c>
      <c r="L53" s="15">
        <v>0</v>
      </c>
      <c r="M53" s="15">
        <v>0</v>
      </c>
      <c r="N53" s="15">
        <v>750</v>
      </c>
      <c r="O53" s="30">
        <v>10727.633568733496</v>
      </c>
      <c r="P53">
        <f t="shared" si="2"/>
        <v>5.454545454545455E-2</v>
      </c>
      <c r="Q53">
        <v>1</v>
      </c>
      <c r="R53">
        <v>0</v>
      </c>
      <c r="S53" s="7">
        <f t="shared" si="3"/>
        <v>44.616000000000007</v>
      </c>
      <c r="T53">
        <f t="shared" si="4"/>
        <v>0</v>
      </c>
      <c r="U53">
        <v>0</v>
      </c>
      <c r="V53">
        <v>0</v>
      </c>
      <c r="W53" s="7">
        <f t="shared" si="0"/>
        <v>44.616000000000007</v>
      </c>
      <c r="X53">
        <v>101.41374481817475</v>
      </c>
      <c r="Y53">
        <f t="shared" si="6"/>
        <v>-13.08263374915623</v>
      </c>
      <c r="Z53" s="7">
        <f t="shared" si="5"/>
        <v>57.698633749156237</v>
      </c>
      <c r="AA53" s="8">
        <f t="shared" si="7"/>
        <v>245.03625518182528</v>
      </c>
    </row>
    <row r="54" spans="1:27" x14ac:dyDescent="0.25">
      <c r="A54" s="3">
        <v>43190</v>
      </c>
      <c r="B54">
        <v>708155735</v>
      </c>
      <c r="C54">
        <v>33</v>
      </c>
      <c r="D54" t="s">
        <v>23</v>
      </c>
      <c r="E54" t="s">
        <v>26</v>
      </c>
      <c r="F54" t="s">
        <v>25</v>
      </c>
      <c r="G54" t="s">
        <v>28</v>
      </c>
      <c r="H54">
        <v>9</v>
      </c>
      <c r="I54">
        <v>13000</v>
      </c>
      <c r="J54">
        <v>0</v>
      </c>
      <c r="K54" s="14">
        <v>0.14300000000000002</v>
      </c>
      <c r="L54" s="15">
        <v>0</v>
      </c>
      <c r="M54" s="15">
        <v>0</v>
      </c>
      <c r="N54" s="15">
        <v>750</v>
      </c>
      <c r="O54" s="30">
        <v>10464.574260252743</v>
      </c>
      <c r="P54">
        <f t="shared" si="2"/>
        <v>5.454545454545455E-2</v>
      </c>
      <c r="Q54">
        <v>1</v>
      </c>
      <c r="R54">
        <v>0</v>
      </c>
      <c r="S54" s="7">
        <f t="shared" si="3"/>
        <v>37.180000000000007</v>
      </c>
      <c r="T54">
        <f t="shared" si="4"/>
        <v>0</v>
      </c>
      <c r="U54">
        <v>0</v>
      </c>
      <c r="V54">
        <v>0</v>
      </c>
      <c r="W54" s="7">
        <f t="shared" si="0"/>
        <v>37.180000000000007</v>
      </c>
      <c r="X54">
        <v>78.953529971062366</v>
      </c>
      <c r="Y54">
        <f t="shared" si="6"/>
        <v>-22.460214847112383</v>
      </c>
      <c r="Z54" s="7">
        <f t="shared" si="5"/>
        <v>59.640214847112389</v>
      </c>
      <c r="AA54" s="8">
        <f t="shared" si="7"/>
        <v>304.67647002893767</v>
      </c>
    </row>
    <row r="55" spans="1:27" x14ac:dyDescent="0.25">
      <c r="A55" s="3">
        <v>43220</v>
      </c>
      <c r="B55">
        <v>708155735</v>
      </c>
      <c r="C55">
        <v>33</v>
      </c>
      <c r="D55" t="s">
        <v>23</v>
      </c>
      <c r="E55" t="s">
        <v>26</v>
      </c>
      <c r="F55" t="s">
        <v>25</v>
      </c>
      <c r="G55" t="s">
        <v>28</v>
      </c>
      <c r="H55">
        <v>10</v>
      </c>
      <c r="I55">
        <v>13000</v>
      </c>
      <c r="J55">
        <v>0</v>
      </c>
      <c r="K55" s="14">
        <v>0.16639999999999999</v>
      </c>
      <c r="L55" s="15">
        <v>0</v>
      </c>
      <c r="M55" s="15">
        <v>0</v>
      </c>
      <c r="N55" s="15">
        <v>751</v>
      </c>
      <c r="O55" s="30">
        <v>10247.399781689808</v>
      </c>
      <c r="P55">
        <f t="shared" si="2"/>
        <v>5.454545454545455E-2</v>
      </c>
      <c r="Q55">
        <v>1</v>
      </c>
      <c r="R55">
        <v>0</v>
      </c>
      <c r="S55" s="7">
        <f t="shared" si="3"/>
        <v>43.263999999999996</v>
      </c>
      <c r="T55">
        <f t="shared" si="4"/>
        <v>0</v>
      </c>
      <c r="U55">
        <v>0</v>
      </c>
      <c r="V55">
        <v>0</v>
      </c>
      <c r="W55" s="7">
        <f t="shared" si="0"/>
        <v>43.263999999999996</v>
      </c>
      <c r="X55">
        <v>92.058529957561504</v>
      </c>
      <c r="Y55">
        <f t="shared" si="6"/>
        <v>13.104999986499138</v>
      </c>
      <c r="Z55" s="7">
        <f t="shared" si="5"/>
        <v>30.159000013500858</v>
      </c>
      <c r="AA55" s="8">
        <f t="shared" si="7"/>
        <v>334.83547004243854</v>
      </c>
    </row>
    <row r="56" spans="1:27" x14ac:dyDescent="0.25">
      <c r="A56" s="3">
        <v>43251</v>
      </c>
      <c r="B56">
        <v>708155735</v>
      </c>
      <c r="C56">
        <v>33</v>
      </c>
      <c r="D56" t="s">
        <v>23</v>
      </c>
      <c r="E56" t="s">
        <v>26</v>
      </c>
      <c r="F56" t="s">
        <v>25</v>
      </c>
      <c r="G56" t="s">
        <v>28</v>
      </c>
      <c r="H56">
        <v>11</v>
      </c>
      <c r="I56">
        <v>13000</v>
      </c>
      <c r="J56">
        <v>0</v>
      </c>
      <c r="K56" s="14">
        <v>0.14319999999999999</v>
      </c>
      <c r="L56" s="15">
        <v>0</v>
      </c>
      <c r="M56" s="15">
        <v>0</v>
      </c>
      <c r="N56" s="15">
        <v>750</v>
      </c>
      <c r="O56" s="30">
        <v>10039.407181862302</v>
      </c>
      <c r="P56">
        <f t="shared" si="2"/>
        <v>5.454545454545455E-2</v>
      </c>
      <c r="Q56">
        <v>1</v>
      </c>
      <c r="R56">
        <v>0</v>
      </c>
      <c r="S56" s="7">
        <f t="shared" si="3"/>
        <v>37.231999999999999</v>
      </c>
      <c r="T56">
        <f t="shared" si="4"/>
        <v>0</v>
      </c>
      <c r="U56">
        <v>0</v>
      </c>
      <c r="V56">
        <v>0</v>
      </c>
      <c r="W56" s="7">
        <f t="shared" si="0"/>
        <v>37.231999999999999</v>
      </c>
      <c r="X56">
        <v>83.989789916229199</v>
      </c>
      <c r="Y56">
        <f t="shared" si="6"/>
        <v>-8.0687400413323047</v>
      </c>
      <c r="Z56" s="7">
        <f t="shared" si="5"/>
        <v>45.300740041332304</v>
      </c>
      <c r="AA56" s="8">
        <f t="shared" si="7"/>
        <v>380.13621008377083</v>
      </c>
    </row>
    <row r="57" spans="1:27" x14ac:dyDescent="0.25">
      <c r="A57" s="3">
        <v>43281</v>
      </c>
      <c r="B57">
        <v>708155735</v>
      </c>
      <c r="C57">
        <v>33</v>
      </c>
      <c r="D57" t="s">
        <v>23</v>
      </c>
      <c r="E57" t="s">
        <v>26</v>
      </c>
      <c r="F57" t="s">
        <v>25</v>
      </c>
      <c r="G57" t="s">
        <v>28</v>
      </c>
      <c r="H57">
        <v>12</v>
      </c>
      <c r="I57">
        <v>13000</v>
      </c>
      <c r="J57">
        <v>0</v>
      </c>
      <c r="K57" s="14">
        <v>0.1431</v>
      </c>
      <c r="L57" s="15">
        <v>0</v>
      </c>
      <c r="M57" s="15">
        <v>0</v>
      </c>
      <c r="N57" s="15">
        <v>750</v>
      </c>
      <c r="O57" s="30">
        <v>9756.8360087977035</v>
      </c>
      <c r="P57">
        <f t="shared" si="2"/>
        <v>5.454545454545455E-2</v>
      </c>
      <c r="Q57">
        <v>1</v>
      </c>
      <c r="R57">
        <v>0</v>
      </c>
      <c r="S57" s="7">
        <f t="shared" si="3"/>
        <v>37.206000000000003</v>
      </c>
      <c r="T57">
        <f t="shared" si="4"/>
        <v>0</v>
      </c>
      <c r="U57">
        <v>0</v>
      </c>
      <c r="V57">
        <v>100</v>
      </c>
      <c r="W57" s="7">
        <f t="shared" si="0"/>
        <v>137.20600000000002</v>
      </c>
      <c r="X57">
        <v>86.871350515749072</v>
      </c>
      <c r="Y57">
        <f t="shared" si="6"/>
        <v>2.8815605995198723</v>
      </c>
      <c r="Z57" s="7">
        <f t="shared" si="5"/>
        <v>134.32443940048014</v>
      </c>
      <c r="AA57" s="8">
        <f t="shared" si="7"/>
        <v>514.46064948425101</v>
      </c>
    </row>
    <row r="58" spans="1:27" x14ac:dyDescent="0.25">
      <c r="A58" s="3">
        <v>43312</v>
      </c>
      <c r="B58">
        <v>708155735</v>
      </c>
      <c r="C58">
        <v>33</v>
      </c>
      <c r="D58" t="s">
        <v>23</v>
      </c>
      <c r="E58" t="s">
        <v>26</v>
      </c>
      <c r="F58" t="s">
        <v>25</v>
      </c>
      <c r="G58" t="s">
        <v>28</v>
      </c>
      <c r="H58">
        <v>13</v>
      </c>
      <c r="I58">
        <v>13000</v>
      </c>
      <c r="J58">
        <v>0</v>
      </c>
      <c r="K58" s="14">
        <v>0.15939999999999999</v>
      </c>
      <c r="L58" s="15">
        <v>0</v>
      </c>
      <c r="M58" s="15">
        <v>0</v>
      </c>
      <c r="N58" s="15">
        <v>750</v>
      </c>
      <c r="O58" s="30">
        <v>9513.360193724393</v>
      </c>
      <c r="P58">
        <f t="shared" si="2"/>
        <v>5.454545454545455E-2</v>
      </c>
      <c r="Q58">
        <v>0</v>
      </c>
      <c r="R58">
        <v>0</v>
      </c>
      <c r="S58" s="7">
        <f t="shared" si="3"/>
        <v>41.443999999999996</v>
      </c>
      <c r="T58">
        <f t="shared" si="4"/>
        <v>0</v>
      </c>
      <c r="U58">
        <v>0</v>
      </c>
      <c r="V58">
        <v>0</v>
      </c>
      <c r="W58" s="7">
        <f t="shared" si="0"/>
        <v>41.443999999999996</v>
      </c>
      <c r="X58">
        <v>96.208887613662725</v>
      </c>
      <c r="Y58">
        <f t="shared" si="6"/>
        <v>9.3375370979136534</v>
      </c>
      <c r="Z58" s="7">
        <f t="shared" si="5"/>
        <v>32.106462902086342</v>
      </c>
      <c r="AA58" s="8">
        <f t="shared" si="7"/>
        <v>546.56711238633739</v>
      </c>
    </row>
    <row r="59" spans="1:27" x14ac:dyDescent="0.25">
      <c r="A59" s="3">
        <v>43343</v>
      </c>
      <c r="B59">
        <v>708155735</v>
      </c>
      <c r="C59">
        <v>33</v>
      </c>
      <c r="D59" t="s">
        <v>23</v>
      </c>
      <c r="E59" t="s">
        <v>26</v>
      </c>
      <c r="F59" t="s">
        <v>25</v>
      </c>
      <c r="G59" t="s">
        <v>28</v>
      </c>
      <c r="H59">
        <v>14</v>
      </c>
      <c r="I59">
        <v>13000</v>
      </c>
      <c r="J59">
        <v>0</v>
      </c>
      <c r="K59" s="14">
        <v>0.11539999999999999</v>
      </c>
      <c r="L59" s="15">
        <v>0</v>
      </c>
      <c r="M59" s="15">
        <v>0</v>
      </c>
      <c r="N59" s="15">
        <v>752</v>
      </c>
      <c r="O59" s="30">
        <v>9226.4400961205029</v>
      </c>
      <c r="P59">
        <f t="shared" si="2"/>
        <v>5.454545454545455E-2</v>
      </c>
      <c r="Q59">
        <v>0</v>
      </c>
      <c r="R59">
        <v>0</v>
      </c>
      <c r="S59" s="7">
        <f t="shared" si="3"/>
        <v>30.003999999999998</v>
      </c>
      <c r="T59">
        <f t="shared" si="4"/>
        <v>0</v>
      </c>
      <c r="U59">
        <v>0</v>
      </c>
      <c r="V59">
        <v>0</v>
      </c>
      <c r="W59" s="7">
        <f t="shared" si="0"/>
        <v>30.003999999999998</v>
      </c>
      <c r="X59">
        <v>72.476390287294734</v>
      </c>
      <c r="Y59">
        <f t="shared" si="6"/>
        <v>-23.732497326367991</v>
      </c>
      <c r="Z59" s="7">
        <f t="shared" si="5"/>
        <v>53.736497326367989</v>
      </c>
      <c r="AA59" s="8">
        <f t="shared" si="7"/>
        <v>600.30360971270534</v>
      </c>
    </row>
    <row r="60" spans="1:27" x14ac:dyDescent="0.25">
      <c r="A60" s="3">
        <v>43373</v>
      </c>
      <c r="B60">
        <v>708155735</v>
      </c>
      <c r="C60">
        <v>33</v>
      </c>
      <c r="D60" t="s">
        <v>23</v>
      </c>
      <c r="E60" t="s">
        <v>26</v>
      </c>
      <c r="F60" t="s">
        <v>25</v>
      </c>
      <c r="G60" t="s">
        <v>28</v>
      </c>
      <c r="H60">
        <v>15</v>
      </c>
      <c r="I60">
        <v>13000</v>
      </c>
      <c r="J60">
        <v>0</v>
      </c>
      <c r="K60" s="14">
        <v>0.11539999999999999</v>
      </c>
      <c r="L60" s="15">
        <v>0</v>
      </c>
      <c r="M60" s="15">
        <v>0</v>
      </c>
      <c r="N60" s="15">
        <v>751</v>
      </c>
      <c r="O60" s="30">
        <v>8969.5443997622951</v>
      </c>
      <c r="P60">
        <f t="shared" si="2"/>
        <v>5.454545454545455E-2</v>
      </c>
      <c r="Q60">
        <v>0</v>
      </c>
      <c r="R60">
        <v>0</v>
      </c>
      <c r="S60" s="7">
        <f t="shared" si="3"/>
        <v>30.003999999999998</v>
      </c>
      <c r="T60">
        <f t="shared" si="4"/>
        <v>0</v>
      </c>
      <c r="U60">
        <v>0</v>
      </c>
      <c r="V60">
        <v>0</v>
      </c>
      <c r="W60" s="7">
        <f t="shared" si="0"/>
        <v>30.003999999999998</v>
      </c>
      <c r="X60">
        <v>66.54714996178474</v>
      </c>
      <c r="Y60">
        <f t="shared" si="6"/>
        <v>-5.9292403255099941</v>
      </c>
      <c r="Z60" s="7">
        <f t="shared" si="5"/>
        <v>35.933240325509992</v>
      </c>
      <c r="AA60" s="8">
        <f t="shared" si="7"/>
        <v>636.23685003821538</v>
      </c>
    </row>
    <row r="61" spans="1:27" x14ac:dyDescent="0.25">
      <c r="A61" s="3">
        <v>43404</v>
      </c>
      <c r="B61">
        <v>708155735</v>
      </c>
      <c r="C61">
        <v>33</v>
      </c>
      <c r="D61" t="s">
        <v>23</v>
      </c>
      <c r="E61" t="s">
        <v>26</v>
      </c>
      <c r="F61" t="s">
        <v>25</v>
      </c>
      <c r="G61" t="s">
        <v>28</v>
      </c>
      <c r="H61">
        <v>16</v>
      </c>
      <c r="I61">
        <v>13000</v>
      </c>
      <c r="J61">
        <v>0</v>
      </c>
      <c r="K61" s="14">
        <v>0.1409</v>
      </c>
      <c r="L61" s="15">
        <v>0</v>
      </c>
      <c r="M61" s="15">
        <v>0</v>
      </c>
      <c r="N61" s="15">
        <v>750</v>
      </c>
      <c r="O61" s="30">
        <v>8687.1674654080252</v>
      </c>
      <c r="P61">
        <f t="shared" si="2"/>
        <v>5.454545454545455E-2</v>
      </c>
      <c r="Q61">
        <v>0</v>
      </c>
      <c r="R61">
        <v>0</v>
      </c>
      <c r="S61" s="7">
        <f t="shared" si="3"/>
        <v>36.634</v>
      </c>
      <c r="T61">
        <f t="shared" si="4"/>
        <v>0</v>
      </c>
      <c r="U61">
        <v>0</v>
      </c>
      <c r="V61">
        <v>0</v>
      </c>
      <c r="W61" s="7">
        <f t="shared" si="0"/>
        <v>36.634</v>
      </c>
      <c r="X61">
        <v>85.601184904327226</v>
      </c>
      <c r="Y61">
        <f t="shared" si="6"/>
        <v>19.054034942542486</v>
      </c>
      <c r="Z61" s="7">
        <f t="shared" si="5"/>
        <v>17.579965057457514</v>
      </c>
      <c r="AA61" s="8">
        <f t="shared" si="7"/>
        <v>653.81681509567284</v>
      </c>
    </row>
    <row r="62" spans="1:27" x14ac:dyDescent="0.25">
      <c r="A62" s="3">
        <v>43434</v>
      </c>
      <c r="B62">
        <v>708155735</v>
      </c>
      <c r="C62">
        <v>33</v>
      </c>
      <c r="D62" t="s">
        <v>23</v>
      </c>
      <c r="E62" t="s">
        <v>26</v>
      </c>
      <c r="F62" t="s">
        <v>25</v>
      </c>
      <c r="G62" t="s">
        <v>28</v>
      </c>
      <c r="H62">
        <v>17</v>
      </c>
      <c r="I62">
        <v>13000</v>
      </c>
      <c r="J62">
        <v>0</v>
      </c>
      <c r="K62" s="14">
        <v>0.1305</v>
      </c>
      <c r="L62" s="15">
        <v>0</v>
      </c>
      <c r="M62" s="15">
        <v>0</v>
      </c>
      <c r="N62" s="15">
        <v>750</v>
      </c>
      <c r="O62" s="30">
        <v>8449.9410524327413</v>
      </c>
      <c r="P62">
        <f t="shared" si="2"/>
        <v>5.454545454545455E-2</v>
      </c>
      <c r="Q62">
        <v>0</v>
      </c>
      <c r="R62">
        <v>0</v>
      </c>
      <c r="S62" s="7">
        <f t="shared" si="3"/>
        <v>33.93</v>
      </c>
      <c r="T62">
        <f t="shared" si="4"/>
        <v>0</v>
      </c>
      <c r="U62">
        <v>0</v>
      </c>
      <c r="V62">
        <v>0</v>
      </c>
      <c r="W62" s="7">
        <f t="shared" si="0"/>
        <v>33.93</v>
      </c>
      <c r="X62">
        <v>68.64152622490036</v>
      </c>
      <c r="Y62">
        <f t="shared" si="6"/>
        <v>-16.959658679426866</v>
      </c>
      <c r="Z62" s="7">
        <f t="shared" si="5"/>
        <v>50.889658679426866</v>
      </c>
      <c r="AA62" s="8">
        <f t="shared" si="7"/>
        <v>704.70647377509965</v>
      </c>
    </row>
    <row r="63" spans="1:27" x14ac:dyDescent="0.25">
      <c r="A63" s="3">
        <v>43465</v>
      </c>
      <c r="B63">
        <v>708155735</v>
      </c>
      <c r="C63">
        <v>33</v>
      </c>
      <c r="D63" t="s">
        <v>23</v>
      </c>
      <c r="E63" t="s">
        <v>26</v>
      </c>
      <c r="F63" t="s">
        <v>25</v>
      </c>
      <c r="G63" t="s">
        <v>28</v>
      </c>
      <c r="H63">
        <v>18</v>
      </c>
      <c r="I63">
        <v>13000</v>
      </c>
      <c r="J63">
        <v>0</v>
      </c>
      <c r="K63" s="14">
        <v>0.16109999999999999</v>
      </c>
      <c r="L63" s="15">
        <v>0</v>
      </c>
      <c r="M63" s="15">
        <v>0</v>
      </c>
      <c r="N63" s="15">
        <v>750</v>
      </c>
      <c r="O63" s="30">
        <v>8237.1392001208278</v>
      </c>
      <c r="P63">
        <f t="shared" si="2"/>
        <v>5.454545454545455E-2</v>
      </c>
      <c r="Q63">
        <v>0</v>
      </c>
      <c r="R63">
        <v>0</v>
      </c>
      <c r="S63" s="7">
        <f t="shared" si="3"/>
        <v>41.885999999999996</v>
      </c>
      <c r="T63">
        <f t="shared" si="4"/>
        <v>0</v>
      </c>
      <c r="U63">
        <v>0</v>
      </c>
      <c r="V63">
        <v>0</v>
      </c>
      <c r="W63" s="7">
        <f t="shared" si="0"/>
        <v>41.885999999999996</v>
      </c>
      <c r="X63">
        <v>101.22171897941053</v>
      </c>
      <c r="Y63">
        <f t="shared" si="6"/>
        <v>32.580192754510165</v>
      </c>
      <c r="Z63" s="7">
        <f t="shared" si="5"/>
        <v>9.3058072454898308</v>
      </c>
      <c r="AA63" s="8">
        <f t="shared" si="7"/>
        <v>714.01228102058951</v>
      </c>
    </row>
    <row r="64" spans="1:27" x14ac:dyDescent="0.25">
      <c r="A64" s="3">
        <v>43496</v>
      </c>
      <c r="B64">
        <v>708155735</v>
      </c>
      <c r="C64">
        <v>34</v>
      </c>
      <c r="D64" t="s">
        <v>23</v>
      </c>
      <c r="E64" t="s">
        <v>26</v>
      </c>
      <c r="F64" t="s">
        <v>25</v>
      </c>
      <c r="G64" t="s">
        <v>28</v>
      </c>
      <c r="H64">
        <v>19</v>
      </c>
      <c r="I64">
        <v>13000</v>
      </c>
      <c r="J64">
        <v>0</v>
      </c>
      <c r="K64" s="14">
        <v>0.13289999999999999</v>
      </c>
      <c r="L64" s="15">
        <v>0</v>
      </c>
      <c r="M64" s="15">
        <v>0</v>
      </c>
      <c r="N64" s="15">
        <v>750</v>
      </c>
      <c r="O64" s="30">
        <v>7953.2519563307378</v>
      </c>
      <c r="P64">
        <f t="shared" si="2"/>
        <v>5.454545454545455E-2</v>
      </c>
      <c r="Q64">
        <v>1</v>
      </c>
      <c r="R64">
        <v>0</v>
      </c>
      <c r="S64" s="7">
        <f t="shared" si="3"/>
        <v>34.553999999999995</v>
      </c>
      <c r="T64">
        <f t="shared" si="4"/>
        <v>0</v>
      </c>
      <c r="U64">
        <v>0</v>
      </c>
      <c r="V64">
        <v>0</v>
      </c>
      <c r="W64" s="7">
        <f t="shared" si="0"/>
        <v>34.553999999999995</v>
      </c>
      <c r="X64">
        <v>77.700831954609654</v>
      </c>
      <c r="Y64">
        <f t="shared" si="6"/>
        <v>-23.520887024800871</v>
      </c>
      <c r="Z64" s="7">
        <f t="shared" si="5"/>
        <v>58.074887024800866</v>
      </c>
      <c r="AA64" s="8">
        <f t="shared" si="7"/>
        <v>772.0871680453904</v>
      </c>
    </row>
    <row r="65" spans="1:30" x14ac:dyDescent="0.25">
      <c r="A65" s="3">
        <v>43524</v>
      </c>
      <c r="B65">
        <v>708155735</v>
      </c>
      <c r="C65">
        <v>34</v>
      </c>
      <c r="D65" t="s">
        <v>23</v>
      </c>
      <c r="E65" t="s">
        <v>26</v>
      </c>
      <c r="F65" t="s">
        <v>25</v>
      </c>
      <c r="G65" t="s">
        <v>28</v>
      </c>
      <c r="H65">
        <v>20</v>
      </c>
      <c r="I65">
        <v>13000</v>
      </c>
      <c r="J65">
        <v>0</v>
      </c>
      <c r="K65" s="14">
        <v>0.12130000000000001</v>
      </c>
      <c r="L65" s="15">
        <v>0</v>
      </c>
      <c r="M65" s="15">
        <v>0</v>
      </c>
      <c r="N65" s="15">
        <v>750</v>
      </c>
      <c r="O65" s="30">
        <v>7684.9000974004266</v>
      </c>
      <c r="P65">
        <f t="shared" si="2"/>
        <v>5.454545454545455E-2</v>
      </c>
      <c r="Q65">
        <v>1</v>
      </c>
      <c r="R65">
        <v>0</v>
      </c>
      <c r="S65" s="7">
        <f t="shared" si="3"/>
        <v>31.538000000000004</v>
      </c>
      <c r="T65">
        <f t="shared" si="4"/>
        <v>0</v>
      </c>
      <c r="U65">
        <v>0</v>
      </c>
      <c r="V65">
        <v>0</v>
      </c>
      <c r="W65" s="7">
        <f t="shared" si="0"/>
        <v>31.538000000000004</v>
      </c>
      <c r="X65">
        <v>73.462418148392246</v>
      </c>
      <c r="Y65">
        <f t="shared" si="6"/>
        <v>-4.2384138062174088</v>
      </c>
      <c r="Z65" s="7">
        <f t="shared" si="5"/>
        <v>35.776413806217413</v>
      </c>
      <c r="AA65" s="8">
        <f t="shared" si="7"/>
        <v>807.86358185160782</v>
      </c>
    </row>
    <row r="66" spans="1:30" x14ac:dyDescent="0.25">
      <c r="A66" s="3">
        <v>43555</v>
      </c>
      <c r="B66">
        <v>708155735</v>
      </c>
      <c r="C66">
        <v>34</v>
      </c>
      <c r="D66" t="s">
        <v>23</v>
      </c>
      <c r="E66" t="s">
        <v>26</v>
      </c>
      <c r="F66" t="s">
        <v>25</v>
      </c>
      <c r="G66" t="s">
        <v>28</v>
      </c>
      <c r="H66">
        <v>21</v>
      </c>
      <c r="I66">
        <v>13000</v>
      </c>
      <c r="J66">
        <v>0</v>
      </c>
      <c r="K66" s="14">
        <v>0.18770000000000001</v>
      </c>
      <c r="L66" s="15">
        <v>0</v>
      </c>
      <c r="M66" s="15">
        <v>0</v>
      </c>
      <c r="N66" s="15">
        <v>751</v>
      </c>
      <c r="O66" s="30">
        <v>7442.0054660547985</v>
      </c>
      <c r="P66">
        <f t="shared" si="2"/>
        <v>5.454545454545455E-2</v>
      </c>
      <c r="Q66">
        <v>1</v>
      </c>
      <c r="R66">
        <v>0</v>
      </c>
      <c r="S66" s="7">
        <f t="shared" si="3"/>
        <v>48.802</v>
      </c>
      <c r="T66">
        <f t="shared" si="4"/>
        <v>0</v>
      </c>
      <c r="U66">
        <v>0</v>
      </c>
      <c r="V66">
        <v>0</v>
      </c>
      <c r="W66" s="7">
        <f t="shared" si="0"/>
        <v>48.802</v>
      </c>
      <c r="X66">
        <v>103.28095263563863</v>
      </c>
      <c r="Y66">
        <f t="shared" si="6"/>
        <v>29.818534487246382</v>
      </c>
      <c r="Z66" s="7">
        <f t="shared" si="5"/>
        <v>18.983465512753618</v>
      </c>
      <c r="AA66" s="8">
        <f t="shared" si="7"/>
        <v>826.8470473643614</v>
      </c>
      <c r="AD66" s="10" t="s">
        <v>42</v>
      </c>
    </row>
    <row r="67" spans="1:30" x14ac:dyDescent="0.25">
      <c r="A67" s="3">
        <v>43585</v>
      </c>
      <c r="B67">
        <v>708155735</v>
      </c>
      <c r="C67">
        <v>34</v>
      </c>
      <c r="D67" t="s">
        <v>23</v>
      </c>
      <c r="E67" t="s">
        <v>26</v>
      </c>
      <c r="F67" t="s">
        <v>25</v>
      </c>
      <c r="G67" t="s">
        <v>28</v>
      </c>
      <c r="H67">
        <v>22</v>
      </c>
      <c r="I67">
        <v>13000</v>
      </c>
      <c r="J67">
        <v>0</v>
      </c>
      <c r="K67" s="14">
        <v>0.14859999999999998</v>
      </c>
      <c r="L67" s="15">
        <v>0</v>
      </c>
      <c r="M67" s="15">
        <v>0</v>
      </c>
      <c r="N67" s="15">
        <v>750</v>
      </c>
      <c r="O67" s="30">
        <v>7154.37350519764</v>
      </c>
      <c r="P67">
        <f t="shared" si="2"/>
        <v>5.454545454545455E-2</v>
      </c>
      <c r="Q67">
        <v>1</v>
      </c>
      <c r="R67">
        <v>0</v>
      </c>
      <c r="S67" s="7">
        <f t="shared" si="3"/>
        <v>38.635999999999996</v>
      </c>
      <c r="T67">
        <f t="shared" si="4"/>
        <v>0</v>
      </c>
      <c r="U67">
        <v>0</v>
      </c>
      <c r="V67">
        <v>0</v>
      </c>
      <c r="W67" s="7">
        <f t="shared" si="0"/>
        <v>38.635999999999996</v>
      </c>
      <c r="X67">
        <v>83.488634752967698</v>
      </c>
      <c r="Y67">
        <f t="shared" si="6"/>
        <v>-19.792317882670929</v>
      </c>
      <c r="Z67" s="7">
        <f t="shared" si="5"/>
        <v>58.428317882670925</v>
      </c>
      <c r="AA67" s="8">
        <f t="shared" si="7"/>
        <v>885.27536524703237</v>
      </c>
    </row>
    <row r="68" spans="1:30" x14ac:dyDescent="0.25">
      <c r="A68" s="3">
        <v>43616</v>
      </c>
      <c r="B68">
        <v>708155735</v>
      </c>
      <c r="C68">
        <v>34</v>
      </c>
      <c r="D68" t="s">
        <v>23</v>
      </c>
      <c r="E68" t="s">
        <v>26</v>
      </c>
      <c r="F68" t="s">
        <v>25</v>
      </c>
      <c r="G68" t="s">
        <v>28</v>
      </c>
      <c r="H68">
        <v>23</v>
      </c>
      <c r="I68">
        <v>13000</v>
      </c>
      <c r="J68">
        <v>0</v>
      </c>
      <c r="K68" s="14">
        <v>0.15539999999999998</v>
      </c>
      <c r="L68" s="15">
        <v>0</v>
      </c>
      <c r="M68" s="15">
        <v>0</v>
      </c>
      <c r="N68" s="15">
        <v>751</v>
      </c>
      <c r="O68" s="30">
        <v>6948.8440870235081</v>
      </c>
      <c r="P68">
        <f t="shared" si="2"/>
        <v>5.454545454545455E-2</v>
      </c>
      <c r="Q68">
        <v>1</v>
      </c>
      <c r="R68">
        <v>0</v>
      </c>
      <c r="S68" s="7">
        <f t="shared" si="3"/>
        <v>40.403999999999996</v>
      </c>
      <c r="T68">
        <f t="shared" si="4"/>
        <v>0</v>
      </c>
      <c r="U68">
        <v>0</v>
      </c>
      <c r="V68">
        <v>0</v>
      </c>
      <c r="W68" s="7">
        <f t="shared" si="0"/>
        <v>40.403999999999996</v>
      </c>
      <c r="X68">
        <v>95.087166369497368</v>
      </c>
      <c r="Y68">
        <f t="shared" si="6"/>
        <v>11.598531616529669</v>
      </c>
      <c r="Z68" s="7">
        <f t="shared" si="5"/>
        <v>28.805468383470327</v>
      </c>
      <c r="AA68" s="8">
        <f t="shared" si="7"/>
        <v>914.08083363050264</v>
      </c>
    </row>
    <row r="69" spans="1:30" x14ac:dyDescent="0.25">
      <c r="A69" s="3">
        <v>43646</v>
      </c>
      <c r="B69">
        <v>708155735</v>
      </c>
      <c r="C69">
        <v>34</v>
      </c>
      <c r="D69" t="s">
        <v>23</v>
      </c>
      <c r="E69" t="s">
        <v>26</v>
      </c>
      <c r="F69" t="s">
        <v>25</v>
      </c>
      <c r="G69" t="s">
        <v>28</v>
      </c>
      <c r="H69">
        <v>24</v>
      </c>
      <c r="I69">
        <v>13000</v>
      </c>
      <c r="J69">
        <v>0</v>
      </c>
      <c r="K69" s="14">
        <v>0.121</v>
      </c>
      <c r="L69" s="15">
        <v>0</v>
      </c>
      <c r="M69" s="15">
        <v>0</v>
      </c>
      <c r="N69" s="15">
        <v>751</v>
      </c>
      <c r="O69" s="30">
        <v>6720.3295736932214</v>
      </c>
      <c r="P69">
        <f t="shared" si="2"/>
        <v>5.454545454545455E-2</v>
      </c>
      <c r="Q69">
        <v>1</v>
      </c>
      <c r="R69">
        <v>0</v>
      </c>
      <c r="S69" s="7">
        <f t="shared" si="3"/>
        <v>31.46</v>
      </c>
      <c r="T69">
        <f t="shared" si="4"/>
        <v>0</v>
      </c>
      <c r="U69">
        <v>0</v>
      </c>
      <c r="V69">
        <v>100</v>
      </c>
      <c r="W69" s="7">
        <f t="shared" si="0"/>
        <v>131.46</v>
      </c>
      <c r="X69">
        <v>70.120718619788036</v>
      </c>
      <c r="Y69">
        <f t="shared" si="6"/>
        <v>-24.966447749709332</v>
      </c>
      <c r="Z69" s="7">
        <f t="shared" si="5"/>
        <v>156.42644774970933</v>
      </c>
      <c r="AA69" s="8">
        <f t="shared" si="7"/>
        <v>1070.5072813802119</v>
      </c>
    </row>
    <row r="70" spans="1:30" x14ac:dyDescent="0.25">
      <c r="A70" s="3">
        <v>43677</v>
      </c>
      <c r="B70">
        <v>708155735</v>
      </c>
      <c r="C70">
        <v>34</v>
      </c>
      <c r="D70" t="s">
        <v>23</v>
      </c>
      <c r="E70" t="s">
        <v>26</v>
      </c>
      <c r="F70" t="s">
        <v>25</v>
      </c>
      <c r="G70" s="16" t="s">
        <v>41</v>
      </c>
      <c r="H70">
        <v>25</v>
      </c>
      <c r="I70">
        <v>13000</v>
      </c>
      <c r="J70">
        <v>0</v>
      </c>
      <c r="K70" s="14">
        <v>0.16220000000000001</v>
      </c>
      <c r="L70" s="15">
        <v>0</v>
      </c>
      <c r="M70" s="15">
        <v>0</v>
      </c>
      <c r="N70" s="15">
        <v>750</v>
      </c>
      <c r="O70" s="30">
        <v>6459.0716783049875</v>
      </c>
      <c r="P70">
        <f>(500+J70*M70)/(130000/12)</f>
        <v>4.6153846153846149E-2</v>
      </c>
      <c r="Q70">
        <v>1</v>
      </c>
      <c r="R70">
        <v>0</v>
      </c>
      <c r="S70" s="7">
        <f t="shared" si="3"/>
        <v>42.172000000000011</v>
      </c>
      <c r="T70">
        <f t="shared" si="4"/>
        <v>0</v>
      </c>
      <c r="U70">
        <v>0</v>
      </c>
      <c r="V70">
        <v>0</v>
      </c>
      <c r="W70" s="7">
        <f t="shared" si="0"/>
        <v>42.172000000000011</v>
      </c>
      <c r="X70">
        <v>87.246985909004763</v>
      </c>
      <c r="Y70">
        <f t="shared" si="6"/>
        <v>17.126267289216727</v>
      </c>
      <c r="Z70" s="7">
        <f t="shared" si="5"/>
        <v>25.045732710783284</v>
      </c>
      <c r="AA70" s="8">
        <f t="shared" si="7"/>
        <v>1095.5530140909952</v>
      </c>
    </row>
    <row r="71" spans="1:30" x14ac:dyDescent="0.25">
      <c r="A71" s="3">
        <v>43708</v>
      </c>
      <c r="B71">
        <v>708155735</v>
      </c>
      <c r="C71">
        <v>34</v>
      </c>
      <c r="D71" t="s">
        <v>23</v>
      </c>
      <c r="E71" t="s">
        <v>26</v>
      </c>
      <c r="F71" t="s">
        <v>25</v>
      </c>
      <c r="G71" t="s">
        <v>41</v>
      </c>
      <c r="H71">
        <v>26</v>
      </c>
      <c r="I71">
        <v>13000</v>
      </c>
      <c r="J71">
        <v>0</v>
      </c>
      <c r="K71" s="14">
        <v>0.19950000000000001</v>
      </c>
      <c r="L71" s="15">
        <v>0</v>
      </c>
      <c r="M71" s="15">
        <v>0</v>
      </c>
      <c r="N71" s="15">
        <v>750</v>
      </c>
      <c r="O71" s="30">
        <v>6189.1848618205313</v>
      </c>
      <c r="P71">
        <f t="shared" ref="P71:P73" si="8">(500+J71*M71)/(130000/12)</f>
        <v>4.6153846153846149E-2</v>
      </c>
      <c r="Q71">
        <v>1</v>
      </c>
      <c r="R71">
        <v>0</v>
      </c>
      <c r="S71" s="7">
        <f t="shared" si="3"/>
        <v>51.870000000000005</v>
      </c>
      <c r="T71">
        <f t="shared" si="4"/>
        <v>0</v>
      </c>
      <c r="U71">
        <v>0</v>
      </c>
      <c r="V71">
        <v>0</v>
      </c>
      <c r="W71" s="7">
        <f t="shared" si="0"/>
        <v>51.870000000000005</v>
      </c>
      <c r="X71">
        <v>127.04881575303463</v>
      </c>
      <c r="Y71">
        <f t="shared" si="6"/>
        <v>39.801829844029868</v>
      </c>
      <c r="Z71" s="7">
        <f t="shared" si="5"/>
        <v>12.068170155970137</v>
      </c>
      <c r="AA71" s="8">
        <f t="shared" si="7"/>
        <v>1107.6211842469654</v>
      </c>
    </row>
    <row r="72" spans="1:30" x14ac:dyDescent="0.25">
      <c r="A72" s="3">
        <v>43738</v>
      </c>
      <c r="B72">
        <v>708155735</v>
      </c>
      <c r="C72">
        <v>34</v>
      </c>
      <c r="D72" t="s">
        <v>23</v>
      </c>
      <c r="E72" t="s">
        <v>26</v>
      </c>
      <c r="F72" t="s">
        <v>25</v>
      </c>
      <c r="G72" t="s">
        <v>41</v>
      </c>
      <c r="H72">
        <v>27</v>
      </c>
      <c r="I72" s="16">
        <v>18000</v>
      </c>
      <c r="J72">
        <v>0</v>
      </c>
      <c r="K72" s="14">
        <v>0.15340000000000001</v>
      </c>
      <c r="L72" s="15">
        <v>0</v>
      </c>
      <c r="M72" s="15">
        <v>0</v>
      </c>
      <c r="N72" s="15">
        <v>750</v>
      </c>
      <c r="O72" s="30">
        <v>5922.1016593040622</v>
      </c>
      <c r="P72">
        <f t="shared" si="8"/>
        <v>4.6153846153846149E-2</v>
      </c>
      <c r="Q72">
        <v>1</v>
      </c>
      <c r="R72">
        <v>0</v>
      </c>
      <c r="S72" s="7">
        <f t="shared" si="3"/>
        <v>55.224000000000004</v>
      </c>
      <c r="T72">
        <f t="shared" si="4"/>
        <v>0</v>
      </c>
      <c r="U72">
        <v>0</v>
      </c>
      <c r="V72">
        <v>0</v>
      </c>
      <c r="W72" s="7">
        <f t="shared" si="0"/>
        <v>55.224000000000004</v>
      </c>
      <c r="X72">
        <v>145.83918696596299</v>
      </c>
      <c r="Y72">
        <f t="shared" si="6"/>
        <v>18.790371212928363</v>
      </c>
      <c r="Z72" s="7">
        <f t="shared" si="5"/>
        <v>36.43362878707164</v>
      </c>
      <c r="AA72" s="8">
        <f t="shared" si="7"/>
        <v>1144.0548130340371</v>
      </c>
    </row>
    <row r="73" spans="1:30" x14ac:dyDescent="0.25">
      <c r="A73" s="3">
        <v>43769</v>
      </c>
      <c r="B73">
        <v>708155735</v>
      </c>
      <c r="C73">
        <v>34</v>
      </c>
      <c r="D73" t="s">
        <v>23</v>
      </c>
      <c r="E73" t="s">
        <v>26</v>
      </c>
      <c r="F73" t="s">
        <v>25</v>
      </c>
      <c r="G73" t="s">
        <v>41</v>
      </c>
      <c r="H73">
        <v>28</v>
      </c>
      <c r="I73">
        <v>18000</v>
      </c>
      <c r="J73">
        <v>0</v>
      </c>
      <c r="K73" s="14">
        <v>0.2409</v>
      </c>
      <c r="L73" s="15">
        <v>0</v>
      </c>
      <c r="M73" s="15">
        <v>0</v>
      </c>
      <c r="N73" s="15">
        <v>750</v>
      </c>
      <c r="O73" s="30">
        <v>5622.2171191037378</v>
      </c>
      <c r="P73">
        <f t="shared" si="8"/>
        <v>4.6153846153846149E-2</v>
      </c>
      <c r="Q73">
        <v>1</v>
      </c>
      <c r="R73">
        <v>0</v>
      </c>
      <c r="S73" s="7">
        <f t="shared" si="3"/>
        <v>86.724000000000004</v>
      </c>
      <c r="T73">
        <f t="shared" si="4"/>
        <v>0</v>
      </c>
      <c r="U73">
        <v>0</v>
      </c>
      <c r="V73">
        <v>0</v>
      </c>
      <c r="W73" s="7">
        <f t="shared" si="0"/>
        <v>86.724000000000004</v>
      </c>
      <c r="X73">
        <v>158.75229999999999</v>
      </c>
      <c r="Y73">
        <f t="shared" si="6"/>
        <v>12.913113034036996</v>
      </c>
      <c r="Z73" s="7">
        <f t="shared" si="5"/>
        <v>73.810886965963007</v>
      </c>
      <c r="AA73" s="8">
        <f t="shared" si="7"/>
        <v>1217.8657000000001</v>
      </c>
    </row>
    <row r="74" spans="1:30" x14ac:dyDescent="0.25">
      <c r="A74" s="3">
        <v>43799</v>
      </c>
      <c r="B74">
        <v>708155735</v>
      </c>
      <c r="C74">
        <v>34</v>
      </c>
      <c r="D74" t="s">
        <v>23</v>
      </c>
      <c r="E74" t="s">
        <v>26</v>
      </c>
      <c r="F74" t="s">
        <v>25</v>
      </c>
      <c r="G74" t="s">
        <v>41</v>
      </c>
      <c r="H74">
        <v>29</v>
      </c>
      <c r="I74">
        <v>18000</v>
      </c>
      <c r="J74">
        <v>0</v>
      </c>
      <c r="K74" s="14">
        <v>0.1759</v>
      </c>
      <c r="L74" s="15">
        <v>0</v>
      </c>
      <c r="M74" s="15">
        <v>0</v>
      </c>
      <c r="N74" s="17">
        <v>740</v>
      </c>
      <c r="O74" s="31">
        <f>386400+O73-500-1610</f>
        <v>389912.21711910376</v>
      </c>
      <c r="P74">
        <f>(500+1610+J74*M74)/(130000/12)</f>
        <v>0.19476923076923075</v>
      </c>
      <c r="Q74" s="16">
        <v>4</v>
      </c>
      <c r="R74">
        <v>0</v>
      </c>
      <c r="S74" s="7">
        <f t="shared" si="3"/>
        <v>63.323999999999998</v>
      </c>
      <c r="T74">
        <f t="shared" si="4"/>
        <v>0</v>
      </c>
      <c r="U74">
        <v>0</v>
      </c>
      <c r="V74">
        <v>0</v>
      </c>
      <c r="W74" s="7">
        <f t="shared" si="0"/>
        <v>63.323999999999998</v>
      </c>
      <c r="X74">
        <v>816.02962113979572</v>
      </c>
      <c r="Y74">
        <f t="shared" si="6"/>
        <v>657.27732113979573</v>
      </c>
      <c r="Z74" s="7">
        <f t="shared" si="5"/>
        <v>-593.95332113979578</v>
      </c>
      <c r="AA74" s="8">
        <f t="shared" si="7"/>
        <v>623.91237886020429</v>
      </c>
    </row>
    <row r="75" spans="1:30" x14ac:dyDescent="0.25">
      <c r="A75" s="3">
        <v>43830</v>
      </c>
      <c r="B75">
        <v>708155735</v>
      </c>
      <c r="C75">
        <v>34</v>
      </c>
      <c r="D75" t="s">
        <v>23</v>
      </c>
      <c r="E75" t="s">
        <v>26</v>
      </c>
      <c r="F75" t="s">
        <v>25</v>
      </c>
      <c r="G75" t="s">
        <v>41</v>
      </c>
      <c r="H75">
        <v>30</v>
      </c>
      <c r="I75">
        <v>18000</v>
      </c>
      <c r="J75">
        <v>0</v>
      </c>
      <c r="K75" s="14">
        <v>0.21629999999999999</v>
      </c>
      <c r="L75" s="15">
        <v>0</v>
      </c>
      <c r="M75" s="15">
        <v>0</v>
      </c>
      <c r="N75" s="15">
        <v>743</v>
      </c>
      <c r="O75" s="32">
        <f>O74-500-1610</f>
        <v>387802.21711910376</v>
      </c>
      <c r="P75">
        <f t="shared" ref="P75:P89" si="9">(500+1610+J75*M75)/(130000/12)</f>
        <v>0.19476923076923075</v>
      </c>
      <c r="Q75">
        <v>4</v>
      </c>
      <c r="R75">
        <v>0</v>
      </c>
      <c r="S75" s="7">
        <f t="shared" si="3"/>
        <v>77.867999999999995</v>
      </c>
      <c r="T75">
        <f t="shared" si="4"/>
        <v>0</v>
      </c>
      <c r="U75">
        <v>0</v>
      </c>
      <c r="V75">
        <v>0</v>
      </c>
      <c r="W75" s="7">
        <f t="shared" si="0"/>
        <v>77.867999999999995</v>
      </c>
      <c r="X75">
        <v>780.5136</v>
      </c>
      <c r="Y75">
        <f t="shared" si="6"/>
        <v>-35.516021139795726</v>
      </c>
      <c r="Z75" s="7">
        <f t="shared" si="5"/>
        <v>113.38402113979572</v>
      </c>
      <c r="AA75" s="8">
        <f t="shared" si="7"/>
        <v>737.29639999999995</v>
      </c>
    </row>
    <row r="76" spans="1:30" x14ac:dyDescent="0.25">
      <c r="A76" s="3">
        <v>43861</v>
      </c>
      <c r="B76">
        <v>708155735</v>
      </c>
      <c r="C76">
        <v>35</v>
      </c>
      <c r="D76" t="s">
        <v>23</v>
      </c>
      <c r="E76" t="s">
        <v>26</v>
      </c>
      <c r="F76" t="s">
        <v>25</v>
      </c>
      <c r="G76" t="s">
        <v>41</v>
      </c>
      <c r="H76">
        <v>31</v>
      </c>
      <c r="I76">
        <v>18000</v>
      </c>
      <c r="J76">
        <v>0</v>
      </c>
      <c r="K76" s="14">
        <v>0.20200000000000001</v>
      </c>
      <c r="L76" s="15">
        <v>0</v>
      </c>
      <c r="M76" s="15">
        <v>0</v>
      </c>
      <c r="N76" s="15">
        <v>747</v>
      </c>
      <c r="O76" s="32">
        <f t="shared" ref="O76:O92" si="10">O75-500-1610</f>
        <v>385692.21711910376</v>
      </c>
      <c r="P76">
        <f t="shared" si="9"/>
        <v>0.19476923076923075</v>
      </c>
      <c r="Q76">
        <v>4</v>
      </c>
      <c r="R76">
        <v>0</v>
      </c>
      <c r="S76" s="7">
        <f t="shared" si="3"/>
        <v>72.720000000000013</v>
      </c>
      <c r="T76">
        <f t="shared" si="4"/>
        <v>0</v>
      </c>
      <c r="U76">
        <v>0</v>
      </c>
      <c r="V76">
        <v>0</v>
      </c>
      <c r="W76" s="7">
        <f t="shared" si="0"/>
        <v>72.720000000000013</v>
      </c>
      <c r="X76">
        <v>743.98456099999999</v>
      </c>
      <c r="Y76">
        <f t="shared" si="6"/>
        <v>-36.529039000000012</v>
      </c>
      <c r="Z76" s="7">
        <f t="shared" si="5"/>
        <v>109.24903900000002</v>
      </c>
      <c r="AA76" s="8">
        <f t="shared" si="7"/>
        <v>846.54543899999999</v>
      </c>
    </row>
    <row r="77" spans="1:30" x14ac:dyDescent="0.25">
      <c r="A77" s="3">
        <v>43890</v>
      </c>
      <c r="B77">
        <v>708155735</v>
      </c>
      <c r="C77">
        <v>35</v>
      </c>
      <c r="D77" t="s">
        <v>23</v>
      </c>
      <c r="E77" t="s">
        <v>26</v>
      </c>
      <c r="F77" t="s">
        <v>25</v>
      </c>
      <c r="G77" t="s">
        <v>41</v>
      </c>
      <c r="H77">
        <v>32</v>
      </c>
      <c r="I77">
        <v>18000</v>
      </c>
      <c r="J77">
        <v>0</v>
      </c>
      <c r="K77" s="14">
        <v>0.20469999999999999</v>
      </c>
      <c r="L77" s="15">
        <v>0</v>
      </c>
      <c r="M77" s="15">
        <v>0</v>
      </c>
      <c r="N77" s="15">
        <v>746</v>
      </c>
      <c r="O77" s="32">
        <f t="shared" si="10"/>
        <v>383582.21711910376</v>
      </c>
      <c r="P77">
        <f t="shared" si="9"/>
        <v>0.19476923076923075</v>
      </c>
      <c r="Q77">
        <v>4</v>
      </c>
      <c r="R77">
        <v>0</v>
      </c>
      <c r="S77" s="7">
        <f t="shared" si="3"/>
        <v>73.691999999999993</v>
      </c>
      <c r="T77">
        <f t="shared" si="4"/>
        <v>0</v>
      </c>
      <c r="U77">
        <v>0</v>
      </c>
      <c r="V77">
        <v>0</v>
      </c>
      <c r="W77" s="7">
        <f t="shared" si="0"/>
        <v>73.691999999999993</v>
      </c>
      <c r="X77">
        <v>584.33387451567864</v>
      </c>
      <c r="Y77">
        <f t="shared" si="6"/>
        <v>-159.65068648432134</v>
      </c>
      <c r="Z77" s="7">
        <f t="shared" si="5"/>
        <v>233.34268648432135</v>
      </c>
      <c r="AA77" s="8">
        <f t="shared" si="7"/>
        <v>1079.8881254843213</v>
      </c>
    </row>
    <row r="78" spans="1:30" s="12" customFormat="1" x14ac:dyDescent="0.25">
      <c r="A78" s="11">
        <v>43921</v>
      </c>
      <c r="B78" s="12">
        <v>708155735</v>
      </c>
      <c r="C78" s="12">
        <v>35</v>
      </c>
      <c r="D78" s="12" t="s">
        <v>23</v>
      </c>
      <c r="E78" s="12" t="s">
        <v>26</v>
      </c>
      <c r="F78" s="12" t="s">
        <v>25</v>
      </c>
      <c r="G78" s="12" t="s">
        <v>41</v>
      </c>
      <c r="H78" s="12">
        <v>33</v>
      </c>
      <c r="I78" s="12">
        <v>18000</v>
      </c>
      <c r="J78" s="12">
        <v>0</v>
      </c>
      <c r="K78" s="20">
        <v>0.16850000000000001</v>
      </c>
      <c r="L78" s="15">
        <v>0</v>
      </c>
      <c r="M78" s="15">
        <v>0</v>
      </c>
      <c r="N78" s="15">
        <v>747</v>
      </c>
      <c r="O78" s="32">
        <f t="shared" si="10"/>
        <v>381472.21711910376</v>
      </c>
      <c r="P78">
        <f t="shared" si="9"/>
        <v>0.19476923076923075</v>
      </c>
      <c r="Q78" s="12">
        <v>4</v>
      </c>
      <c r="R78" s="12">
        <v>0</v>
      </c>
      <c r="S78" s="9">
        <f t="shared" si="3"/>
        <v>60.660000000000004</v>
      </c>
      <c r="T78" s="12">
        <f t="shared" si="4"/>
        <v>0</v>
      </c>
      <c r="U78" s="12">
        <v>0</v>
      </c>
      <c r="V78" s="12">
        <v>0</v>
      </c>
      <c r="W78" s="9">
        <f t="shared" si="0"/>
        <v>60.660000000000004</v>
      </c>
      <c r="X78" s="12">
        <v>547.32165399999997</v>
      </c>
      <c r="Y78">
        <f t="shared" si="6"/>
        <v>-37.012220515678678</v>
      </c>
      <c r="Z78" s="7">
        <f t="shared" si="5"/>
        <v>97.672220515678674</v>
      </c>
      <c r="AA78" s="8">
        <f t="shared" si="7"/>
        <v>1177.560346</v>
      </c>
    </row>
    <row r="79" spans="1:30" s="12" customFormat="1" x14ac:dyDescent="0.25">
      <c r="A79" s="11">
        <v>43951</v>
      </c>
      <c r="B79" s="12">
        <v>708155735</v>
      </c>
      <c r="C79" s="12">
        <v>35</v>
      </c>
      <c r="D79" s="12" t="s">
        <v>23</v>
      </c>
      <c r="E79" s="12" t="s">
        <v>26</v>
      </c>
      <c r="F79" s="12" t="s">
        <v>25</v>
      </c>
      <c r="G79" s="12" t="s">
        <v>41</v>
      </c>
      <c r="H79" s="12">
        <v>34</v>
      </c>
      <c r="I79" s="12">
        <v>18000</v>
      </c>
      <c r="J79" s="22">
        <v>3000</v>
      </c>
      <c r="K79" s="23">
        <v>0.247</v>
      </c>
      <c r="L79" s="15">
        <v>0</v>
      </c>
      <c r="M79" s="17">
        <v>1</v>
      </c>
      <c r="N79" s="15">
        <v>745</v>
      </c>
      <c r="O79" s="32">
        <f>O78-500-1610+J79*M79</f>
        <v>382362.21711910376</v>
      </c>
      <c r="P79">
        <f t="shared" si="9"/>
        <v>0.47169230769230769</v>
      </c>
      <c r="Q79" s="12">
        <v>4</v>
      </c>
      <c r="R79" s="12">
        <v>0</v>
      </c>
      <c r="S79" s="9">
        <f t="shared" si="3"/>
        <v>88.92</v>
      </c>
      <c r="T79" s="12">
        <f t="shared" si="4"/>
        <v>61.524999999999999</v>
      </c>
      <c r="U79" s="12">
        <v>0</v>
      </c>
      <c r="V79" s="12">
        <v>0</v>
      </c>
      <c r="W79" s="9">
        <f t="shared" si="0"/>
        <v>150.44499999999999</v>
      </c>
      <c r="X79" s="12">
        <v>598.16678400000001</v>
      </c>
      <c r="Y79">
        <f t="shared" si="6"/>
        <v>50.84513000000004</v>
      </c>
      <c r="Z79" s="7">
        <f t="shared" si="5"/>
        <v>99.599869999999953</v>
      </c>
      <c r="AA79" s="8">
        <f t="shared" si="7"/>
        <v>1277.160216</v>
      </c>
    </row>
    <row r="80" spans="1:30" s="12" customFormat="1" x14ac:dyDescent="0.25">
      <c r="A80" s="11">
        <v>43982</v>
      </c>
      <c r="B80" s="12">
        <v>708155735</v>
      </c>
      <c r="C80" s="12">
        <v>35</v>
      </c>
      <c r="D80" s="12" t="s">
        <v>23</v>
      </c>
      <c r="E80" s="12" t="s">
        <v>26</v>
      </c>
      <c r="F80" s="12" t="s">
        <v>25</v>
      </c>
      <c r="G80" s="12" t="s">
        <v>41</v>
      </c>
      <c r="H80" s="12">
        <v>35</v>
      </c>
      <c r="I80" s="12">
        <v>18000</v>
      </c>
      <c r="J80" s="22">
        <v>3584.6</v>
      </c>
      <c r="K80" s="23">
        <v>0.22750000000000001</v>
      </c>
      <c r="L80" s="15">
        <v>0</v>
      </c>
      <c r="M80" s="15">
        <v>1</v>
      </c>
      <c r="N80" s="17">
        <v>730</v>
      </c>
      <c r="O80" s="32">
        <f t="shared" ref="O80:O99" si="11">O79-500-1610+J80*M80</f>
        <v>383836.81711910374</v>
      </c>
      <c r="P80">
        <f t="shared" si="9"/>
        <v>0.52565538461538464</v>
      </c>
      <c r="Q80" s="12">
        <v>4</v>
      </c>
      <c r="R80" s="12">
        <v>0</v>
      </c>
      <c r="S80" s="9">
        <f t="shared" si="3"/>
        <v>81.900000000000006</v>
      </c>
      <c r="T80" s="12">
        <f t="shared" si="4"/>
        <v>73.514171666666655</v>
      </c>
      <c r="U80" s="12">
        <v>0</v>
      </c>
      <c r="V80" s="12">
        <v>0</v>
      </c>
      <c r="W80" s="9">
        <f t="shared" si="0"/>
        <v>155.41417166666668</v>
      </c>
      <c r="X80">
        <v>624.12565866799582</v>
      </c>
      <c r="Y80">
        <f t="shared" si="6"/>
        <v>25.958874667995815</v>
      </c>
      <c r="Z80" s="7">
        <f t="shared" si="5"/>
        <v>129.45529699867086</v>
      </c>
      <c r="AA80" s="8">
        <f t="shared" si="7"/>
        <v>1406.615512998671</v>
      </c>
    </row>
    <row r="81" spans="1:27" s="12" customFormat="1" x14ac:dyDescent="0.25">
      <c r="A81" s="11">
        <v>44012</v>
      </c>
      <c r="B81" s="12">
        <v>708155735</v>
      </c>
      <c r="C81" s="12">
        <v>35</v>
      </c>
      <c r="D81" s="12" t="s">
        <v>23</v>
      </c>
      <c r="E81" s="12" t="s">
        <v>26</v>
      </c>
      <c r="F81" s="12" t="s">
        <v>25</v>
      </c>
      <c r="G81" s="12" t="s">
        <v>41</v>
      </c>
      <c r="H81" s="12">
        <v>36</v>
      </c>
      <c r="I81" s="12">
        <v>18000</v>
      </c>
      <c r="J81" s="22">
        <v>4060.5878197442908</v>
      </c>
      <c r="K81" s="23">
        <v>0.2676</v>
      </c>
      <c r="L81" s="15">
        <v>0</v>
      </c>
      <c r="M81" s="15">
        <v>1</v>
      </c>
      <c r="N81" s="15">
        <v>727</v>
      </c>
      <c r="O81" s="32">
        <f t="shared" si="11"/>
        <v>385787.40493884805</v>
      </c>
      <c r="P81">
        <f t="shared" si="9"/>
        <v>0.56959272182254983</v>
      </c>
      <c r="Q81" s="12">
        <v>4</v>
      </c>
      <c r="R81" s="12">
        <v>0</v>
      </c>
      <c r="S81" s="9">
        <f t="shared" si="3"/>
        <v>96.336000000000013</v>
      </c>
      <c r="T81" s="12">
        <f t="shared" si="4"/>
        <v>83.275888536589164</v>
      </c>
      <c r="U81" s="12">
        <v>0</v>
      </c>
      <c r="V81" s="12">
        <v>100</v>
      </c>
      <c r="W81" s="9">
        <f t="shared" si="0"/>
        <v>279.61188853658916</v>
      </c>
      <c r="X81">
        <v>760.96986260655956</v>
      </c>
      <c r="Y81">
        <f t="shared" si="6"/>
        <v>136.84420393856374</v>
      </c>
      <c r="Z81" s="7">
        <f t="shared" si="5"/>
        <v>142.76768459802543</v>
      </c>
      <c r="AA81" s="8">
        <f t="shared" si="7"/>
        <v>1549.3831975966964</v>
      </c>
    </row>
    <row r="82" spans="1:27" s="12" customFormat="1" x14ac:dyDescent="0.25">
      <c r="A82" s="11">
        <v>44043</v>
      </c>
      <c r="B82" s="12">
        <v>708155735</v>
      </c>
      <c r="C82" s="12">
        <v>35</v>
      </c>
      <c r="D82" s="12" t="s">
        <v>23</v>
      </c>
      <c r="E82" s="12" t="s">
        <v>26</v>
      </c>
      <c r="F82" s="12" t="s">
        <v>40</v>
      </c>
      <c r="G82" s="12" t="s">
        <v>41</v>
      </c>
      <c r="H82" s="12">
        <v>37</v>
      </c>
      <c r="I82" s="12">
        <v>18000</v>
      </c>
      <c r="J82" s="22">
        <v>4346</v>
      </c>
      <c r="K82" s="23">
        <v>0.2903</v>
      </c>
      <c r="L82" s="15">
        <v>0</v>
      </c>
      <c r="M82" s="15">
        <v>1</v>
      </c>
      <c r="N82" s="15">
        <v>728</v>
      </c>
      <c r="O82" s="32">
        <f t="shared" si="11"/>
        <v>388023.40493884805</v>
      </c>
      <c r="P82">
        <f t="shared" si="9"/>
        <v>0.59593846153846153</v>
      </c>
      <c r="Q82" s="12">
        <v>4</v>
      </c>
      <c r="R82" s="12">
        <v>0</v>
      </c>
      <c r="S82" s="9">
        <f t="shared" si="3"/>
        <v>104.508</v>
      </c>
      <c r="T82" s="12">
        <f t="shared" si="4"/>
        <v>89.129216666666665</v>
      </c>
      <c r="U82" s="12">
        <v>0</v>
      </c>
      <c r="V82" s="12">
        <v>0</v>
      </c>
      <c r="W82" s="9">
        <f t="shared" si="0"/>
        <v>193.63721666666666</v>
      </c>
      <c r="X82">
        <v>819.0168520895387</v>
      </c>
      <c r="Y82">
        <f t="shared" si="6"/>
        <v>58.046989482979143</v>
      </c>
      <c r="Z82" s="7">
        <f t="shared" si="5"/>
        <v>135.59022718368752</v>
      </c>
      <c r="AA82" s="8">
        <f t="shared" si="7"/>
        <v>1684.973424780384</v>
      </c>
    </row>
    <row r="83" spans="1:27" s="12" customFormat="1" x14ac:dyDescent="0.25">
      <c r="A83" s="11">
        <v>44074</v>
      </c>
      <c r="B83" s="12">
        <v>708155735</v>
      </c>
      <c r="C83" s="12">
        <v>35</v>
      </c>
      <c r="D83" s="12" t="s">
        <v>23</v>
      </c>
      <c r="E83" s="12" t="s">
        <v>26</v>
      </c>
      <c r="F83" s="12" t="s">
        <v>40</v>
      </c>
      <c r="G83" s="12" t="s">
        <v>41</v>
      </c>
      <c r="H83" s="12">
        <v>38</v>
      </c>
      <c r="I83" s="12">
        <v>18000</v>
      </c>
      <c r="J83" s="22">
        <v>4578</v>
      </c>
      <c r="K83" s="23">
        <v>0.32140000000000002</v>
      </c>
      <c r="L83" s="15">
        <v>0</v>
      </c>
      <c r="M83" s="15">
        <v>1</v>
      </c>
      <c r="N83" s="15">
        <v>730</v>
      </c>
      <c r="O83" s="32">
        <f t="shared" si="11"/>
        <v>390491.40493884805</v>
      </c>
      <c r="P83">
        <f t="shared" si="9"/>
        <v>0.61735384615384614</v>
      </c>
      <c r="Q83" s="12">
        <v>4</v>
      </c>
      <c r="R83" s="12">
        <v>0</v>
      </c>
      <c r="S83" s="9">
        <f t="shared" si="3"/>
        <v>115.70400000000002</v>
      </c>
      <c r="T83" s="12">
        <f t="shared" si="4"/>
        <v>93.887150000000005</v>
      </c>
      <c r="U83" s="12">
        <v>0</v>
      </c>
      <c r="V83" s="12">
        <v>0</v>
      </c>
      <c r="W83" s="9">
        <f t="shared" si="0"/>
        <v>209.59115000000003</v>
      </c>
      <c r="X83">
        <v>898.94490042536256</v>
      </c>
      <c r="Y83">
        <f t="shared" si="6"/>
        <v>79.92804833582386</v>
      </c>
      <c r="Z83" s="7">
        <f t="shared" si="5"/>
        <v>129.66310166417617</v>
      </c>
      <c r="AA83" s="8">
        <f t="shared" si="7"/>
        <v>1814.6365264445601</v>
      </c>
    </row>
    <row r="84" spans="1:27" s="12" customFormat="1" x14ac:dyDescent="0.25">
      <c r="A84" s="11">
        <v>44104</v>
      </c>
      <c r="B84" s="12">
        <v>708155735</v>
      </c>
      <c r="C84" s="12">
        <v>35</v>
      </c>
      <c r="D84" s="12" t="s">
        <v>23</v>
      </c>
      <c r="E84" s="12" t="s">
        <v>26</v>
      </c>
      <c r="F84" s="12" t="s">
        <v>40</v>
      </c>
      <c r="G84" s="12" t="s">
        <v>41</v>
      </c>
      <c r="H84" s="12">
        <v>39</v>
      </c>
      <c r="I84" s="12">
        <v>18000</v>
      </c>
      <c r="J84" s="22">
        <v>4716.8</v>
      </c>
      <c r="K84" s="20">
        <v>0.30630000000000002</v>
      </c>
      <c r="L84" s="15">
        <v>0</v>
      </c>
      <c r="M84" s="15">
        <v>1</v>
      </c>
      <c r="N84" s="15">
        <v>731</v>
      </c>
      <c r="O84" s="32">
        <f t="shared" si="11"/>
        <v>393098.20493884804</v>
      </c>
      <c r="P84">
        <f t="shared" si="9"/>
        <v>0.63016615384615382</v>
      </c>
      <c r="Q84" s="12">
        <v>4</v>
      </c>
      <c r="R84" s="12">
        <v>0</v>
      </c>
      <c r="S84" s="9">
        <f t="shared" si="3"/>
        <v>110.26800000000001</v>
      </c>
      <c r="T84" s="12">
        <f t="shared" si="4"/>
        <v>96.733706666666663</v>
      </c>
      <c r="U84" s="12">
        <v>0</v>
      </c>
      <c r="V84" s="12">
        <v>0</v>
      </c>
      <c r="W84" s="9">
        <f t="shared" si="0"/>
        <v>207.00170666666668</v>
      </c>
      <c r="X84">
        <v>837.15857507859039</v>
      </c>
      <c r="Y84">
        <f t="shared" si="6"/>
        <v>-61.786325346772173</v>
      </c>
      <c r="Z84" s="7">
        <f t="shared" si="5"/>
        <v>268.78803201343885</v>
      </c>
      <c r="AA84" s="8">
        <f t="shared" si="7"/>
        <v>2083.424558457999</v>
      </c>
    </row>
    <row r="85" spans="1:27" s="12" customFormat="1" x14ac:dyDescent="0.25">
      <c r="A85" s="11">
        <v>44135</v>
      </c>
      <c r="B85" s="12">
        <v>708155735</v>
      </c>
      <c r="C85" s="12">
        <v>35</v>
      </c>
      <c r="D85" s="12" t="s">
        <v>23</v>
      </c>
      <c r="E85" s="12" t="s">
        <v>26</v>
      </c>
      <c r="F85" s="12" t="s">
        <v>40</v>
      </c>
      <c r="G85" s="12" t="s">
        <v>41</v>
      </c>
      <c r="H85" s="12">
        <v>40</v>
      </c>
      <c r="I85" s="12">
        <v>18000</v>
      </c>
      <c r="J85" s="22">
        <v>5125.3999999999996</v>
      </c>
      <c r="K85" s="20">
        <v>0.37030000000000002</v>
      </c>
      <c r="L85" s="15">
        <v>0</v>
      </c>
      <c r="M85" s="12">
        <v>1</v>
      </c>
      <c r="N85" s="15">
        <v>726</v>
      </c>
      <c r="O85" s="34">
        <f t="shared" si="11"/>
        <v>396113.60493884806</v>
      </c>
      <c r="P85" s="12">
        <f t="shared" si="9"/>
        <v>0.6678830769230768</v>
      </c>
      <c r="Q85" s="12">
        <v>4</v>
      </c>
      <c r="R85" s="12">
        <v>0</v>
      </c>
      <c r="S85" s="9">
        <f t="shared" si="3"/>
        <v>133.30800000000002</v>
      </c>
      <c r="T85" s="12">
        <f t="shared" si="4"/>
        <v>105.11341166666665</v>
      </c>
      <c r="U85" s="12">
        <v>0</v>
      </c>
      <c r="V85" s="12">
        <v>0</v>
      </c>
      <c r="W85" s="9">
        <f t="shared" si="0"/>
        <v>238.42141166666667</v>
      </c>
      <c r="X85" s="12">
        <v>1002.4658425073934</v>
      </c>
      <c r="Y85" s="12">
        <f t="shared" si="6"/>
        <v>165.30726742880302</v>
      </c>
      <c r="Z85" s="9">
        <f t="shared" si="5"/>
        <v>73.114144237863655</v>
      </c>
      <c r="AA85" s="8">
        <f t="shared" si="7"/>
        <v>2156.5387026958624</v>
      </c>
    </row>
    <row r="86" spans="1:27" s="12" customFormat="1" x14ac:dyDescent="0.25">
      <c r="A86" s="5">
        <v>44165</v>
      </c>
      <c r="B86" s="2">
        <v>708155735</v>
      </c>
      <c r="C86" s="2">
        <v>35</v>
      </c>
      <c r="D86" s="2" t="s">
        <v>23</v>
      </c>
      <c r="E86" s="2" t="s">
        <v>26</v>
      </c>
      <c r="F86" s="2" t="s">
        <v>40</v>
      </c>
      <c r="G86" s="2" t="s">
        <v>41</v>
      </c>
      <c r="H86" s="2">
        <v>41</v>
      </c>
      <c r="I86" s="2">
        <v>18000</v>
      </c>
      <c r="J86" s="26">
        <v>5685.2</v>
      </c>
      <c r="K86" s="21">
        <v>0.39100000000000001</v>
      </c>
      <c r="L86" s="27">
        <v>0</v>
      </c>
      <c r="M86" s="2">
        <v>2</v>
      </c>
      <c r="N86" s="27">
        <v>720</v>
      </c>
      <c r="O86" s="33">
        <f t="shared" si="11"/>
        <v>405374.00493884808</v>
      </c>
      <c r="P86" s="2">
        <f>(500+1610+J86*M86)/(130000/12)</f>
        <v>1.2443446153846154</v>
      </c>
      <c r="Q86" s="2">
        <v>4</v>
      </c>
      <c r="R86" s="2">
        <v>0</v>
      </c>
      <c r="S86" s="25">
        <f t="shared" si="3"/>
        <v>140.76</v>
      </c>
      <c r="T86" s="2">
        <f t="shared" si="4"/>
        <v>116.59397666666666</v>
      </c>
      <c r="U86" s="2">
        <v>0</v>
      </c>
      <c r="V86" s="2">
        <v>0</v>
      </c>
      <c r="W86" s="25">
        <f t="shared" si="0"/>
        <v>257.35397666666665</v>
      </c>
      <c r="X86" s="2">
        <v>1398.6451300000001</v>
      </c>
      <c r="Y86" s="2">
        <f t="shared" si="6"/>
        <v>396.1792874926067</v>
      </c>
      <c r="Z86" s="25">
        <f t="shared" si="5"/>
        <v>-138.82531082594005</v>
      </c>
      <c r="AA86" s="25">
        <f t="shared" si="7"/>
        <v>2017.7133918699224</v>
      </c>
    </row>
    <row r="87" spans="1:27" s="12" customFormat="1" x14ac:dyDescent="0.25">
      <c r="A87" s="11">
        <v>44196</v>
      </c>
      <c r="B87" s="12">
        <v>708155735</v>
      </c>
      <c r="C87" s="12">
        <v>35</v>
      </c>
      <c r="D87" s="12" t="s">
        <v>23</v>
      </c>
      <c r="E87" s="12" t="s">
        <v>26</v>
      </c>
      <c r="F87" s="12" t="s">
        <v>40</v>
      </c>
      <c r="G87" s="12" t="s">
        <v>41</v>
      </c>
      <c r="H87" s="12">
        <v>42</v>
      </c>
      <c r="I87" s="12">
        <v>18000</v>
      </c>
      <c r="J87" s="22">
        <v>5413.4</v>
      </c>
      <c r="K87" s="20">
        <v>0.44500000000000001</v>
      </c>
      <c r="L87" s="15">
        <v>0</v>
      </c>
      <c r="M87" s="12">
        <v>2</v>
      </c>
      <c r="N87" s="15">
        <v>714</v>
      </c>
      <c r="O87" s="32">
        <f t="shared" si="11"/>
        <v>414090.80493884807</v>
      </c>
      <c r="P87">
        <f t="shared" si="9"/>
        <v>1.1941661538461537</v>
      </c>
      <c r="Q87" s="24">
        <v>6</v>
      </c>
      <c r="R87" s="12">
        <v>0</v>
      </c>
      <c r="S87" s="9">
        <f t="shared" si="3"/>
        <v>160.20000000000002</v>
      </c>
      <c r="T87" s="12">
        <f t="shared" si="4"/>
        <v>111.01981166666666</v>
      </c>
      <c r="U87" s="12">
        <v>0</v>
      </c>
      <c r="V87" s="12">
        <v>0</v>
      </c>
      <c r="W87" s="9">
        <f t="shared" si="0"/>
        <v>271.21981166666666</v>
      </c>
      <c r="X87" s="12">
        <v>2422.764975886651</v>
      </c>
      <c r="Y87">
        <f t="shared" si="6"/>
        <v>1024.1198458866509</v>
      </c>
      <c r="Z87" s="7">
        <f t="shared" si="5"/>
        <v>-752.90003421998426</v>
      </c>
      <c r="AA87" s="7">
        <f t="shared" si="7"/>
        <v>1264.8133576499381</v>
      </c>
    </row>
    <row r="88" spans="1:27" s="12" customFormat="1" x14ac:dyDescent="0.25">
      <c r="A88" s="11">
        <v>44227</v>
      </c>
      <c r="B88" s="12">
        <v>708155735</v>
      </c>
      <c r="C88" s="12">
        <v>36</v>
      </c>
      <c r="D88" s="12" t="s">
        <v>23</v>
      </c>
      <c r="E88" s="12" t="s">
        <v>26</v>
      </c>
      <c r="F88" s="12" t="s">
        <v>40</v>
      </c>
      <c r="G88" s="12" t="s">
        <v>41</v>
      </c>
      <c r="H88" s="12">
        <v>43</v>
      </c>
      <c r="I88" s="12">
        <v>18000</v>
      </c>
      <c r="J88" s="22">
        <v>6565.4</v>
      </c>
      <c r="K88" s="20">
        <v>0.44429999999999997</v>
      </c>
      <c r="L88" s="17">
        <v>1</v>
      </c>
      <c r="M88" s="12">
        <v>2</v>
      </c>
      <c r="N88" s="15">
        <v>707</v>
      </c>
      <c r="O88" s="32">
        <f t="shared" si="11"/>
        <v>425111.60493884806</v>
      </c>
      <c r="P88">
        <f t="shared" si="9"/>
        <v>1.4068430769230769</v>
      </c>
      <c r="Q88" s="12">
        <v>6</v>
      </c>
      <c r="R88" s="12">
        <v>0</v>
      </c>
      <c r="S88" s="9">
        <f t="shared" si="3"/>
        <v>159.94800000000001</v>
      </c>
      <c r="T88" s="12">
        <f t="shared" si="4"/>
        <v>134.64541166666666</v>
      </c>
      <c r="U88" s="12">
        <v>0</v>
      </c>
      <c r="V88" s="12">
        <v>0</v>
      </c>
      <c r="W88" s="9">
        <f t="shared" si="0"/>
        <v>294.59341166666667</v>
      </c>
      <c r="X88" s="12">
        <v>2436.1985599999998</v>
      </c>
      <c r="Y88">
        <f t="shared" si="6"/>
        <v>13.433584113348843</v>
      </c>
      <c r="Z88" s="7">
        <f t="shared" si="5"/>
        <v>281.15982755331783</v>
      </c>
      <c r="AA88" s="7">
        <f t="shared" si="7"/>
        <v>1545.973185203256</v>
      </c>
    </row>
    <row r="89" spans="1:27" s="12" customFormat="1" x14ac:dyDescent="0.25">
      <c r="A89" s="11">
        <v>44255</v>
      </c>
      <c r="B89" s="12">
        <v>708155735</v>
      </c>
      <c r="C89" s="12">
        <v>36</v>
      </c>
      <c r="D89" s="12" t="s">
        <v>23</v>
      </c>
      <c r="E89" s="12" t="s">
        <v>26</v>
      </c>
      <c r="F89" s="12" t="s">
        <v>40</v>
      </c>
      <c r="G89" s="12" t="s">
        <v>41</v>
      </c>
      <c r="H89" s="12">
        <v>44</v>
      </c>
      <c r="I89" s="12">
        <v>18000</v>
      </c>
      <c r="J89" s="22">
        <v>6938</v>
      </c>
      <c r="K89" s="20">
        <v>0.45</v>
      </c>
      <c r="L89" s="15">
        <v>2</v>
      </c>
      <c r="M89" s="12">
        <v>3</v>
      </c>
      <c r="N89" s="15">
        <v>705</v>
      </c>
      <c r="O89" s="32">
        <f>O88-500-1610+J89*M$89</f>
        <v>443815.60493884806</v>
      </c>
      <c r="P89">
        <f>(500+1610+J89*$M$89)/(130000/12)</f>
        <v>2.1160615384615382</v>
      </c>
      <c r="Q89" s="12">
        <v>6</v>
      </c>
      <c r="R89" s="12">
        <v>0</v>
      </c>
      <c r="S89" s="9">
        <f t="shared" si="3"/>
        <v>162</v>
      </c>
      <c r="T89" s="12">
        <f t="shared" si="4"/>
        <v>142.28681666666665</v>
      </c>
      <c r="U89" s="12">
        <v>0</v>
      </c>
      <c r="V89" s="12">
        <v>0</v>
      </c>
      <c r="W89" s="9">
        <f t="shared" si="0"/>
        <v>304.28681666666665</v>
      </c>
      <c r="X89" s="12">
        <v>2438.3718988423029</v>
      </c>
      <c r="Y89">
        <f t="shared" si="6"/>
        <v>2.1733388423031101</v>
      </c>
      <c r="Z89" s="7">
        <f t="shared" si="5"/>
        <v>302.11347782436354</v>
      </c>
      <c r="AA89" s="7">
        <f t="shared" si="7"/>
        <v>1848.0866630276196</v>
      </c>
    </row>
    <row r="90" spans="1:27" s="12" customFormat="1" x14ac:dyDescent="0.25">
      <c r="A90" s="11">
        <v>44286</v>
      </c>
      <c r="B90" s="12">
        <v>708155735</v>
      </c>
      <c r="C90" s="12">
        <v>36</v>
      </c>
      <c r="D90" s="12" t="s">
        <v>23</v>
      </c>
      <c r="E90" s="12" t="s">
        <v>26</v>
      </c>
      <c r="F90" s="12" t="s">
        <v>40</v>
      </c>
      <c r="G90" s="12" t="s">
        <v>41</v>
      </c>
      <c r="H90" s="12">
        <v>45</v>
      </c>
      <c r="I90" s="12">
        <v>18000</v>
      </c>
      <c r="J90" s="22">
        <v>7910</v>
      </c>
      <c r="K90" s="20">
        <v>0.5141</v>
      </c>
      <c r="L90" s="15">
        <v>3</v>
      </c>
      <c r="M90" s="12">
        <v>4</v>
      </c>
      <c r="N90" s="15">
        <v>703</v>
      </c>
      <c r="O90" s="32">
        <f t="shared" ref="O90:O99" si="12">O89-500-1610+J90*M$89</f>
        <v>465435.60493884806</v>
      </c>
      <c r="P90">
        <f t="shared" ref="P90:P99" si="13">(500+1610+J90*$M$89)/(130000/12)</f>
        <v>2.3852307692307693</v>
      </c>
      <c r="Q90" s="12">
        <v>6</v>
      </c>
      <c r="R90" s="12">
        <v>0</v>
      </c>
      <c r="S90" s="9">
        <f t="shared" si="3"/>
        <v>185.07599999999999</v>
      </c>
      <c r="T90" s="12">
        <f t="shared" si="4"/>
        <v>162.22091666666665</v>
      </c>
      <c r="U90" s="12">
        <v>0</v>
      </c>
      <c r="V90" s="12">
        <v>0</v>
      </c>
      <c r="W90" s="9">
        <f t="shared" si="0"/>
        <v>347.29691666666668</v>
      </c>
      <c r="X90" s="12">
        <v>2832.4794985766284</v>
      </c>
      <c r="Y90">
        <f t="shared" si="6"/>
        <v>394.1075997343255</v>
      </c>
      <c r="Z90" s="7">
        <f t="shared" si="5"/>
        <v>-46.810683067658829</v>
      </c>
      <c r="AA90" s="7">
        <f t="shared" si="7"/>
        <v>1801.2759799599608</v>
      </c>
    </row>
    <row r="91" spans="1:27" s="12" customFormat="1" x14ac:dyDescent="0.25">
      <c r="A91" s="11">
        <v>44316</v>
      </c>
      <c r="B91" s="12">
        <v>708155735</v>
      </c>
      <c r="C91" s="12">
        <v>36</v>
      </c>
      <c r="D91" s="12" t="s">
        <v>23</v>
      </c>
      <c r="E91" s="12" t="s">
        <v>26</v>
      </c>
      <c r="F91" s="12" t="s">
        <v>40</v>
      </c>
      <c r="G91" s="12" t="s">
        <v>41</v>
      </c>
      <c r="H91" s="12">
        <v>46</v>
      </c>
      <c r="I91" s="12">
        <v>18000</v>
      </c>
      <c r="J91" s="22">
        <v>8153.8</v>
      </c>
      <c r="K91" s="20">
        <v>0.60750000000000004</v>
      </c>
      <c r="L91" s="15">
        <v>3</v>
      </c>
      <c r="M91" s="12">
        <v>4</v>
      </c>
      <c r="N91" s="15">
        <v>701</v>
      </c>
      <c r="O91" s="32">
        <f t="shared" si="12"/>
        <v>487787.00493884808</v>
      </c>
      <c r="P91">
        <f t="shared" si="13"/>
        <v>2.4527446153846153</v>
      </c>
      <c r="Q91" s="12">
        <v>6</v>
      </c>
      <c r="R91" s="12">
        <v>0</v>
      </c>
      <c r="S91" s="9">
        <f t="shared" si="3"/>
        <v>218.70000000000002</v>
      </c>
      <c r="T91" s="12">
        <f t="shared" si="4"/>
        <v>167.22084833333332</v>
      </c>
      <c r="U91" s="12">
        <v>0</v>
      </c>
      <c r="V91" s="12">
        <v>0</v>
      </c>
      <c r="W91" s="9">
        <f t="shared" si="0"/>
        <v>385.92084833333331</v>
      </c>
      <c r="X91" s="12">
        <v>3316.4874091704705</v>
      </c>
      <c r="Y91">
        <f t="shared" si="6"/>
        <v>484.0079105938421</v>
      </c>
      <c r="Z91" s="7">
        <f t="shared" si="5"/>
        <v>-98.087062260508787</v>
      </c>
      <c r="AA91" s="7">
        <f t="shared" si="7"/>
        <v>1703.1889176994518</v>
      </c>
    </row>
    <row r="92" spans="1:27" s="12" customFormat="1" x14ac:dyDescent="0.25">
      <c r="A92" s="11">
        <v>44347</v>
      </c>
      <c r="B92" s="12">
        <v>708155735</v>
      </c>
      <c r="C92" s="12">
        <v>36</v>
      </c>
      <c r="D92" s="12" t="s">
        <v>23</v>
      </c>
      <c r="E92" s="12" t="s">
        <v>26</v>
      </c>
      <c r="F92" s="12" t="s">
        <v>40</v>
      </c>
      <c r="G92" s="12" t="s">
        <v>41</v>
      </c>
      <c r="H92" s="12">
        <v>47</v>
      </c>
      <c r="I92" s="12">
        <v>18000</v>
      </c>
      <c r="J92" s="22">
        <v>9524.6</v>
      </c>
      <c r="K92" s="20">
        <v>0.63019999999999998</v>
      </c>
      <c r="L92" s="12">
        <v>3</v>
      </c>
      <c r="M92" s="12">
        <v>4</v>
      </c>
      <c r="N92" s="15">
        <v>701</v>
      </c>
      <c r="O92" s="32">
        <f t="shared" si="12"/>
        <v>514250.80493884807</v>
      </c>
      <c r="P92">
        <f t="shared" si="13"/>
        <v>2.8323507692307692</v>
      </c>
      <c r="Q92" s="12">
        <v>6</v>
      </c>
      <c r="R92" s="12">
        <v>0</v>
      </c>
      <c r="S92" s="9">
        <f t="shared" si="3"/>
        <v>226.87200000000001</v>
      </c>
      <c r="T92" s="12">
        <f t="shared" si="4"/>
        <v>195.33367166666665</v>
      </c>
      <c r="U92" s="12">
        <v>0</v>
      </c>
      <c r="V92" s="12">
        <v>0</v>
      </c>
      <c r="W92" s="9">
        <f t="shared" si="0"/>
        <v>422.20567166666666</v>
      </c>
      <c r="X92" s="12">
        <v>3429.2931439341005</v>
      </c>
      <c r="Y92">
        <f t="shared" si="6"/>
        <v>112.80573476362997</v>
      </c>
      <c r="Z92" s="7">
        <f t="shared" si="5"/>
        <v>309.39993690303669</v>
      </c>
      <c r="AA92" s="7">
        <f t="shared" si="7"/>
        <v>2012.5888546024885</v>
      </c>
    </row>
    <row r="93" spans="1:27" s="12" customFormat="1" x14ac:dyDescent="0.25">
      <c r="A93" s="11">
        <v>44377</v>
      </c>
      <c r="B93" s="12">
        <v>708155735</v>
      </c>
      <c r="C93" s="12">
        <v>36</v>
      </c>
      <c r="D93" s="12" t="s">
        <v>23</v>
      </c>
      <c r="E93" s="12" t="s">
        <v>26</v>
      </c>
      <c r="F93" s="12" t="s">
        <v>40</v>
      </c>
      <c r="G93" s="12" t="s">
        <v>41</v>
      </c>
      <c r="H93" s="12">
        <v>48</v>
      </c>
      <c r="I93" s="12">
        <v>25000</v>
      </c>
      <c r="J93" s="22">
        <v>13376.6</v>
      </c>
      <c r="K93" s="20">
        <v>0.74870000000000003</v>
      </c>
      <c r="L93" s="12">
        <v>4</v>
      </c>
      <c r="M93" s="12">
        <v>4</v>
      </c>
      <c r="N93" s="12">
        <v>690</v>
      </c>
      <c r="O93" s="32">
        <f t="shared" si="12"/>
        <v>552270.60493884806</v>
      </c>
      <c r="P93">
        <f t="shared" si="13"/>
        <v>3.8990584615384618</v>
      </c>
      <c r="Q93" s="12">
        <v>6</v>
      </c>
      <c r="R93" s="24">
        <v>1</v>
      </c>
      <c r="S93" s="9">
        <f>I93*K93*2%</f>
        <v>374.35</v>
      </c>
      <c r="T93" s="12">
        <v>0</v>
      </c>
      <c r="U93" s="12">
        <v>0</v>
      </c>
      <c r="V93" s="12">
        <v>100</v>
      </c>
      <c r="W93" s="9">
        <f t="shared" si="0"/>
        <v>474.35</v>
      </c>
      <c r="X93" s="12">
        <v>8511.0101802565005</v>
      </c>
      <c r="Y93">
        <f t="shared" si="6"/>
        <v>5081.7170363223995</v>
      </c>
      <c r="Z93" s="7">
        <f t="shared" si="5"/>
        <v>-4607.3670363223991</v>
      </c>
      <c r="AA93" s="7">
        <f t="shared" si="7"/>
        <v>-2594.7781817199107</v>
      </c>
    </row>
    <row r="94" spans="1:27" s="12" customFormat="1" x14ac:dyDescent="0.25">
      <c r="A94" s="11">
        <v>44408</v>
      </c>
      <c r="B94" s="12">
        <v>708155735</v>
      </c>
      <c r="C94" s="12">
        <v>36</v>
      </c>
      <c r="D94" s="12" t="s">
        <v>23</v>
      </c>
      <c r="E94" s="12" t="s">
        <v>26</v>
      </c>
      <c r="F94" s="12" t="s">
        <v>40</v>
      </c>
      <c r="G94" s="12" t="s">
        <v>41</v>
      </c>
      <c r="H94" s="12">
        <v>49</v>
      </c>
      <c r="I94" s="12">
        <v>25000</v>
      </c>
      <c r="J94" s="22">
        <v>19147.5</v>
      </c>
      <c r="K94" s="20">
        <v>0.76990000000000003</v>
      </c>
      <c r="L94" s="12">
        <v>4</v>
      </c>
      <c r="M94" s="12">
        <v>5</v>
      </c>
      <c r="N94" s="15">
        <v>682</v>
      </c>
      <c r="O94" s="32">
        <f t="shared" si="12"/>
        <v>607603.10493884806</v>
      </c>
      <c r="P94">
        <f t="shared" si="13"/>
        <v>5.4971538461538456</v>
      </c>
      <c r="Q94" s="12">
        <v>6</v>
      </c>
      <c r="R94" s="12">
        <v>2</v>
      </c>
      <c r="S94" s="9">
        <f>(J94-J93-J93*24.61%/12 -30)*2%</f>
        <v>109.33136456666665</v>
      </c>
      <c r="T94" s="12">
        <v>0</v>
      </c>
      <c r="U94" s="12">
        <v>0</v>
      </c>
      <c r="V94" s="12">
        <v>0</v>
      </c>
      <c r="W94" s="9">
        <f t="shared" si="0"/>
        <v>109.33136456666665</v>
      </c>
      <c r="X94" s="12">
        <v>12525.882730954121</v>
      </c>
      <c r="Y94">
        <f t="shared" si="6"/>
        <v>4014.8725506976207</v>
      </c>
      <c r="Z94" s="7">
        <f t="shared" si="5"/>
        <v>-3905.541186130954</v>
      </c>
      <c r="AA94" s="7">
        <f t="shared" si="7"/>
        <v>-6500.3193678508651</v>
      </c>
    </row>
    <row r="95" spans="1:27" s="12" customFormat="1" x14ac:dyDescent="0.25">
      <c r="A95" s="11">
        <v>44439</v>
      </c>
      <c r="B95" s="12">
        <v>708155735</v>
      </c>
      <c r="C95" s="12">
        <v>36</v>
      </c>
      <c r="D95" s="12" t="s">
        <v>23</v>
      </c>
      <c r="E95" s="12" t="s">
        <v>26</v>
      </c>
      <c r="F95" s="12" t="s">
        <v>40</v>
      </c>
      <c r="G95" s="12" t="s">
        <v>41</v>
      </c>
      <c r="H95" s="12">
        <v>50</v>
      </c>
      <c r="I95" s="12">
        <v>25000</v>
      </c>
      <c r="J95" s="22">
        <v>24167.5</v>
      </c>
      <c r="K95" s="20">
        <v>0.9667</v>
      </c>
      <c r="L95" s="12">
        <v>4</v>
      </c>
      <c r="M95" s="12">
        <v>5</v>
      </c>
      <c r="N95" s="15">
        <v>675</v>
      </c>
      <c r="O95" s="32">
        <f t="shared" si="12"/>
        <v>677995.60493884806</v>
      </c>
      <c r="P95">
        <f t="shared" si="13"/>
        <v>6.8873076923076919</v>
      </c>
      <c r="Q95" s="12">
        <v>6</v>
      </c>
      <c r="R95" s="12">
        <v>3</v>
      </c>
      <c r="S95" s="9">
        <f>(J95-J94-J94*24.61%/12 -30)*2%</f>
        <v>91.946333749999994</v>
      </c>
      <c r="T95" s="12">
        <v>0</v>
      </c>
      <c r="U95" s="12">
        <v>0</v>
      </c>
      <c r="V95" s="12">
        <v>0</v>
      </c>
      <c r="W95" s="9">
        <f t="shared" ref="W95:W99" si="14">SUM(S95:V95)</f>
        <v>91.946333749999994</v>
      </c>
      <c r="X95" s="12">
        <v>16956.234837318538</v>
      </c>
      <c r="Y95">
        <f t="shared" si="6"/>
        <v>4430.3521063644166</v>
      </c>
      <c r="Z95" s="7">
        <f t="shared" si="5"/>
        <v>-4338.4057726144165</v>
      </c>
      <c r="AA95" s="7">
        <f t="shared" si="7"/>
        <v>-10838.725140465282</v>
      </c>
    </row>
    <row r="96" spans="1:27" s="12" customFormat="1" x14ac:dyDescent="0.25">
      <c r="A96" s="11">
        <v>44469</v>
      </c>
      <c r="B96" s="12">
        <v>708155735</v>
      </c>
      <c r="C96" s="12">
        <v>36</v>
      </c>
      <c r="D96" s="12" t="s">
        <v>23</v>
      </c>
      <c r="E96" s="12" t="s">
        <v>26</v>
      </c>
      <c r="F96" s="12" t="s">
        <v>40</v>
      </c>
      <c r="G96" s="12" t="s">
        <v>41</v>
      </c>
      <c r="H96" s="12">
        <v>51</v>
      </c>
      <c r="I96" s="12">
        <v>25000</v>
      </c>
      <c r="J96" s="22">
        <v>24640.570833333335</v>
      </c>
      <c r="K96" s="20">
        <v>0.98562283333333345</v>
      </c>
      <c r="L96" s="12">
        <v>5</v>
      </c>
      <c r="M96" s="12">
        <v>5</v>
      </c>
      <c r="N96" s="15">
        <v>669</v>
      </c>
      <c r="O96" s="32">
        <f t="shared" si="12"/>
        <v>749807.31743884808</v>
      </c>
      <c r="P96">
        <f t="shared" si="13"/>
        <v>7.0183119230769231</v>
      </c>
      <c r="Q96" s="12">
        <v>6</v>
      </c>
      <c r="R96" s="12">
        <v>4</v>
      </c>
      <c r="S96" s="9">
        <v>0</v>
      </c>
      <c r="T96" s="9">
        <v>0</v>
      </c>
      <c r="U96" s="12">
        <v>0</v>
      </c>
      <c r="V96" s="12">
        <v>0</v>
      </c>
      <c r="W96" s="9">
        <f t="shared" si="14"/>
        <v>0</v>
      </c>
      <c r="X96" s="12">
        <v>18667.161307475402</v>
      </c>
      <c r="Y96">
        <f t="shared" si="6"/>
        <v>1710.9264701568645</v>
      </c>
      <c r="Z96" s="7">
        <f t="shared" si="5"/>
        <v>-1710.9264701568645</v>
      </c>
      <c r="AA96" s="7">
        <f t="shared" si="7"/>
        <v>-12549.651610622146</v>
      </c>
    </row>
    <row r="97" spans="1:27" s="12" customFormat="1" x14ac:dyDescent="0.25">
      <c r="A97" s="11">
        <v>44500</v>
      </c>
      <c r="B97" s="12">
        <v>708155735</v>
      </c>
      <c r="C97" s="12">
        <v>36</v>
      </c>
      <c r="D97" s="12" t="s">
        <v>23</v>
      </c>
      <c r="E97" s="12" t="s">
        <v>26</v>
      </c>
      <c r="F97" s="12" t="s">
        <v>40</v>
      </c>
      <c r="G97" s="12" t="s">
        <v>41</v>
      </c>
      <c r="H97" s="12">
        <v>49</v>
      </c>
      <c r="I97" s="12">
        <v>25000</v>
      </c>
      <c r="J97" s="22">
        <v>24640.570833333335</v>
      </c>
      <c r="K97" s="20">
        <v>0.98562283333333345</v>
      </c>
      <c r="L97" s="12">
        <v>5</v>
      </c>
      <c r="M97" s="12">
        <v>5</v>
      </c>
      <c r="N97" s="15">
        <v>664</v>
      </c>
      <c r="O97" s="32">
        <f t="shared" si="12"/>
        <v>821619.02993884811</v>
      </c>
      <c r="P97">
        <f t="shared" si="13"/>
        <v>7.0183119230769231</v>
      </c>
      <c r="Q97" s="12">
        <v>6</v>
      </c>
      <c r="R97" s="12">
        <v>5</v>
      </c>
      <c r="S97" s="9">
        <v>0</v>
      </c>
      <c r="T97" s="9">
        <v>0</v>
      </c>
      <c r="U97" s="12">
        <v>0</v>
      </c>
      <c r="V97" s="12">
        <v>0</v>
      </c>
      <c r="W97" s="9">
        <f t="shared" si="14"/>
        <v>0</v>
      </c>
      <c r="X97" s="12">
        <v>19885.226738623966</v>
      </c>
      <c r="Y97">
        <f t="shared" si="6"/>
        <v>1218.0654311485632</v>
      </c>
      <c r="Z97" s="7">
        <f t="shared" si="5"/>
        <v>-1218.0654311485632</v>
      </c>
      <c r="AA97" s="7">
        <f t="shared" si="7"/>
        <v>-13767.717041770709</v>
      </c>
    </row>
    <row r="98" spans="1:27" s="12" customFormat="1" x14ac:dyDescent="0.25">
      <c r="A98" s="11">
        <v>44530</v>
      </c>
      <c r="B98" s="12">
        <v>708155735</v>
      </c>
      <c r="C98" s="12">
        <v>36</v>
      </c>
      <c r="D98" s="12" t="s">
        <v>23</v>
      </c>
      <c r="E98" s="12" t="s">
        <v>26</v>
      </c>
      <c r="F98" s="12" t="s">
        <v>40</v>
      </c>
      <c r="G98" s="12" t="s">
        <v>41</v>
      </c>
      <c r="H98" s="12">
        <v>50</v>
      </c>
      <c r="I98" s="12">
        <v>25000</v>
      </c>
      <c r="J98" s="22">
        <v>24640.570833333335</v>
      </c>
      <c r="K98" s="20">
        <v>0.98562283333333345</v>
      </c>
      <c r="L98" s="12">
        <v>5</v>
      </c>
      <c r="M98" s="12">
        <v>5</v>
      </c>
      <c r="N98" s="15">
        <v>655</v>
      </c>
      <c r="O98" s="32">
        <f t="shared" si="12"/>
        <v>893430.74243884813</v>
      </c>
      <c r="P98">
        <f t="shared" si="13"/>
        <v>7.0183119230769231</v>
      </c>
      <c r="Q98" s="12">
        <v>6</v>
      </c>
      <c r="R98" s="12">
        <v>6</v>
      </c>
      <c r="S98" s="9">
        <v>0</v>
      </c>
      <c r="T98" s="9">
        <v>0</v>
      </c>
      <c r="U98" s="12">
        <v>0</v>
      </c>
      <c r="V98" s="12">
        <v>0</v>
      </c>
      <c r="W98" s="9">
        <f t="shared" si="14"/>
        <v>0</v>
      </c>
      <c r="X98" s="12">
        <v>20483.014599277467</v>
      </c>
      <c r="Y98">
        <f t="shared" si="6"/>
        <v>597.78786065350141</v>
      </c>
      <c r="Z98" s="7">
        <f t="shared" si="5"/>
        <v>-597.78786065350141</v>
      </c>
      <c r="AA98" s="7">
        <f t="shared" si="7"/>
        <v>-14365.504902424211</v>
      </c>
    </row>
    <row r="99" spans="1:27" s="12" customFormat="1" x14ac:dyDescent="0.25">
      <c r="A99" s="11">
        <v>44561</v>
      </c>
      <c r="B99" s="12">
        <v>708155735</v>
      </c>
      <c r="C99" s="12">
        <v>36</v>
      </c>
      <c r="D99" s="12" t="s">
        <v>23</v>
      </c>
      <c r="E99" s="12" t="s">
        <v>26</v>
      </c>
      <c r="F99" s="12" t="s">
        <v>40</v>
      </c>
      <c r="G99" s="12" t="s">
        <v>41</v>
      </c>
      <c r="H99" s="12">
        <v>51</v>
      </c>
      <c r="I99" s="12">
        <v>25000</v>
      </c>
      <c r="J99" s="22">
        <v>24640.570833333335</v>
      </c>
      <c r="K99" s="20">
        <v>0.98562283333333345</v>
      </c>
      <c r="L99" s="12">
        <v>5</v>
      </c>
      <c r="M99" s="12">
        <v>5</v>
      </c>
      <c r="N99" s="15">
        <v>650</v>
      </c>
      <c r="O99" s="32">
        <f t="shared" si="12"/>
        <v>965242.45493884815</v>
      </c>
      <c r="P99">
        <f t="shared" si="13"/>
        <v>7.0183119230769231</v>
      </c>
      <c r="Q99" s="12">
        <v>4</v>
      </c>
      <c r="R99" s="12">
        <v>7</v>
      </c>
      <c r="S99" s="9">
        <v>0</v>
      </c>
      <c r="T99" s="9">
        <v>0</v>
      </c>
      <c r="U99" s="12">
        <v>0</v>
      </c>
      <c r="V99" s="12">
        <v>0</v>
      </c>
      <c r="W99" s="9">
        <f t="shared" si="14"/>
        <v>0</v>
      </c>
      <c r="X99" s="12">
        <v>21237.393940466503</v>
      </c>
      <c r="Y99">
        <f t="shared" si="6"/>
        <v>754.3793411890365</v>
      </c>
      <c r="Z99" s="7">
        <f t="shared" si="5"/>
        <v>-754.3793411890365</v>
      </c>
      <c r="AA99" s="7">
        <f t="shared" si="7"/>
        <v>-15119.884243613247</v>
      </c>
    </row>
    <row r="100" spans="1:27" s="12" customFormat="1" x14ac:dyDescent="0.25">
      <c r="A100" s="11">
        <v>44592</v>
      </c>
      <c r="B100" s="12">
        <v>708155735</v>
      </c>
      <c r="K100" s="20"/>
    </row>
    <row r="101" spans="1:27" x14ac:dyDescent="0.25">
      <c r="A101" s="3">
        <v>44620</v>
      </c>
      <c r="B101">
        <v>708155735</v>
      </c>
      <c r="K101" s="14"/>
    </row>
    <row r="102" spans="1:27" x14ac:dyDescent="0.25">
      <c r="A102" s="3">
        <v>44651</v>
      </c>
      <c r="B102">
        <v>708155735</v>
      </c>
      <c r="K102" s="14"/>
    </row>
    <row r="103" spans="1:27" x14ac:dyDescent="0.25">
      <c r="A103" s="3">
        <v>44681</v>
      </c>
      <c r="B103">
        <v>708155735</v>
      </c>
      <c r="K103" s="14"/>
    </row>
    <row r="104" spans="1:27" x14ac:dyDescent="0.25">
      <c r="A104" s="3">
        <v>44712</v>
      </c>
      <c r="B104">
        <v>708155735</v>
      </c>
      <c r="K104" s="14"/>
    </row>
    <row r="105" spans="1:27" x14ac:dyDescent="0.25">
      <c r="A105" s="3">
        <v>44742</v>
      </c>
      <c r="B105">
        <v>708155735</v>
      </c>
      <c r="K105" s="14"/>
    </row>
    <row r="106" spans="1:27" x14ac:dyDescent="0.25">
      <c r="A106" s="3">
        <v>44773</v>
      </c>
      <c r="B106">
        <v>708155735</v>
      </c>
      <c r="K106" s="14"/>
    </row>
    <row r="107" spans="1:27" x14ac:dyDescent="0.25">
      <c r="A107" s="3">
        <v>44804</v>
      </c>
      <c r="B107">
        <v>708155735</v>
      </c>
      <c r="K107" s="14"/>
    </row>
    <row r="108" spans="1:27" x14ac:dyDescent="0.25">
      <c r="A108" s="3">
        <v>44834</v>
      </c>
      <c r="B108">
        <v>708155735</v>
      </c>
      <c r="K108" s="14"/>
    </row>
    <row r="109" spans="1:27" x14ac:dyDescent="0.25">
      <c r="A109" s="3">
        <v>44865</v>
      </c>
      <c r="B109">
        <v>708155735</v>
      </c>
      <c r="K109" s="14"/>
    </row>
    <row r="110" spans="1:27" x14ac:dyDescent="0.25">
      <c r="A110" s="3">
        <v>44895</v>
      </c>
      <c r="B110">
        <v>708155735</v>
      </c>
      <c r="K110" s="14"/>
    </row>
    <row r="111" spans="1:27" x14ac:dyDescent="0.25">
      <c r="A111" s="3">
        <v>44926</v>
      </c>
      <c r="B111">
        <v>708155735</v>
      </c>
      <c r="K111" s="14"/>
    </row>
    <row r="112" spans="1:27" x14ac:dyDescent="0.25">
      <c r="A112" s="3">
        <v>44957</v>
      </c>
      <c r="B112">
        <v>708155735</v>
      </c>
      <c r="K112" s="14"/>
    </row>
    <row r="113" spans="1:11" x14ac:dyDescent="0.25">
      <c r="A113" s="3">
        <v>44985</v>
      </c>
      <c r="B113">
        <v>708155735</v>
      </c>
      <c r="K113" s="14"/>
    </row>
    <row r="114" spans="1:11" x14ac:dyDescent="0.25">
      <c r="A114" s="3">
        <v>45016</v>
      </c>
      <c r="B114">
        <v>708155735</v>
      </c>
      <c r="K114" s="14"/>
    </row>
    <row r="115" spans="1:11" x14ac:dyDescent="0.25">
      <c r="A115" s="3">
        <v>45046</v>
      </c>
      <c r="B115">
        <v>708155735</v>
      </c>
      <c r="K115" s="14"/>
    </row>
    <row r="116" spans="1:11" x14ac:dyDescent="0.25">
      <c r="A116" s="3">
        <v>45077</v>
      </c>
      <c r="B116">
        <v>708155735</v>
      </c>
      <c r="K116" s="14"/>
    </row>
    <row r="117" spans="1:11" x14ac:dyDescent="0.25">
      <c r="A117" s="3">
        <v>45107</v>
      </c>
      <c r="B117">
        <v>708155735</v>
      </c>
      <c r="K117" s="14"/>
    </row>
    <row r="118" spans="1:11" x14ac:dyDescent="0.25">
      <c r="A118" s="3">
        <v>45138</v>
      </c>
      <c r="B118">
        <v>708155735</v>
      </c>
      <c r="K118" s="14"/>
    </row>
    <row r="119" spans="1:11" x14ac:dyDescent="0.25">
      <c r="A119" s="3">
        <v>45169</v>
      </c>
      <c r="B119">
        <v>708155735</v>
      </c>
      <c r="K119" s="14"/>
    </row>
    <row r="120" spans="1:11" x14ac:dyDescent="0.25">
      <c r="A120" s="3">
        <v>45199</v>
      </c>
      <c r="B120">
        <v>708155735</v>
      </c>
      <c r="K120" s="14"/>
    </row>
    <row r="121" spans="1:11" x14ac:dyDescent="0.25">
      <c r="A121" s="3">
        <v>45230</v>
      </c>
      <c r="B121">
        <v>708155735</v>
      </c>
      <c r="K121" s="14"/>
    </row>
    <row r="122" spans="1:11" x14ac:dyDescent="0.25">
      <c r="A122" s="3">
        <v>45260</v>
      </c>
      <c r="B122">
        <v>708155735</v>
      </c>
      <c r="K122" s="14"/>
    </row>
    <row r="123" spans="1:11" x14ac:dyDescent="0.25">
      <c r="A123" s="3">
        <v>45291</v>
      </c>
      <c r="B123">
        <v>708155735</v>
      </c>
      <c r="K123" s="14"/>
    </row>
    <row r="124" spans="1:11" x14ac:dyDescent="0.25">
      <c r="A124" s="3">
        <v>45322</v>
      </c>
      <c r="B124">
        <v>708155735</v>
      </c>
      <c r="K124" s="14"/>
    </row>
    <row r="125" spans="1:11" x14ac:dyDescent="0.25">
      <c r="A125" s="3">
        <v>45351</v>
      </c>
      <c r="B125">
        <v>708155735</v>
      </c>
      <c r="K125" s="14"/>
    </row>
    <row r="126" spans="1:11" x14ac:dyDescent="0.25">
      <c r="A126" s="3">
        <v>45382</v>
      </c>
      <c r="B126">
        <v>708155735</v>
      </c>
      <c r="K126" s="14"/>
    </row>
    <row r="127" spans="1:11" x14ac:dyDescent="0.25">
      <c r="A127" s="3">
        <v>45412</v>
      </c>
      <c r="B127">
        <v>708155735</v>
      </c>
      <c r="K127" s="14"/>
    </row>
    <row r="128" spans="1:11" x14ac:dyDescent="0.25">
      <c r="A128" s="3">
        <v>45443</v>
      </c>
      <c r="B128">
        <v>708155735</v>
      </c>
      <c r="K128" s="14"/>
    </row>
    <row r="129" spans="1:11" x14ac:dyDescent="0.25">
      <c r="A129" s="3">
        <v>45473</v>
      </c>
      <c r="B129">
        <v>708155735</v>
      </c>
      <c r="K129" s="14"/>
    </row>
    <row r="130" spans="1:11" x14ac:dyDescent="0.25">
      <c r="A130" s="3">
        <v>45504</v>
      </c>
      <c r="B130">
        <v>708155735</v>
      </c>
      <c r="K130" s="14"/>
    </row>
    <row r="131" spans="1:11" x14ac:dyDescent="0.25">
      <c r="A131" s="3">
        <v>45535</v>
      </c>
      <c r="B131">
        <v>708155735</v>
      </c>
      <c r="K131" s="14"/>
    </row>
    <row r="132" spans="1:11" x14ac:dyDescent="0.25">
      <c r="A132" s="3">
        <v>45565</v>
      </c>
      <c r="B132">
        <v>708155735</v>
      </c>
      <c r="K132" s="14"/>
    </row>
    <row r="133" spans="1:11" x14ac:dyDescent="0.25">
      <c r="A133" s="3">
        <v>45596</v>
      </c>
      <c r="B133">
        <v>708155735</v>
      </c>
      <c r="K133" s="14"/>
    </row>
  </sheetData>
  <pageMargins left="0.7" right="0.7" top="0.75" bottom="0.75" header="0.3" footer="0.3"/>
  <ignoredErrors>
    <ignoredError sqref="W96:W99"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75C-4BD5-41BE-B93D-1430A6A5C457}">
  <dimension ref="A1:AC133"/>
  <sheetViews>
    <sheetView zoomScale="85" zoomScaleNormal="85" workbookViewId="0">
      <pane xSplit="1" ySplit="2" topLeftCell="B60" activePane="bottomRight" state="frozen"/>
      <selection pane="topRight" activeCell="B1" sqref="B1"/>
      <selection pane="bottomLeft" activeCell="A3" sqref="A3"/>
      <selection pane="bottomRight" activeCell="A2" sqref="A2"/>
    </sheetView>
  </sheetViews>
  <sheetFormatPr defaultRowHeight="15" x14ac:dyDescent="0.25"/>
  <cols>
    <col min="1" max="1" width="17.7109375" customWidth="1"/>
    <col min="2" max="2" width="13" customWidth="1"/>
    <col min="5" max="5" width="14.85546875" customWidth="1"/>
    <col min="6" max="6" width="20.85546875" customWidth="1"/>
    <col min="7" max="7" width="18.5703125" customWidth="1"/>
    <col min="8" max="8" width="14.85546875" customWidth="1"/>
    <col min="9" max="9" width="18.140625" customWidth="1"/>
    <col min="10" max="10" width="15.7109375" customWidth="1"/>
    <col min="11" max="11" width="15.85546875" style="7" customWidth="1"/>
    <col min="12" max="18" width="24.28515625" customWidth="1"/>
    <col min="19" max="19" width="17.85546875" customWidth="1"/>
    <col min="20" max="20" width="23.7109375" customWidth="1"/>
    <col min="25" max="25" width="19.5703125" customWidth="1"/>
    <col min="27" max="27" width="16.42578125" customWidth="1"/>
  </cols>
  <sheetData>
    <row r="1" spans="1:27" x14ac:dyDescent="0.25">
      <c r="A1" s="28" t="s">
        <v>48</v>
      </c>
      <c r="B1" s="28"/>
      <c r="C1" s="28"/>
      <c r="D1" s="28"/>
      <c r="E1" s="28"/>
      <c r="F1" s="28"/>
      <c r="G1" s="28"/>
      <c r="H1" s="28"/>
      <c r="I1" s="28"/>
      <c r="J1" s="28"/>
      <c r="K1" s="8"/>
      <c r="L1" s="28"/>
      <c r="M1" s="28"/>
      <c r="N1" s="28"/>
      <c r="O1" s="28"/>
      <c r="P1" s="28"/>
      <c r="Q1" s="28"/>
      <c r="R1" s="28"/>
      <c r="S1" s="28"/>
      <c r="T1" s="28"/>
      <c r="U1" s="28"/>
      <c r="V1" s="28"/>
      <c r="W1" s="28"/>
      <c r="X1" s="28"/>
      <c r="Y1" s="28"/>
      <c r="Z1" s="28"/>
      <c r="AA1" s="28"/>
    </row>
    <row r="2" spans="1:27" x14ac:dyDescent="0.25">
      <c r="A2" t="s">
        <v>0</v>
      </c>
      <c r="B2" t="s">
        <v>1</v>
      </c>
      <c r="C2" t="s">
        <v>2</v>
      </c>
      <c r="D2" t="s">
        <v>3</v>
      </c>
      <c r="E2" t="s">
        <v>4</v>
      </c>
      <c r="F2" t="s">
        <v>5</v>
      </c>
      <c r="G2" t="s">
        <v>6</v>
      </c>
      <c r="H2" t="s">
        <v>7</v>
      </c>
      <c r="I2" t="s">
        <v>8</v>
      </c>
      <c r="J2" t="s">
        <v>9</v>
      </c>
      <c r="K2" s="14" t="s">
        <v>10</v>
      </c>
      <c r="L2" t="s">
        <v>11</v>
      </c>
      <c r="M2" t="s">
        <v>12</v>
      </c>
      <c r="N2" t="s">
        <v>13</v>
      </c>
      <c r="O2" t="s">
        <v>14</v>
      </c>
      <c r="P2" t="s">
        <v>15</v>
      </c>
      <c r="Q2" t="s">
        <v>16</v>
      </c>
      <c r="R2" t="s">
        <v>17</v>
      </c>
      <c r="S2" t="s">
        <v>35</v>
      </c>
      <c r="T2" t="s">
        <v>18</v>
      </c>
      <c r="U2" t="s">
        <v>19</v>
      </c>
      <c r="V2" t="s">
        <v>20</v>
      </c>
      <c r="W2" t="s">
        <v>33</v>
      </c>
      <c r="X2" t="s">
        <v>21</v>
      </c>
      <c r="Y2" t="s">
        <v>22</v>
      </c>
      <c r="Z2" t="s">
        <v>36</v>
      </c>
      <c r="AA2" t="s">
        <v>37</v>
      </c>
    </row>
    <row r="3" spans="1:27" x14ac:dyDescent="0.25">
      <c r="A3" s="3">
        <v>41639</v>
      </c>
      <c r="K3" s="14"/>
      <c r="S3" s="7"/>
      <c r="Z3" s="7"/>
    </row>
    <row r="4" spans="1:27" x14ac:dyDescent="0.25">
      <c r="A4" s="3">
        <v>41670</v>
      </c>
      <c r="K4" s="14"/>
    </row>
    <row r="5" spans="1:27" x14ac:dyDescent="0.25">
      <c r="A5" s="3">
        <v>41698</v>
      </c>
      <c r="K5" s="14"/>
    </row>
    <row r="6" spans="1:27" x14ac:dyDescent="0.25">
      <c r="A6" s="3">
        <v>41729</v>
      </c>
      <c r="K6" s="14"/>
    </row>
    <row r="7" spans="1:27" x14ac:dyDescent="0.25">
      <c r="A7" s="3">
        <v>41759</v>
      </c>
      <c r="K7" s="14"/>
    </row>
    <row r="8" spans="1:27" x14ac:dyDescent="0.25">
      <c r="A8" s="3">
        <v>41790</v>
      </c>
      <c r="K8" s="14"/>
    </row>
    <row r="9" spans="1:27" x14ac:dyDescent="0.25">
      <c r="A9" s="3">
        <v>41820</v>
      </c>
      <c r="K9" s="14"/>
    </row>
    <row r="10" spans="1:27" x14ac:dyDescent="0.25">
      <c r="A10" s="3">
        <v>41851</v>
      </c>
      <c r="K10" s="14"/>
    </row>
    <row r="11" spans="1:27" x14ac:dyDescent="0.25">
      <c r="A11" s="3">
        <v>41882</v>
      </c>
      <c r="K11" s="14"/>
    </row>
    <row r="12" spans="1:27" x14ac:dyDescent="0.25">
      <c r="A12" s="3">
        <v>41912</v>
      </c>
      <c r="K12" s="14"/>
    </row>
    <row r="13" spans="1:27" x14ac:dyDescent="0.25">
      <c r="A13" s="3">
        <v>41943</v>
      </c>
      <c r="K13" s="14"/>
    </row>
    <row r="14" spans="1:27" x14ac:dyDescent="0.25">
      <c r="A14" s="3">
        <v>41973</v>
      </c>
      <c r="K14" s="14"/>
    </row>
    <row r="15" spans="1:27" x14ac:dyDescent="0.25">
      <c r="A15" s="3">
        <v>42004</v>
      </c>
      <c r="K15" s="14"/>
    </row>
    <row r="16" spans="1:27" x14ac:dyDescent="0.25">
      <c r="A16" s="3">
        <v>42035</v>
      </c>
      <c r="K16" s="14"/>
    </row>
    <row r="17" spans="1:27" x14ac:dyDescent="0.25">
      <c r="A17" s="3">
        <v>42063</v>
      </c>
      <c r="K17" s="14"/>
    </row>
    <row r="18" spans="1:27" x14ac:dyDescent="0.25">
      <c r="A18" s="3">
        <v>42094</v>
      </c>
      <c r="K18" s="14"/>
    </row>
    <row r="19" spans="1:27" x14ac:dyDescent="0.25">
      <c r="A19" s="3">
        <v>42124</v>
      </c>
      <c r="K19" s="14"/>
    </row>
    <row r="20" spans="1:27" x14ac:dyDescent="0.25">
      <c r="A20" s="3">
        <v>42155</v>
      </c>
      <c r="K20" s="14"/>
    </row>
    <row r="21" spans="1:27" ht="15" customHeight="1" x14ac:dyDescent="0.25">
      <c r="A21" s="3">
        <v>42185</v>
      </c>
      <c r="K21" s="14"/>
    </row>
    <row r="22" spans="1:27" x14ac:dyDescent="0.25">
      <c r="A22" s="3">
        <v>42216</v>
      </c>
      <c r="K22" s="14"/>
    </row>
    <row r="23" spans="1:27" x14ac:dyDescent="0.25">
      <c r="A23" s="3">
        <v>42247</v>
      </c>
      <c r="K23" s="14"/>
    </row>
    <row r="24" spans="1:27" x14ac:dyDescent="0.25">
      <c r="A24" s="3">
        <v>42277</v>
      </c>
      <c r="K24" s="14"/>
    </row>
    <row r="25" spans="1:27" x14ac:dyDescent="0.25">
      <c r="A25" s="3">
        <v>42308</v>
      </c>
      <c r="K25" s="14"/>
    </row>
    <row r="26" spans="1:27" x14ac:dyDescent="0.25">
      <c r="A26" s="3">
        <v>42338</v>
      </c>
      <c r="K26" s="14"/>
    </row>
    <row r="27" spans="1:27" x14ac:dyDescent="0.25">
      <c r="A27" s="3">
        <v>42369</v>
      </c>
      <c r="K27" s="14"/>
    </row>
    <row r="28" spans="1:27" x14ac:dyDescent="0.25">
      <c r="A28" s="3">
        <v>42400</v>
      </c>
      <c r="K28" s="14"/>
    </row>
    <row r="29" spans="1:27" x14ac:dyDescent="0.25">
      <c r="A29" s="3">
        <v>42429</v>
      </c>
      <c r="K29" s="14"/>
    </row>
    <row r="30" spans="1:27" x14ac:dyDescent="0.25">
      <c r="A30" s="3">
        <v>42460</v>
      </c>
      <c r="K30" s="14"/>
      <c r="S30" s="7"/>
      <c r="W30" s="7"/>
      <c r="Z30" s="7"/>
      <c r="AA30" s="7"/>
    </row>
    <row r="31" spans="1:27" x14ac:dyDescent="0.25">
      <c r="A31" s="3">
        <v>42490</v>
      </c>
      <c r="K31" s="14"/>
      <c r="S31" s="7"/>
      <c r="W31" s="7"/>
      <c r="Z31" s="7"/>
      <c r="AA31" s="7"/>
    </row>
    <row r="32" spans="1:27" x14ac:dyDescent="0.25">
      <c r="A32" s="3">
        <v>42521</v>
      </c>
      <c r="K32" s="14"/>
      <c r="S32" s="7"/>
      <c r="W32" s="7"/>
      <c r="Z32" s="7"/>
      <c r="AA32" s="7"/>
    </row>
    <row r="33" spans="1:27" x14ac:dyDescent="0.25">
      <c r="A33" s="3">
        <v>42551</v>
      </c>
      <c r="K33" s="14"/>
      <c r="S33" s="7"/>
      <c r="W33" s="7"/>
      <c r="Z33" s="7"/>
      <c r="AA33" s="7"/>
    </row>
    <row r="34" spans="1:27" x14ac:dyDescent="0.25">
      <c r="A34" s="3">
        <v>42582</v>
      </c>
      <c r="K34" s="14"/>
      <c r="S34" s="7"/>
      <c r="W34" s="7"/>
      <c r="Z34" s="7"/>
      <c r="AA34" s="7"/>
    </row>
    <row r="35" spans="1:27" x14ac:dyDescent="0.25">
      <c r="A35" s="3">
        <v>42613</v>
      </c>
      <c r="K35" s="14"/>
      <c r="S35" s="7"/>
      <c r="W35" s="7"/>
      <c r="Z35" s="7"/>
      <c r="AA35" s="7"/>
    </row>
    <row r="36" spans="1:27" x14ac:dyDescent="0.25">
      <c r="A36" s="3">
        <v>42643</v>
      </c>
      <c r="K36" s="14"/>
      <c r="S36" s="7"/>
      <c r="W36" s="7"/>
      <c r="Z36" s="7"/>
      <c r="AA36" s="7"/>
    </row>
    <row r="37" spans="1:27" x14ac:dyDescent="0.25">
      <c r="A37" s="3">
        <v>42674</v>
      </c>
      <c r="K37" s="14"/>
      <c r="S37" s="7"/>
      <c r="W37" s="7"/>
      <c r="Z37" s="7"/>
      <c r="AA37" s="7"/>
    </row>
    <row r="38" spans="1:27" x14ac:dyDescent="0.25">
      <c r="A38" s="3">
        <v>42704</v>
      </c>
      <c r="K38" s="14"/>
      <c r="S38" s="7"/>
      <c r="W38" s="7"/>
      <c r="Z38" s="7"/>
      <c r="AA38" s="7"/>
    </row>
    <row r="39" spans="1:27" x14ac:dyDescent="0.25">
      <c r="A39" s="3">
        <v>42735</v>
      </c>
      <c r="K39" s="14"/>
      <c r="S39" s="7"/>
      <c r="W39" s="7"/>
      <c r="Z39" s="7"/>
      <c r="AA39" s="7"/>
    </row>
    <row r="40" spans="1:27" x14ac:dyDescent="0.25">
      <c r="A40" s="3">
        <v>42766</v>
      </c>
      <c r="K40" s="14"/>
      <c r="S40" s="7"/>
      <c r="W40" s="7"/>
      <c r="Z40" s="7"/>
      <c r="AA40" s="9"/>
    </row>
    <row r="41" spans="1:27" x14ac:dyDescent="0.25">
      <c r="A41" s="3">
        <v>42794</v>
      </c>
      <c r="K41" s="14"/>
      <c r="S41" s="7"/>
      <c r="W41" s="7"/>
      <c r="Z41" s="7"/>
      <c r="AA41" s="9"/>
    </row>
    <row r="42" spans="1:27" s="12" customFormat="1" x14ac:dyDescent="0.25">
      <c r="A42" s="11">
        <v>42825</v>
      </c>
      <c r="K42" s="20"/>
      <c r="S42" s="9"/>
      <c r="W42" s="9"/>
      <c r="Z42" s="9"/>
      <c r="AA42" s="9"/>
    </row>
    <row r="43" spans="1:27" x14ac:dyDescent="0.25">
      <c r="A43" s="3">
        <v>42855</v>
      </c>
      <c r="K43" s="14"/>
      <c r="S43" s="7"/>
      <c r="W43" s="7"/>
      <c r="Z43" s="7"/>
      <c r="AA43" s="9"/>
    </row>
    <row r="44" spans="1:27" x14ac:dyDescent="0.25">
      <c r="A44" s="3">
        <v>42886</v>
      </c>
      <c r="K44" s="14"/>
      <c r="S44" s="7"/>
      <c r="W44" s="7"/>
      <c r="Z44" s="7"/>
      <c r="AA44" s="9"/>
    </row>
    <row r="45" spans="1:27" x14ac:dyDescent="0.25">
      <c r="A45" s="3">
        <v>42916</v>
      </c>
      <c r="K45" s="14"/>
      <c r="S45" s="7"/>
      <c r="W45" s="7"/>
      <c r="Z45" s="7"/>
      <c r="AA45" s="9"/>
    </row>
    <row r="46" spans="1:27" x14ac:dyDescent="0.25">
      <c r="A46" s="3">
        <v>42947</v>
      </c>
      <c r="K46" s="14"/>
      <c r="L46" s="15"/>
      <c r="M46" s="15"/>
      <c r="N46" s="15"/>
      <c r="S46" s="7"/>
      <c r="W46" s="7"/>
      <c r="Z46" s="7"/>
      <c r="AA46" s="9"/>
    </row>
    <row r="47" spans="1:27" x14ac:dyDescent="0.25">
      <c r="A47" s="3">
        <v>42978</v>
      </c>
      <c r="K47" s="14"/>
      <c r="L47" s="15"/>
      <c r="M47" s="15"/>
      <c r="N47" s="15"/>
      <c r="S47" s="7"/>
      <c r="W47" s="7"/>
      <c r="Z47" s="7"/>
      <c r="AA47" s="9"/>
    </row>
    <row r="48" spans="1:27" x14ac:dyDescent="0.25">
      <c r="A48" s="3">
        <v>43008</v>
      </c>
      <c r="K48" s="14"/>
      <c r="L48" s="15"/>
      <c r="M48" s="15"/>
      <c r="N48" s="15"/>
      <c r="S48" s="7"/>
      <c r="W48" s="7"/>
      <c r="Z48" s="7"/>
      <c r="AA48" s="9"/>
    </row>
    <row r="49" spans="1:27" x14ac:dyDescent="0.25">
      <c r="A49" s="3">
        <v>43039</v>
      </c>
      <c r="K49" s="14"/>
      <c r="L49" s="15"/>
      <c r="M49" s="15"/>
      <c r="N49" s="15"/>
      <c r="S49" s="7"/>
      <c r="W49" s="7"/>
      <c r="Z49" s="7"/>
      <c r="AA49" s="9"/>
    </row>
    <row r="50" spans="1:27" x14ac:dyDescent="0.25">
      <c r="A50" s="3">
        <v>43069</v>
      </c>
      <c r="K50" s="14"/>
      <c r="L50" s="15"/>
      <c r="M50" s="15"/>
      <c r="N50" s="15"/>
      <c r="S50" s="7"/>
      <c r="W50" s="7"/>
      <c r="Z50" s="7"/>
      <c r="AA50" s="9"/>
    </row>
    <row r="51" spans="1:27" x14ac:dyDescent="0.25">
      <c r="A51" s="3">
        <v>43100</v>
      </c>
      <c r="K51" s="14"/>
      <c r="L51" s="15"/>
      <c r="M51" s="15"/>
      <c r="N51" s="15"/>
      <c r="S51" s="7"/>
      <c r="W51" s="7"/>
      <c r="Z51" s="7"/>
      <c r="AA51" s="9"/>
    </row>
    <row r="52" spans="1:27" x14ac:dyDescent="0.25">
      <c r="A52" s="3">
        <v>43131</v>
      </c>
      <c r="K52" s="14"/>
      <c r="L52" s="15"/>
      <c r="M52" s="15"/>
      <c r="N52" s="15"/>
      <c r="S52" s="7"/>
      <c r="W52" s="7"/>
      <c r="Z52" s="7"/>
      <c r="AA52" s="9"/>
    </row>
    <row r="53" spans="1:27" x14ac:dyDescent="0.25">
      <c r="A53" s="3">
        <v>43159</v>
      </c>
      <c r="K53" s="14"/>
      <c r="L53" s="15"/>
      <c r="M53" s="15"/>
      <c r="N53" s="15"/>
      <c r="S53" s="7"/>
      <c r="W53" s="7"/>
      <c r="Z53" s="7"/>
      <c r="AA53" s="9"/>
    </row>
    <row r="54" spans="1:27" x14ac:dyDescent="0.25">
      <c r="A54" s="3">
        <v>43190</v>
      </c>
      <c r="K54" s="14"/>
      <c r="L54" s="15"/>
      <c r="M54" s="15"/>
      <c r="N54" s="15"/>
      <c r="S54" s="7"/>
      <c r="W54" s="7"/>
      <c r="Z54" s="7"/>
      <c r="AA54" s="9"/>
    </row>
    <row r="55" spans="1:27" x14ac:dyDescent="0.25">
      <c r="A55" s="3">
        <v>43220</v>
      </c>
      <c r="K55" s="14"/>
      <c r="L55" s="15"/>
      <c r="M55" s="15"/>
      <c r="N55" s="15"/>
      <c r="S55" s="7"/>
      <c r="W55" s="7"/>
      <c r="Z55" s="7"/>
      <c r="AA55" s="9"/>
    </row>
    <row r="56" spans="1:27" x14ac:dyDescent="0.25">
      <c r="A56" s="3">
        <v>43251</v>
      </c>
      <c r="K56" s="14"/>
      <c r="L56" s="15"/>
      <c r="M56" s="15"/>
      <c r="N56" s="15"/>
      <c r="S56" s="7"/>
      <c r="W56" s="7"/>
      <c r="Z56" s="7"/>
      <c r="AA56" s="9"/>
    </row>
    <row r="57" spans="1:27" x14ac:dyDescent="0.25">
      <c r="A57" s="3">
        <v>43281</v>
      </c>
      <c r="K57" s="14"/>
      <c r="L57" s="15"/>
      <c r="M57" s="15"/>
      <c r="N57" s="15"/>
      <c r="S57" s="7"/>
      <c r="W57" s="7"/>
      <c r="Z57" s="7"/>
      <c r="AA57" s="9"/>
    </row>
    <row r="58" spans="1:27" x14ac:dyDescent="0.25">
      <c r="A58" s="3">
        <v>43312</v>
      </c>
      <c r="K58" s="14"/>
      <c r="L58" s="15"/>
      <c r="M58" s="15"/>
      <c r="N58" s="15"/>
      <c r="S58" s="7"/>
      <c r="W58" s="7"/>
      <c r="Z58" s="7"/>
      <c r="AA58" s="9"/>
    </row>
    <row r="59" spans="1:27" x14ac:dyDescent="0.25">
      <c r="A59" s="3">
        <v>43343</v>
      </c>
      <c r="K59" s="14"/>
      <c r="L59" s="15"/>
      <c r="M59" s="15"/>
      <c r="N59" s="15"/>
      <c r="S59" s="7"/>
      <c r="W59" s="7"/>
      <c r="Z59" s="7"/>
      <c r="AA59" s="9"/>
    </row>
    <row r="60" spans="1:27" x14ac:dyDescent="0.25">
      <c r="A60" s="3">
        <v>43373</v>
      </c>
      <c r="K60" s="14"/>
      <c r="L60" s="15"/>
      <c r="M60" s="15"/>
      <c r="N60" s="15"/>
      <c r="S60" s="7"/>
      <c r="W60" s="7"/>
      <c r="Z60" s="7"/>
      <c r="AA60" s="9"/>
    </row>
    <row r="61" spans="1:27" x14ac:dyDescent="0.25">
      <c r="A61" s="3">
        <v>43404</v>
      </c>
      <c r="K61" s="14"/>
      <c r="L61" s="15"/>
      <c r="M61" s="15"/>
      <c r="N61" s="15"/>
      <c r="S61" s="7"/>
      <c r="W61" s="7"/>
      <c r="Z61" s="7"/>
      <c r="AA61" s="9"/>
    </row>
    <row r="62" spans="1:27" x14ac:dyDescent="0.25">
      <c r="A62" s="3">
        <v>43434</v>
      </c>
      <c r="K62" s="14"/>
      <c r="L62" s="15"/>
      <c r="M62" s="15"/>
      <c r="N62" s="15"/>
      <c r="S62" s="7"/>
      <c r="W62" s="7"/>
      <c r="Z62" s="7"/>
      <c r="AA62" s="9"/>
    </row>
    <row r="63" spans="1:27" x14ac:dyDescent="0.25">
      <c r="A63" s="3">
        <v>43465</v>
      </c>
      <c r="K63" s="14"/>
      <c r="L63" s="15"/>
      <c r="M63" s="15"/>
      <c r="N63" s="15"/>
      <c r="S63" s="7"/>
      <c r="W63" s="7"/>
      <c r="Z63" s="7"/>
      <c r="AA63" s="9"/>
    </row>
    <row r="64" spans="1:27" x14ac:dyDescent="0.25">
      <c r="A64" s="3">
        <v>43496</v>
      </c>
      <c r="K64" s="14"/>
      <c r="L64" s="15"/>
      <c r="M64" s="15"/>
      <c r="N64" s="15"/>
      <c r="S64" s="7"/>
      <c r="W64" s="7"/>
      <c r="Z64" s="7"/>
      <c r="AA64" s="9"/>
    </row>
    <row r="65" spans="1:27" x14ac:dyDescent="0.25">
      <c r="A65" s="3">
        <v>43524</v>
      </c>
      <c r="K65" s="14"/>
      <c r="L65" s="15"/>
      <c r="M65" s="15"/>
      <c r="N65" s="15"/>
      <c r="S65" s="7"/>
      <c r="W65" s="7"/>
      <c r="Z65" s="7"/>
      <c r="AA65" s="9"/>
    </row>
    <row r="66" spans="1:27" x14ac:dyDescent="0.25">
      <c r="A66" s="3">
        <v>43555</v>
      </c>
      <c r="K66" s="14"/>
      <c r="L66" s="15"/>
      <c r="M66" s="15"/>
      <c r="N66" s="15"/>
      <c r="S66" s="7"/>
      <c r="W66" s="7"/>
      <c r="Z66" s="7"/>
      <c r="AA66" s="9"/>
    </row>
    <row r="67" spans="1:27" x14ac:dyDescent="0.25">
      <c r="A67" s="3">
        <v>43585</v>
      </c>
      <c r="K67" s="14"/>
      <c r="L67" s="15"/>
      <c r="M67" s="15"/>
      <c r="N67" s="15"/>
      <c r="S67" s="7"/>
      <c r="W67" s="7"/>
      <c r="Z67" s="7"/>
      <c r="AA67" s="9"/>
    </row>
    <row r="68" spans="1:27" x14ac:dyDescent="0.25">
      <c r="A68" s="3">
        <v>43616</v>
      </c>
      <c r="K68" s="14"/>
      <c r="L68" s="15"/>
      <c r="M68" s="15"/>
      <c r="N68" s="15"/>
      <c r="S68" s="7"/>
      <c r="W68" s="7"/>
      <c r="Z68" s="7"/>
      <c r="AA68" s="9"/>
    </row>
    <row r="69" spans="1:27" x14ac:dyDescent="0.25">
      <c r="A69" s="3">
        <v>43646</v>
      </c>
      <c r="K69" s="14"/>
      <c r="L69" s="15"/>
      <c r="M69" s="15"/>
      <c r="N69" s="15"/>
      <c r="S69" s="7"/>
      <c r="W69" s="7"/>
      <c r="Z69" s="7"/>
      <c r="AA69" s="9"/>
    </row>
    <row r="70" spans="1:27" x14ac:dyDescent="0.25">
      <c r="A70" s="3">
        <v>43677</v>
      </c>
      <c r="G70" s="16"/>
      <c r="K70" s="14"/>
      <c r="L70" s="15"/>
      <c r="M70" s="15"/>
      <c r="N70" s="15"/>
      <c r="S70" s="7"/>
      <c r="W70" s="7"/>
      <c r="Z70" s="7"/>
      <c r="AA70" s="9"/>
    </row>
    <row r="71" spans="1:27" x14ac:dyDescent="0.25">
      <c r="A71" s="3">
        <v>43708</v>
      </c>
      <c r="K71" s="14"/>
      <c r="L71" s="15"/>
      <c r="M71" s="15"/>
      <c r="N71" s="15"/>
      <c r="S71" s="7"/>
      <c r="W71" s="7"/>
      <c r="Z71" s="7"/>
      <c r="AA71" s="9"/>
    </row>
    <row r="72" spans="1:27" x14ac:dyDescent="0.25">
      <c r="A72" s="3">
        <v>43738</v>
      </c>
      <c r="I72" s="16"/>
      <c r="K72" s="14"/>
      <c r="L72" s="15"/>
      <c r="M72" s="15"/>
      <c r="N72" s="15"/>
      <c r="S72" s="7"/>
      <c r="W72" s="7"/>
      <c r="Z72" s="7"/>
      <c r="AA72" s="9"/>
    </row>
    <row r="73" spans="1:27" x14ac:dyDescent="0.25">
      <c r="A73" s="3">
        <v>43769</v>
      </c>
      <c r="K73" s="14"/>
      <c r="L73" s="15"/>
      <c r="M73" s="15"/>
      <c r="N73" s="15"/>
      <c r="S73" s="7"/>
      <c r="W73" s="7"/>
      <c r="Z73" s="7"/>
      <c r="AA73" s="9"/>
    </row>
    <row r="74" spans="1:27" x14ac:dyDescent="0.25">
      <c r="A74" s="3">
        <v>43799</v>
      </c>
      <c r="K74" s="14"/>
      <c r="L74" s="15"/>
      <c r="M74" s="15"/>
      <c r="N74" s="17"/>
      <c r="O74" s="16"/>
      <c r="Q74" s="16"/>
      <c r="S74" s="7"/>
      <c r="W74" s="7"/>
      <c r="Z74" s="7"/>
      <c r="AA74" s="9"/>
    </row>
    <row r="75" spans="1:27" x14ac:dyDescent="0.25">
      <c r="A75" s="3">
        <v>43830</v>
      </c>
      <c r="B75">
        <v>708155736</v>
      </c>
      <c r="C75">
        <v>35</v>
      </c>
      <c r="D75" t="s">
        <v>43</v>
      </c>
      <c r="E75" t="s">
        <v>24</v>
      </c>
      <c r="F75" s="12" t="s">
        <v>40</v>
      </c>
      <c r="G75" t="s">
        <v>45</v>
      </c>
      <c r="H75">
        <v>1</v>
      </c>
      <c r="I75">
        <v>8000</v>
      </c>
      <c r="J75" s="7">
        <v>0</v>
      </c>
      <c r="K75" s="14">
        <v>0.18870081597015478</v>
      </c>
      <c r="L75" s="15">
        <v>0</v>
      </c>
      <c r="M75" s="15">
        <v>0</v>
      </c>
      <c r="N75">
        <v>740</v>
      </c>
      <c r="O75">
        <v>0</v>
      </c>
      <c r="P75">
        <v>0</v>
      </c>
      <c r="Q75">
        <v>1</v>
      </c>
      <c r="R75">
        <v>0</v>
      </c>
      <c r="S75" s="7">
        <f>I75*K75*2%</f>
        <v>30.192130555224768</v>
      </c>
      <c r="T75">
        <f>J75*24.61%/12</f>
        <v>0</v>
      </c>
      <c r="U75">
        <v>0</v>
      </c>
      <c r="V75">
        <v>0</v>
      </c>
      <c r="W75" s="7">
        <f>SUM(S75:V75)</f>
        <v>30.192130555224768</v>
      </c>
      <c r="X75">
        <f>I75*K75*0.03</f>
        <v>45.288195832837147</v>
      </c>
      <c r="Y75">
        <f t="shared" ref="Y75:Y113" si="0">X75-X74</f>
        <v>45.288195832837147</v>
      </c>
      <c r="Z75" s="7">
        <f t="shared" ref="Z75:Z113" si="1">W75-Y75</f>
        <v>-15.096065277612379</v>
      </c>
      <c r="AA75" s="8">
        <f t="shared" ref="AA75:AA113" si="2">AA74+Z75</f>
        <v>-15.096065277612379</v>
      </c>
    </row>
    <row r="76" spans="1:27" x14ac:dyDescent="0.25">
      <c r="A76" s="3">
        <v>43861</v>
      </c>
      <c r="B76">
        <v>708155736</v>
      </c>
      <c r="C76">
        <v>35</v>
      </c>
      <c r="D76" t="s">
        <v>43</v>
      </c>
      <c r="E76" t="s">
        <v>24</v>
      </c>
      <c r="F76" s="12" t="s">
        <v>40</v>
      </c>
      <c r="G76" t="s">
        <v>45</v>
      </c>
      <c r="H76">
        <v>2</v>
      </c>
      <c r="I76">
        <v>8000</v>
      </c>
      <c r="J76" s="7">
        <v>0</v>
      </c>
      <c r="K76" s="14">
        <v>0.19687510168806391</v>
      </c>
      <c r="L76" s="15">
        <v>0</v>
      </c>
      <c r="M76" s="15">
        <v>0</v>
      </c>
      <c r="N76">
        <v>740</v>
      </c>
      <c r="O76">
        <v>0</v>
      </c>
      <c r="P76">
        <v>0</v>
      </c>
      <c r="Q76">
        <v>1</v>
      </c>
      <c r="R76">
        <v>0</v>
      </c>
      <c r="S76" s="7">
        <f>I76*K76*2%</f>
        <v>31.500016270090228</v>
      </c>
      <c r="T76">
        <f t="shared" ref="T76:T113" si="3">J76*24.61%/12</f>
        <v>0</v>
      </c>
      <c r="U76">
        <v>0</v>
      </c>
      <c r="V76">
        <v>0</v>
      </c>
      <c r="W76" s="7">
        <f t="shared" ref="W76:W114" si="4">SUM(S76:V76)</f>
        <v>31.500016270090228</v>
      </c>
      <c r="X76">
        <f t="shared" ref="X76:X107" si="5">I76*K76*0.03</f>
        <v>47.250024405135342</v>
      </c>
      <c r="Y76">
        <f t="shared" si="0"/>
        <v>1.9618285722981952</v>
      </c>
      <c r="Z76" s="7">
        <f t="shared" si="1"/>
        <v>29.538187697792033</v>
      </c>
      <c r="AA76" s="8">
        <f t="shared" si="2"/>
        <v>14.442122420179654</v>
      </c>
    </row>
    <row r="77" spans="1:27" x14ac:dyDescent="0.25">
      <c r="A77" s="3">
        <v>43890</v>
      </c>
      <c r="B77">
        <v>708155736</v>
      </c>
      <c r="C77">
        <v>35</v>
      </c>
      <c r="D77" t="s">
        <v>43</v>
      </c>
      <c r="E77" t="s">
        <v>24</v>
      </c>
      <c r="F77" s="12" t="s">
        <v>40</v>
      </c>
      <c r="G77" t="s">
        <v>45</v>
      </c>
      <c r="H77">
        <v>3</v>
      </c>
      <c r="I77">
        <v>8000</v>
      </c>
      <c r="J77" s="7">
        <v>0</v>
      </c>
      <c r="K77" s="14">
        <v>0.19128513087354795</v>
      </c>
      <c r="L77" s="15">
        <v>0</v>
      </c>
      <c r="M77" s="15">
        <v>0</v>
      </c>
      <c r="N77">
        <v>740</v>
      </c>
      <c r="O77">
        <v>0</v>
      </c>
      <c r="P77">
        <v>0</v>
      </c>
      <c r="Q77">
        <v>1</v>
      </c>
      <c r="R77">
        <v>0</v>
      </c>
      <c r="S77" s="7">
        <f>I77*K77*2%</f>
        <v>30.605620939767675</v>
      </c>
      <c r="T77">
        <f t="shared" si="3"/>
        <v>0</v>
      </c>
      <c r="U77">
        <v>0</v>
      </c>
      <c r="V77">
        <v>0</v>
      </c>
      <c r="W77" s="7">
        <f t="shared" si="4"/>
        <v>30.605620939767675</v>
      </c>
      <c r="X77">
        <f t="shared" si="5"/>
        <v>45.908431409651506</v>
      </c>
      <c r="Y77">
        <f t="shared" si="0"/>
        <v>-1.3415929954838361</v>
      </c>
      <c r="Z77" s="7">
        <f t="shared" si="1"/>
        <v>31.947213935251511</v>
      </c>
      <c r="AA77" s="8">
        <f t="shared" si="2"/>
        <v>46.389336355431169</v>
      </c>
    </row>
    <row r="78" spans="1:27" s="12" customFormat="1" x14ac:dyDescent="0.25">
      <c r="A78" s="11">
        <v>43921</v>
      </c>
      <c r="B78" s="12">
        <v>708155736</v>
      </c>
      <c r="C78">
        <v>36</v>
      </c>
      <c r="D78" t="s">
        <v>43</v>
      </c>
      <c r="E78" t="s">
        <v>24</v>
      </c>
      <c r="F78" s="12" t="s">
        <v>40</v>
      </c>
      <c r="G78" t="s">
        <v>45</v>
      </c>
      <c r="H78">
        <v>4</v>
      </c>
      <c r="I78">
        <v>8000</v>
      </c>
      <c r="J78" s="7">
        <v>0</v>
      </c>
      <c r="K78" s="14">
        <v>0.1893028924223121</v>
      </c>
      <c r="L78" s="15">
        <v>0</v>
      </c>
      <c r="M78" s="15">
        <v>0</v>
      </c>
      <c r="N78">
        <v>740</v>
      </c>
      <c r="O78">
        <v>0</v>
      </c>
      <c r="P78">
        <v>0</v>
      </c>
      <c r="Q78">
        <v>1</v>
      </c>
      <c r="R78">
        <v>0</v>
      </c>
      <c r="S78" s="9">
        <f>I78*K78*2%</f>
        <v>30.288462787569937</v>
      </c>
      <c r="T78">
        <f t="shared" si="3"/>
        <v>0</v>
      </c>
      <c r="U78" s="12">
        <v>0</v>
      </c>
      <c r="V78" s="12">
        <v>0</v>
      </c>
      <c r="W78" s="7">
        <f t="shared" si="4"/>
        <v>30.288462787569937</v>
      </c>
      <c r="X78">
        <f t="shared" si="5"/>
        <v>45.432694181354904</v>
      </c>
      <c r="Y78">
        <f t="shared" si="0"/>
        <v>-0.4757372282966017</v>
      </c>
      <c r="Z78" s="7">
        <f t="shared" si="1"/>
        <v>30.764200015866539</v>
      </c>
      <c r="AA78" s="8">
        <f t="shared" si="2"/>
        <v>77.153536371297704</v>
      </c>
    </row>
    <row r="79" spans="1:27" s="12" customFormat="1" x14ac:dyDescent="0.25">
      <c r="A79" s="11">
        <v>43951</v>
      </c>
      <c r="B79" s="12">
        <v>708155736</v>
      </c>
      <c r="C79">
        <v>36</v>
      </c>
      <c r="D79" t="s">
        <v>43</v>
      </c>
      <c r="E79" t="s">
        <v>24</v>
      </c>
      <c r="F79" s="12" t="s">
        <v>40</v>
      </c>
      <c r="G79" t="s">
        <v>45</v>
      </c>
      <c r="H79">
        <v>5</v>
      </c>
      <c r="I79">
        <v>8000</v>
      </c>
      <c r="J79" s="7">
        <v>0</v>
      </c>
      <c r="K79" s="14">
        <v>0.18882585965026893</v>
      </c>
      <c r="L79" s="15">
        <v>0</v>
      </c>
      <c r="M79" s="15">
        <v>0</v>
      </c>
      <c r="N79">
        <v>740</v>
      </c>
      <c r="O79">
        <v>0</v>
      </c>
      <c r="P79">
        <v>0</v>
      </c>
      <c r="Q79">
        <v>1</v>
      </c>
      <c r="R79">
        <v>0</v>
      </c>
      <c r="S79" s="9">
        <f>I79*K79*2%</f>
        <v>30.212137544043031</v>
      </c>
      <c r="T79">
        <f t="shared" si="3"/>
        <v>0</v>
      </c>
      <c r="U79" s="12">
        <v>0</v>
      </c>
      <c r="V79" s="12">
        <v>0</v>
      </c>
      <c r="W79" s="7">
        <f t="shared" si="4"/>
        <v>30.212137544043031</v>
      </c>
      <c r="X79">
        <f t="shared" si="5"/>
        <v>45.318206316064547</v>
      </c>
      <c r="Y79">
        <f t="shared" si="0"/>
        <v>-0.11448786529035715</v>
      </c>
      <c r="Z79" s="7">
        <f t="shared" si="1"/>
        <v>30.326625409333388</v>
      </c>
      <c r="AA79" s="8">
        <f t="shared" si="2"/>
        <v>107.48016178063109</v>
      </c>
    </row>
    <row r="80" spans="1:27" s="12" customFormat="1" x14ac:dyDescent="0.25">
      <c r="A80" s="11">
        <v>43982</v>
      </c>
      <c r="B80" s="12">
        <v>708155736</v>
      </c>
      <c r="C80">
        <v>36</v>
      </c>
      <c r="D80" t="s">
        <v>43</v>
      </c>
      <c r="E80" t="s">
        <v>24</v>
      </c>
      <c r="F80" s="12" t="s">
        <v>40</v>
      </c>
      <c r="G80" t="s">
        <v>45</v>
      </c>
      <c r="H80">
        <v>6</v>
      </c>
      <c r="I80">
        <v>8000</v>
      </c>
      <c r="J80" s="7">
        <v>0</v>
      </c>
      <c r="K80" s="14">
        <v>0.19360345708133009</v>
      </c>
      <c r="L80" s="15">
        <v>0</v>
      </c>
      <c r="M80" s="15">
        <v>0</v>
      </c>
      <c r="N80">
        <v>740</v>
      </c>
      <c r="O80">
        <v>0</v>
      </c>
      <c r="P80">
        <v>0</v>
      </c>
      <c r="Q80">
        <v>1</v>
      </c>
      <c r="R80">
        <v>0</v>
      </c>
      <c r="S80" s="9">
        <f>I80*K80*2%</f>
        <v>30.976553133012814</v>
      </c>
      <c r="T80">
        <f t="shared" si="3"/>
        <v>0</v>
      </c>
      <c r="U80" s="12">
        <v>0</v>
      </c>
      <c r="V80" s="12">
        <v>0</v>
      </c>
      <c r="W80" s="7">
        <f t="shared" si="4"/>
        <v>30.976553133012814</v>
      </c>
      <c r="X80">
        <f t="shared" si="5"/>
        <v>46.464829699519214</v>
      </c>
      <c r="Y80">
        <f t="shared" si="0"/>
        <v>1.1466233834546671</v>
      </c>
      <c r="Z80" s="7">
        <f t="shared" si="1"/>
        <v>29.829929749558147</v>
      </c>
      <c r="AA80" s="8">
        <f t="shared" si="2"/>
        <v>137.31009153018925</v>
      </c>
    </row>
    <row r="81" spans="1:29" s="12" customFormat="1" x14ac:dyDescent="0.25">
      <c r="A81" s="11">
        <v>44012</v>
      </c>
      <c r="B81" s="12">
        <v>708155736</v>
      </c>
      <c r="C81">
        <v>36</v>
      </c>
      <c r="D81" t="s">
        <v>43</v>
      </c>
      <c r="E81" t="s">
        <v>24</v>
      </c>
      <c r="F81" s="12" t="s">
        <v>40</v>
      </c>
      <c r="G81" t="s">
        <v>45</v>
      </c>
      <c r="H81">
        <v>7</v>
      </c>
      <c r="I81">
        <v>8000</v>
      </c>
      <c r="J81" s="7">
        <v>0</v>
      </c>
      <c r="K81" s="14">
        <v>0.19695662708627296</v>
      </c>
      <c r="L81" s="15">
        <v>0</v>
      </c>
      <c r="M81" s="15">
        <v>0</v>
      </c>
      <c r="N81">
        <v>740</v>
      </c>
      <c r="O81">
        <v>0</v>
      </c>
      <c r="P81">
        <v>0</v>
      </c>
      <c r="Q81">
        <v>1</v>
      </c>
      <c r="R81">
        <v>0</v>
      </c>
      <c r="S81" s="9">
        <f t="shared" ref="S81:S107" si="6">I81*K81*2%</f>
        <v>31.513060333803676</v>
      </c>
      <c r="T81">
        <f t="shared" si="3"/>
        <v>0</v>
      </c>
      <c r="U81" s="12">
        <v>0</v>
      </c>
      <c r="V81" s="12">
        <v>0</v>
      </c>
      <c r="W81" s="7">
        <f t="shared" si="4"/>
        <v>31.513060333803676</v>
      </c>
      <c r="X81">
        <f t="shared" si="5"/>
        <v>47.269590500705512</v>
      </c>
      <c r="Y81">
        <f t="shared" si="0"/>
        <v>0.80476080118629767</v>
      </c>
      <c r="Z81" s="7">
        <f t="shared" si="1"/>
        <v>30.708299532617378</v>
      </c>
      <c r="AA81" s="8">
        <f t="shared" si="2"/>
        <v>168.01839106280664</v>
      </c>
    </row>
    <row r="82" spans="1:29" s="12" customFormat="1" x14ac:dyDescent="0.25">
      <c r="A82" s="11">
        <v>44043</v>
      </c>
      <c r="B82" s="12">
        <v>708155736</v>
      </c>
      <c r="C82">
        <v>36</v>
      </c>
      <c r="D82" t="s">
        <v>43</v>
      </c>
      <c r="E82" t="s">
        <v>24</v>
      </c>
      <c r="F82" s="12" t="s">
        <v>40</v>
      </c>
      <c r="G82" t="s">
        <v>45</v>
      </c>
      <c r="H82">
        <v>8</v>
      </c>
      <c r="I82">
        <v>8000</v>
      </c>
      <c r="J82" s="7">
        <v>0</v>
      </c>
      <c r="K82" s="14">
        <v>0.18883727254771446</v>
      </c>
      <c r="L82" s="15">
        <v>0</v>
      </c>
      <c r="M82" s="15">
        <v>0</v>
      </c>
      <c r="N82">
        <v>740</v>
      </c>
      <c r="O82">
        <v>0</v>
      </c>
      <c r="P82">
        <v>0</v>
      </c>
      <c r="Q82">
        <v>1</v>
      </c>
      <c r="R82">
        <v>0</v>
      </c>
      <c r="S82" s="9">
        <f t="shared" si="6"/>
        <v>30.213963607634316</v>
      </c>
      <c r="T82">
        <f t="shared" si="3"/>
        <v>0</v>
      </c>
      <c r="U82" s="12">
        <v>0</v>
      </c>
      <c r="V82" s="12">
        <v>0</v>
      </c>
      <c r="W82" s="7">
        <f t="shared" si="4"/>
        <v>30.213963607634316</v>
      </c>
      <c r="X82">
        <f t="shared" si="5"/>
        <v>45.320945411451468</v>
      </c>
      <c r="Y82">
        <f t="shared" si="0"/>
        <v>-1.9486450892540432</v>
      </c>
      <c r="Z82" s="7">
        <f t="shared" si="1"/>
        <v>32.162608696888356</v>
      </c>
      <c r="AA82" s="8">
        <f t="shared" si="2"/>
        <v>200.180999759695</v>
      </c>
    </row>
    <row r="83" spans="1:29" s="12" customFormat="1" x14ac:dyDescent="0.25">
      <c r="A83" s="11">
        <v>44074</v>
      </c>
      <c r="B83" s="12">
        <v>708155736</v>
      </c>
      <c r="C83">
        <v>36</v>
      </c>
      <c r="D83" t="s">
        <v>43</v>
      </c>
      <c r="E83" t="s">
        <v>24</v>
      </c>
      <c r="F83" s="12" t="s">
        <v>40</v>
      </c>
      <c r="G83" t="s">
        <v>45</v>
      </c>
      <c r="H83">
        <v>9</v>
      </c>
      <c r="I83">
        <v>8000</v>
      </c>
      <c r="J83" s="7">
        <v>0</v>
      </c>
      <c r="K83" s="14">
        <v>0.1927541708423374</v>
      </c>
      <c r="L83" s="15">
        <v>0</v>
      </c>
      <c r="M83" s="15">
        <v>0</v>
      </c>
      <c r="N83">
        <v>740</v>
      </c>
      <c r="O83">
        <v>0</v>
      </c>
      <c r="P83">
        <v>0</v>
      </c>
      <c r="Q83">
        <v>1</v>
      </c>
      <c r="R83">
        <v>0</v>
      </c>
      <c r="S83" s="9">
        <f t="shared" si="6"/>
        <v>30.840667334773986</v>
      </c>
      <c r="T83">
        <f t="shared" si="3"/>
        <v>0</v>
      </c>
      <c r="U83" s="12">
        <v>0</v>
      </c>
      <c r="V83" s="12">
        <v>0</v>
      </c>
      <c r="W83" s="7">
        <f t="shared" si="4"/>
        <v>30.840667334773986</v>
      </c>
      <c r="X83">
        <f t="shared" si="5"/>
        <v>46.261001002160974</v>
      </c>
      <c r="Y83">
        <f t="shared" si="0"/>
        <v>0.9400555907095054</v>
      </c>
      <c r="Z83" s="7">
        <f t="shared" si="1"/>
        <v>29.900611744064481</v>
      </c>
      <c r="AA83" s="8">
        <f t="shared" si="2"/>
        <v>230.08161150375949</v>
      </c>
    </row>
    <row r="84" spans="1:29" s="12" customFormat="1" x14ac:dyDescent="0.25">
      <c r="A84" s="11">
        <v>44104</v>
      </c>
      <c r="B84" s="12">
        <v>708155736</v>
      </c>
      <c r="C84">
        <v>36</v>
      </c>
      <c r="D84" t="s">
        <v>43</v>
      </c>
      <c r="E84" t="s">
        <v>24</v>
      </c>
      <c r="F84" s="12" t="s">
        <v>40</v>
      </c>
      <c r="G84" t="s">
        <v>45</v>
      </c>
      <c r="H84">
        <v>10</v>
      </c>
      <c r="I84">
        <v>8000</v>
      </c>
      <c r="J84" s="7">
        <v>0</v>
      </c>
      <c r="K84" s="14">
        <v>0.19069818427019294</v>
      </c>
      <c r="L84" s="15">
        <v>0</v>
      </c>
      <c r="M84" s="15">
        <v>0</v>
      </c>
      <c r="N84">
        <v>740</v>
      </c>
      <c r="O84">
        <v>0</v>
      </c>
      <c r="P84">
        <v>0</v>
      </c>
      <c r="Q84">
        <v>1</v>
      </c>
      <c r="R84">
        <v>0</v>
      </c>
      <c r="S84" s="9">
        <f t="shared" si="6"/>
        <v>30.51170948323087</v>
      </c>
      <c r="T84">
        <f t="shared" si="3"/>
        <v>0</v>
      </c>
      <c r="U84" s="12">
        <v>0</v>
      </c>
      <c r="V84" s="12">
        <v>0</v>
      </c>
      <c r="W84" s="7">
        <f t="shared" si="4"/>
        <v>30.51170948323087</v>
      </c>
      <c r="X84">
        <f t="shared" si="5"/>
        <v>45.767564224846303</v>
      </c>
      <c r="Y84">
        <f t="shared" si="0"/>
        <v>-0.49343677731467039</v>
      </c>
      <c r="Z84" s="7">
        <f t="shared" si="1"/>
        <v>31.005146260545541</v>
      </c>
      <c r="AA84" s="8">
        <f t="shared" si="2"/>
        <v>261.08675776430505</v>
      </c>
    </row>
    <row r="85" spans="1:29" s="12" customFormat="1" x14ac:dyDescent="0.25">
      <c r="A85" s="11">
        <v>44135</v>
      </c>
      <c r="B85" s="12">
        <v>708155736</v>
      </c>
      <c r="C85">
        <v>36</v>
      </c>
      <c r="D85" t="s">
        <v>43</v>
      </c>
      <c r="E85" t="s">
        <v>24</v>
      </c>
      <c r="F85" s="12" t="s">
        <v>40</v>
      </c>
      <c r="G85" t="s">
        <v>45</v>
      </c>
      <c r="H85">
        <v>11</v>
      </c>
      <c r="I85">
        <v>8000</v>
      </c>
      <c r="J85" s="7">
        <v>0</v>
      </c>
      <c r="K85" s="14">
        <v>0.194653437820207</v>
      </c>
      <c r="L85" s="15">
        <v>0</v>
      </c>
      <c r="M85" s="15">
        <v>0</v>
      </c>
      <c r="N85">
        <v>740</v>
      </c>
      <c r="O85">
        <v>0</v>
      </c>
      <c r="P85">
        <v>0</v>
      </c>
      <c r="Q85">
        <v>1</v>
      </c>
      <c r="R85">
        <v>0</v>
      </c>
      <c r="S85" s="9">
        <f t="shared" si="6"/>
        <v>31.144550051233118</v>
      </c>
      <c r="T85">
        <f t="shared" si="3"/>
        <v>0</v>
      </c>
      <c r="U85" s="12">
        <v>0</v>
      </c>
      <c r="V85" s="12">
        <v>0</v>
      </c>
      <c r="W85" s="7">
        <f t="shared" si="4"/>
        <v>31.144550051233118</v>
      </c>
      <c r="X85">
        <f t="shared" si="5"/>
        <v>46.716825076849673</v>
      </c>
      <c r="Y85">
        <f t="shared" si="0"/>
        <v>0.94926085200336985</v>
      </c>
      <c r="Z85" s="7">
        <f t="shared" si="1"/>
        <v>30.195289199229748</v>
      </c>
      <c r="AA85" s="8">
        <f t="shared" si="2"/>
        <v>291.28204696353481</v>
      </c>
    </row>
    <row r="86" spans="1:29" s="12" customFormat="1" x14ac:dyDescent="0.25">
      <c r="A86" s="11">
        <v>44165</v>
      </c>
      <c r="B86" s="12">
        <v>708155736</v>
      </c>
      <c r="C86" s="12">
        <v>36</v>
      </c>
      <c r="D86" s="12" t="s">
        <v>43</v>
      </c>
      <c r="E86" s="12" t="s">
        <v>24</v>
      </c>
      <c r="F86" s="12" t="s">
        <v>40</v>
      </c>
      <c r="G86" t="s">
        <v>45</v>
      </c>
      <c r="H86">
        <v>12</v>
      </c>
      <c r="I86">
        <v>8000</v>
      </c>
      <c r="J86" s="7">
        <v>0</v>
      </c>
      <c r="K86" s="14">
        <v>0.18762289603544802</v>
      </c>
      <c r="L86" s="15">
        <v>0</v>
      </c>
      <c r="M86" s="15">
        <v>0</v>
      </c>
      <c r="N86">
        <v>740</v>
      </c>
      <c r="O86">
        <v>0</v>
      </c>
      <c r="P86">
        <v>0</v>
      </c>
      <c r="Q86">
        <v>1</v>
      </c>
      <c r="R86">
        <v>0</v>
      </c>
      <c r="S86" s="9">
        <f t="shared" si="6"/>
        <v>30.019663365671683</v>
      </c>
      <c r="T86">
        <f t="shared" si="3"/>
        <v>0</v>
      </c>
      <c r="U86" s="12">
        <v>0</v>
      </c>
      <c r="V86" s="12">
        <v>100</v>
      </c>
      <c r="W86" s="7">
        <f t="shared" si="4"/>
        <v>130.01966336567168</v>
      </c>
      <c r="X86">
        <f t="shared" si="5"/>
        <v>45.02949504850752</v>
      </c>
      <c r="Y86">
        <f t="shared" si="0"/>
        <v>-1.6873300283421528</v>
      </c>
      <c r="Z86" s="7">
        <f t="shared" si="1"/>
        <v>131.70699339401384</v>
      </c>
      <c r="AA86" s="8">
        <f t="shared" si="2"/>
        <v>422.98904035754867</v>
      </c>
    </row>
    <row r="87" spans="1:29" s="12" customFormat="1" x14ac:dyDescent="0.25">
      <c r="A87" s="11">
        <v>44196</v>
      </c>
      <c r="B87" s="12">
        <v>708155736</v>
      </c>
      <c r="C87">
        <v>36</v>
      </c>
      <c r="D87" t="s">
        <v>43</v>
      </c>
      <c r="E87" t="s">
        <v>24</v>
      </c>
      <c r="F87" s="12" t="s">
        <v>40</v>
      </c>
      <c r="G87" t="s">
        <v>45</v>
      </c>
      <c r="H87">
        <v>13</v>
      </c>
      <c r="I87">
        <v>8000</v>
      </c>
      <c r="J87" s="7">
        <v>0</v>
      </c>
      <c r="K87" s="14">
        <v>0.19204438825772899</v>
      </c>
      <c r="L87" s="15">
        <v>0</v>
      </c>
      <c r="M87" s="15">
        <v>0</v>
      </c>
      <c r="N87">
        <v>740</v>
      </c>
      <c r="O87">
        <v>0</v>
      </c>
      <c r="P87">
        <v>0</v>
      </c>
      <c r="Q87">
        <v>0</v>
      </c>
      <c r="R87">
        <v>0</v>
      </c>
      <c r="S87" s="9">
        <f t="shared" si="6"/>
        <v>30.727102121236641</v>
      </c>
      <c r="T87">
        <f t="shared" si="3"/>
        <v>0</v>
      </c>
      <c r="U87" s="12">
        <v>0</v>
      </c>
      <c r="V87">
        <v>0</v>
      </c>
      <c r="W87" s="7">
        <f t="shared" si="4"/>
        <v>30.727102121236641</v>
      </c>
      <c r="X87">
        <f t="shared" si="5"/>
        <v>46.090653181854961</v>
      </c>
      <c r="Y87">
        <f t="shared" si="0"/>
        <v>1.0611581333474405</v>
      </c>
      <c r="Z87" s="7">
        <f t="shared" si="1"/>
        <v>29.6659439878892</v>
      </c>
      <c r="AA87" s="8">
        <f t="shared" si="2"/>
        <v>452.65498434543787</v>
      </c>
    </row>
    <row r="88" spans="1:29" s="12" customFormat="1" x14ac:dyDescent="0.25">
      <c r="A88" s="11">
        <v>44227</v>
      </c>
      <c r="B88" s="12">
        <v>708155736</v>
      </c>
      <c r="C88">
        <v>36</v>
      </c>
      <c r="D88" t="s">
        <v>43</v>
      </c>
      <c r="E88" t="s">
        <v>24</v>
      </c>
      <c r="F88" s="12" t="s">
        <v>40</v>
      </c>
      <c r="G88" t="s">
        <v>45</v>
      </c>
      <c r="H88">
        <v>14</v>
      </c>
      <c r="I88">
        <v>8000</v>
      </c>
      <c r="J88" s="7">
        <v>0</v>
      </c>
      <c r="K88" s="14">
        <v>0.1932538094357876</v>
      </c>
      <c r="L88" s="15">
        <v>0</v>
      </c>
      <c r="M88" s="15">
        <v>0</v>
      </c>
      <c r="N88">
        <v>740</v>
      </c>
      <c r="O88">
        <v>0</v>
      </c>
      <c r="P88">
        <v>0</v>
      </c>
      <c r="Q88">
        <v>0</v>
      </c>
      <c r="R88">
        <v>0</v>
      </c>
      <c r="S88" s="9">
        <f t="shared" si="6"/>
        <v>30.920609509726013</v>
      </c>
      <c r="T88">
        <f t="shared" si="3"/>
        <v>0</v>
      </c>
      <c r="U88" s="12">
        <v>0</v>
      </c>
      <c r="V88">
        <v>0</v>
      </c>
      <c r="W88" s="7">
        <f t="shared" si="4"/>
        <v>30.920609509726013</v>
      </c>
      <c r="X88">
        <f t="shared" si="5"/>
        <v>46.380914264589016</v>
      </c>
      <c r="Y88">
        <f t="shared" si="0"/>
        <v>0.29026108273405526</v>
      </c>
      <c r="Z88" s="7">
        <f t="shared" si="1"/>
        <v>30.630348426991958</v>
      </c>
      <c r="AA88" s="8">
        <f t="shared" si="2"/>
        <v>483.2853327724298</v>
      </c>
    </row>
    <row r="89" spans="1:29" s="12" customFormat="1" x14ac:dyDescent="0.25">
      <c r="A89" s="11">
        <v>44255</v>
      </c>
      <c r="B89" s="12">
        <v>708155736</v>
      </c>
      <c r="C89">
        <v>36</v>
      </c>
      <c r="D89" t="s">
        <v>43</v>
      </c>
      <c r="E89" t="s">
        <v>24</v>
      </c>
      <c r="F89" s="12" t="s">
        <v>40</v>
      </c>
      <c r="G89" t="s">
        <v>45</v>
      </c>
      <c r="H89">
        <v>15</v>
      </c>
      <c r="I89">
        <v>8000</v>
      </c>
      <c r="J89" s="7">
        <v>0</v>
      </c>
      <c r="K89" s="14">
        <v>0.1933387416478923</v>
      </c>
      <c r="L89" s="15">
        <v>0</v>
      </c>
      <c r="M89" s="15">
        <v>0</v>
      </c>
      <c r="N89">
        <v>740</v>
      </c>
      <c r="O89">
        <v>0</v>
      </c>
      <c r="P89">
        <v>0</v>
      </c>
      <c r="Q89">
        <v>0</v>
      </c>
      <c r="R89">
        <v>0</v>
      </c>
      <c r="S89" s="9">
        <f t="shared" si="6"/>
        <v>30.934198663662769</v>
      </c>
      <c r="T89">
        <f t="shared" si="3"/>
        <v>0</v>
      </c>
      <c r="U89" s="12">
        <v>0</v>
      </c>
      <c r="V89">
        <v>0</v>
      </c>
      <c r="W89" s="7">
        <f t="shared" si="4"/>
        <v>30.934198663662769</v>
      </c>
      <c r="X89">
        <f t="shared" si="5"/>
        <v>46.401297995494154</v>
      </c>
      <c r="Y89">
        <f t="shared" si="0"/>
        <v>2.0383730905138009E-2</v>
      </c>
      <c r="Z89" s="7">
        <f t="shared" si="1"/>
        <v>30.913814932757631</v>
      </c>
      <c r="AA89" s="8">
        <f t="shared" si="2"/>
        <v>514.19914770518744</v>
      </c>
    </row>
    <row r="90" spans="1:29" s="12" customFormat="1" x14ac:dyDescent="0.25">
      <c r="A90" s="11">
        <v>44286</v>
      </c>
      <c r="B90" s="12">
        <v>708155736</v>
      </c>
      <c r="C90" s="12">
        <v>37</v>
      </c>
      <c r="D90" t="s">
        <v>43</v>
      </c>
      <c r="E90" t="s">
        <v>24</v>
      </c>
      <c r="F90" s="12" t="s">
        <v>40</v>
      </c>
      <c r="G90" t="s">
        <v>45</v>
      </c>
      <c r="H90">
        <v>16</v>
      </c>
      <c r="I90">
        <v>8000</v>
      </c>
      <c r="J90" s="7">
        <v>0</v>
      </c>
      <c r="K90" s="14">
        <v>0.19089755031345029</v>
      </c>
      <c r="L90" s="15">
        <v>0</v>
      </c>
      <c r="M90" s="15">
        <v>0</v>
      </c>
      <c r="N90">
        <v>740</v>
      </c>
      <c r="O90">
        <v>0</v>
      </c>
      <c r="P90">
        <v>0</v>
      </c>
      <c r="Q90">
        <v>0</v>
      </c>
      <c r="R90">
        <v>0</v>
      </c>
      <c r="S90" s="9">
        <f t="shared" si="6"/>
        <v>30.543608050152049</v>
      </c>
      <c r="T90">
        <f t="shared" si="3"/>
        <v>0</v>
      </c>
      <c r="U90" s="12">
        <v>0</v>
      </c>
      <c r="V90" s="12">
        <v>0</v>
      </c>
      <c r="W90" s="7">
        <f t="shared" si="4"/>
        <v>30.543608050152049</v>
      </c>
      <c r="X90">
        <f t="shared" si="5"/>
        <v>45.815412075228068</v>
      </c>
      <c r="Y90">
        <f t="shared" si="0"/>
        <v>-0.58588592026608666</v>
      </c>
      <c r="Z90" s="7">
        <f t="shared" si="1"/>
        <v>31.129493970418135</v>
      </c>
      <c r="AA90" s="8">
        <f t="shared" si="2"/>
        <v>545.32864167560558</v>
      </c>
      <c r="AC90" s="10" t="s">
        <v>47</v>
      </c>
    </row>
    <row r="91" spans="1:29" s="12" customFormat="1" x14ac:dyDescent="0.25">
      <c r="A91" s="11">
        <v>44316</v>
      </c>
      <c r="B91" s="12">
        <v>708155736</v>
      </c>
      <c r="C91" s="12">
        <v>37</v>
      </c>
      <c r="D91" t="s">
        <v>43</v>
      </c>
      <c r="E91" t="s">
        <v>24</v>
      </c>
      <c r="F91" s="12" t="s">
        <v>40</v>
      </c>
      <c r="G91" t="s">
        <v>45</v>
      </c>
      <c r="H91">
        <v>17</v>
      </c>
      <c r="I91">
        <v>8000</v>
      </c>
      <c r="J91" s="7">
        <v>0</v>
      </c>
      <c r="K91" s="14">
        <v>0.19366452502353418</v>
      </c>
      <c r="L91" s="15">
        <v>0</v>
      </c>
      <c r="M91" s="15">
        <v>0</v>
      </c>
      <c r="N91">
        <v>740</v>
      </c>
      <c r="O91">
        <v>0</v>
      </c>
      <c r="P91">
        <v>0</v>
      </c>
      <c r="Q91">
        <v>0</v>
      </c>
      <c r="R91">
        <v>0</v>
      </c>
      <c r="S91" s="9">
        <f t="shared" si="6"/>
        <v>30.986324003765468</v>
      </c>
      <c r="T91">
        <f t="shared" si="3"/>
        <v>0</v>
      </c>
      <c r="U91" s="12">
        <v>0</v>
      </c>
      <c r="V91" s="12">
        <v>0</v>
      </c>
      <c r="W91" s="7">
        <f t="shared" si="4"/>
        <v>30.986324003765468</v>
      </c>
      <c r="X91">
        <f t="shared" si="5"/>
        <v>46.479486005648198</v>
      </c>
      <c r="Y91">
        <f t="shared" si="0"/>
        <v>0.66407393042013041</v>
      </c>
      <c r="Z91" s="7">
        <f t="shared" si="1"/>
        <v>30.322250073345337</v>
      </c>
      <c r="AA91" s="8">
        <f t="shared" si="2"/>
        <v>575.65089174895093</v>
      </c>
    </row>
    <row r="92" spans="1:29" s="12" customFormat="1" x14ac:dyDescent="0.25">
      <c r="A92" s="11">
        <v>44347</v>
      </c>
      <c r="B92" s="12">
        <v>708155736</v>
      </c>
      <c r="C92" s="12">
        <v>37</v>
      </c>
      <c r="D92" t="s">
        <v>43</v>
      </c>
      <c r="E92" t="s">
        <v>24</v>
      </c>
      <c r="F92" s="12" t="s">
        <v>40</v>
      </c>
      <c r="G92" t="s">
        <v>45</v>
      </c>
      <c r="H92">
        <v>18</v>
      </c>
      <c r="I92">
        <v>8000</v>
      </c>
      <c r="J92" s="7">
        <v>0</v>
      </c>
      <c r="K92" s="14">
        <v>0.1880650714727255</v>
      </c>
      <c r="L92" s="15">
        <v>0</v>
      </c>
      <c r="M92" s="15">
        <v>0</v>
      </c>
      <c r="N92">
        <v>740</v>
      </c>
      <c r="O92">
        <v>0</v>
      </c>
      <c r="P92">
        <v>0</v>
      </c>
      <c r="Q92">
        <v>0</v>
      </c>
      <c r="R92">
        <v>0</v>
      </c>
      <c r="S92" s="9">
        <f t="shared" si="6"/>
        <v>30.090411435636078</v>
      </c>
      <c r="T92">
        <f t="shared" si="3"/>
        <v>0</v>
      </c>
      <c r="U92" s="12">
        <v>0</v>
      </c>
      <c r="V92" s="12">
        <v>0</v>
      </c>
      <c r="W92" s="7">
        <f t="shared" si="4"/>
        <v>30.090411435636078</v>
      </c>
      <c r="X92">
        <f t="shared" si="5"/>
        <v>45.135617153454113</v>
      </c>
      <c r="Y92">
        <f t="shared" si="0"/>
        <v>-1.3438688521940847</v>
      </c>
      <c r="Z92" s="7">
        <f t="shared" si="1"/>
        <v>31.434280287830163</v>
      </c>
      <c r="AA92" s="8">
        <f t="shared" si="2"/>
        <v>607.08517203678105</v>
      </c>
    </row>
    <row r="93" spans="1:29" s="12" customFormat="1" x14ac:dyDescent="0.25">
      <c r="A93" s="11">
        <v>44377</v>
      </c>
      <c r="B93" s="12">
        <v>708155736</v>
      </c>
      <c r="C93" s="12">
        <v>37</v>
      </c>
      <c r="D93" t="s">
        <v>43</v>
      </c>
      <c r="E93" t="s">
        <v>24</v>
      </c>
      <c r="F93" s="12" t="s">
        <v>40</v>
      </c>
      <c r="G93" t="s">
        <v>45</v>
      </c>
      <c r="H93">
        <v>19</v>
      </c>
      <c r="I93">
        <v>8000</v>
      </c>
      <c r="J93" s="7">
        <v>0</v>
      </c>
      <c r="K93" s="14">
        <v>0.19421896859854978</v>
      </c>
      <c r="L93" s="15">
        <v>0</v>
      </c>
      <c r="M93" s="15">
        <v>0</v>
      </c>
      <c r="N93">
        <v>740</v>
      </c>
      <c r="O93">
        <v>0</v>
      </c>
      <c r="P93">
        <v>0</v>
      </c>
      <c r="Q93">
        <v>0</v>
      </c>
      <c r="R93">
        <v>0</v>
      </c>
      <c r="S93" s="9">
        <f t="shared" si="6"/>
        <v>31.075034975767966</v>
      </c>
      <c r="T93">
        <f t="shared" si="3"/>
        <v>0</v>
      </c>
      <c r="U93" s="12">
        <v>0</v>
      </c>
      <c r="V93" s="12">
        <v>0</v>
      </c>
      <c r="W93" s="7">
        <f t="shared" si="4"/>
        <v>31.075034975767966</v>
      </c>
      <c r="X93">
        <f t="shared" si="5"/>
        <v>46.612552463651951</v>
      </c>
      <c r="Y93">
        <f t="shared" si="0"/>
        <v>1.4769353101978382</v>
      </c>
      <c r="Z93" s="7">
        <f t="shared" si="1"/>
        <v>29.598099665570128</v>
      </c>
      <c r="AA93" s="8">
        <f t="shared" si="2"/>
        <v>636.68327170235113</v>
      </c>
    </row>
    <row r="94" spans="1:29" s="12" customFormat="1" x14ac:dyDescent="0.25">
      <c r="A94" s="11">
        <v>44408</v>
      </c>
      <c r="B94" s="12">
        <v>708155736</v>
      </c>
      <c r="C94" s="12">
        <v>37</v>
      </c>
      <c r="D94" t="s">
        <v>43</v>
      </c>
      <c r="E94" t="s">
        <v>24</v>
      </c>
      <c r="F94" s="12" t="s">
        <v>40</v>
      </c>
      <c r="G94" t="s">
        <v>45</v>
      </c>
      <c r="H94">
        <v>20</v>
      </c>
      <c r="I94">
        <v>8000</v>
      </c>
      <c r="J94" s="7">
        <v>0</v>
      </c>
      <c r="K94" s="14">
        <v>0.19500213971850694</v>
      </c>
      <c r="L94" s="15">
        <v>0</v>
      </c>
      <c r="M94" s="15">
        <v>0</v>
      </c>
      <c r="N94">
        <v>740</v>
      </c>
      <c r="O94">
        <v>0</v>
      </c>
      <c r="P94">
        <v>0</v>
      </c>
      <c r="Q94">
        <v>0</v>
      </c>
      <c r="R94">
        <v>0</v>
      </c>
      <c r="S94" s="9">
        <f t="shared" si="6"/>
        <v>31.200342354961112</v>
      </c>
      <c r="T94">
        <f t="shared" si="3"/>
        <v>0</v>
      </c>
      <c r="U94" s="12">
        <v>0</v>
      </c>
      <c r="V94" s="12">
        <v>0</v>
      </c>
      <c r="W94" s="7">
        <f t="shared" si="4"/>
        <v>31.200342354961112</v>
      </c>
      <c r="X94">
        <f t="shared" si="5"/>
        <v>46.80051353244167</v>
      </c>
      <c r="Y94">
        <f t="shared" si="0"/>
        <v>0.18796106878971841</v>
      </c>
      <c r="Z94" s="7">
        <f t="shared" si="1"/>
        <v>31.012381286171394</v>
      </c>
      <c r="AA94" s="8">
        <f t="shared" si="2"/>
        <v>667.69565298852251</v>
      </c>
    </row>
    <row r="95" spans="1:29" s="12" customFormat="1" x14ac:dyDescent="0.25">
      <c r="A95" s="11">
        <v>44439</v>
      </c>
      <c r="B95" s="12">
        <v>708155736</v>
      </c>
      <c r="C95" s="12">
        <v>37</v>
      </c>
      <c r="D95" t="s">
        <v>43</v>
      </c>
      <c r="E95" t="s">
        <v>24</v>
      </c>
      <c r="F95" s="12" t="s">
        <v>40</v>
      </c>
      <c r="G95" t="s">
        <v>45</v>
      </c>
      <c r="H95">
        <v>21</v>
      </c>
      <c r="I95">
        <v>8000</v>
      </c>
      <c r="J95" s="7">
        <v>0</v>
      </c>
      <c r="K95" s="14">
        <v>0.18890151969579297</v>
      </c>
      <c r="L95" s="15">
        <v>0</v>
      </c>
      <c r="M95" s="15">
        <v>0</v>
      </c>
      <c r="N95">
        <v>740</v>
      </c>
      <c r="O95">
        <v>0</v>
      </c>
      <c r="P95">
        <v>0</v>
      </c>
      <c r="Q95">
        <v>0</v>
      </c>
      <c r="R95">
        <v>0</v>
      </c>
      <c r="S95" s="9">
        <f t="shared" si="6"/>
        <v>30.224243151326874</v>
      </c>
      <c r="T95">
        <f t="shared" si="3"/>
        <v>0</v>
      </c>
      <c r="U95" s="12">
        <v>0</v>
      </c>
      <c r="V95" s="12">
        <v>0</v>
      </c>
      <c r="W95" s="7">
        <f t="shared" si="4"/>
        <v>30.224243151326874</v>
      </c>
      <c r="X95">
        <f t="shared" si="5"/>
        <v>45.336364726990311</v>
      </c>
      <c r="Y95">
        <f t="shared" si="0"/>
        <v>-1.4641488054513587</v>
      </c>
      <c r="Z95" s="7">
        <f t="shared" si="1"/>
        <v>31.688391956778233</v>
      </c>
      <c r="AA95" s="8">
        <f t="shared" si="2"/>
        <v>699.38404494530073</v>
      </c>
    </row>
    <row r="96" spans="1:29" s="12" customFormat="1" x14ac:dyDescent="0.25">
      <c r="A96" s="11">
        <v>44469</v>
      </c>
      <c r="B96" s="12">
        <v>708155736</v>
      </c>
      <c r="C96" s="12">
        <v>37</v>
      </c>
      <c r="D96" t="s">
        <v>43</v>
      </c>
      <c r="E96" t="s">
        <v>24</v>
      </c>
      <c r="F96" s="12" t="s">
        <v>40</v>
      </c>
      <c r="G96" t="s">
        <v>45</v>
      </c>
      <c r="H96">
        <v>22</v>
      </c>
      <c r="I96">
        <v>8000</v>
      </c>
      <c r="J96" s="7">
        <v>0</v>
      </c>
      <c r="K96" s="14">
        <v>0.1916407726165783</v>
      </c>
      <c r="L96" s="15">
        <v>0</v>
      </c>
      <c r="M96" s="15">
        <v>0</v>
      </c>
      <c r="N96">
        <v>740</v>
      </c>
      <c r="O96">
        <v>0</v>
      </c>
      <c r="P96">
        <v>0</v>
      </c>
      <c r="Q96">
        <v>0</v>
      </c>
      <c r="R96">
        <v>0</v>
      </c>
      <c r="S96" s="9">
        <f t="shared" si="6"/>
        <v>30.662523618652532</v>
      </c>
      <c r="T96">
        <f t="shared" si="3"/>
        <v>0</v>
      </c>
      <c r="U96" s="12">
        <v>0</v>
      </c>
      <c r="V96" s="12">
        <v>0</v>
      </c>
      <c r="W96" s="7">
        <f t="shared" si="4"/>
        <v>30.662523618652532</v>
      </c>
      <c r="X96">
        <f t="shared" si="5"/>
        <v>45.993785427978793</v>
      </c>
      <c r="Y96">
        <f t="shared" si="0"/>
        <v>0.6574207009884816</v>
      </c>
      <c r="Z96" s="7">
        <f t="shared" si="1"/>
        <v>30.00510291766405</v>
      </c>
      <c r="AA96" s="8">
        <f t="shared" si="2"/>
        <v>729.38914786296482</v>
      </c>
    </row>
    <row r="97" spans="1:27" s="12" customFormat="1" x14ac:dyDescent="0.25">
      <c r="A97" s="11">
        <v>44500</v>
      </c>
      <c r="B97" s="12">
        <v>708155736</v>
      </c>
      <c r="C97" s="12">
        <v>37</v>
      </c>
      <c r="D97" t="s">
        <v>43</v>
      </c>
      <c r="E97" t="s">
        <v>24</v>
      </c>
      <c r="F97" s="12" t="s">
        <v>40</v>
      </c>
      <c r="G97" t="s">
        <v>45</v>
      </c>
      <c r="H97">
        <v>23</v>
      </c>
      <c r="I97">
        <v>8000</v>
      </c>
      <c r="J97" s="7">
        <v>0</v>
      </c>
      <c r="K97" s="14">
        <v>0.19646591416254497</v>
      </c>
      <c r="L97" s="15">
        <v>0</v>
      </c>
      <c r="M97" s="15">
        <v>0</v>
      </c>
      <c r="N97">
        <v>740</v>
      </c>
      <c r="O97">
        <v>0</v>
      </c>
      <c r="P97">
        <v>0</v>
      </c>
      <c r="Q97">
        <v>0</v>
      </c>
      <c r="R97">
        <v>0</v>
      </c>
      <c r="S97" s="9">
        <f t="shared" si="6"/>
        <v>31.434546266007196</v>
      </c>
      <c r="T97">
        <f t="shared" si="3"/>
        <v>0</v>
      </c>
      <c r="U97" s="12">
        <v>0</v>
      </c>
      <c r="V97" s="12">
        <v>0</v>
      </c>
      <c r="W97" s="7">
        <f t="shared" si="4"/>
        <v>31.434546266007196</v>
      </c>
      <c r="X97">
        <f t="shared" si="5"/>
        <v>47.15181939901079</v>
      </c>
      <c r="Y97">
        <f t="shared" si="0"/>
        <v>1.1580339710319976</v>
      </c>
      <c r="Z97" s="7">
        <f t="shared" si="1"/>
        <v>30.276512294975198</v>
      </c>
      <c r="AA97" s="8">
        <f t="shared" si="2"/>
        <v>759.66566015794001</v>
      </c>
    </row>
    <row r="98" spans="1:27" s="12" customFormat="1" x14ac:dyDescent="0.25">
      <c r="A98" s="11">
        <v>44530</v>
      </c>
      <c r="B98" s="12">
        <v>708155736</v>
      </c>
      <c r="C98" s="12">
        <v>37</v>
      </c>
      <c r="D98" t="s">
        <v>43</v>
      </c>
      <c r="E98" t="s">
        <v>24</v>
      </c>
      <c r="F98" s="12" t="s">
        <v>40</v>
      </c>
      <c r="G98" t="s">
        <v>45</v>
      </c>
      <c r="H98">
        <v>24</v>
      </c>
      <c r="I98">
        <v>8000</v>
      </c>
      <c r="J98" s="7">
        <v>0</v>
      </c>
      <c r="K98" s="14">
        <v>0.19676429855536326</v>
      </c>
      <c r="L98" s="15">
        <v>0</v>
      </c>
      <c r="M98" s="15">
        <v>0</v>
      </c>
      <c r="N98">
        <v>740</v>
      </c>
      <c r="O98">
        <v>0</v>
      </c>
      <c r="P98">
        <v>0</v>
      </c>
      <c r="Q98">
        <v>0</v>
      </c>
      <c r="R98">
        <v>0</v>
      </c>
      <c r="S98" s="9">
        <f t="shared" si="6"/>
        <v>31.482287768858125</v>
      </c>
      <c r="T98">
        <f t="shared" si="3"/>
        <v>0</v>
      </c>
      <c r="U98" s="12">
        <v>0</v>
      </c>
      <c r="V98" s="12">
        <v>100</v>
      </c>
      <c r="W98" s="7">
        <f t="shared" si="4"/>
        <v>131.48228776885813</v>
      </c>
      <c r="X98">
        <f t="shared" si="5"/>
        <v>47.223431653287186</v>
      </c>
      <c r="Y98">
        <f t="shared" si="0"/>
        <v>7.1612254276395504E-2</v>
      </c>
      <c r="Z98" s="7">
        <f t="shared" si="1"/>
        <v>131.41067551458173</v>
      </c>
      <c r="AA98" s="8">
        <f t="shared" si="2"/>
        <v>891.07633567252174</v>
      </c>
    </row>
    <row r="99" spans="1:27" s="12" customFormat="1" x14ac:dyDescent="0.25">
      <c r="A99" s="11">
        <v>44561</v>
      </c>
      <c r="B99" s="12">
        <v>708155736</v>
      </c>
      <c r="C99" s="12">
        <v>37</v>
      </c>
      <c r="D99" t="s">
        <v>43</v>
      </c>
      <c r="E99" t="s">
        <v>24</v>
      </c>
      <c r="F99" s="12" t="s">
        <v>40</v>
      </c>
      <c r="G99" t="s">
        <v>45</v>
      </c>
      <c r="H99">
        <v>25</v>
      </c>
      <c r="I99">
        <v>8000</v>
      </c>
      <c r="J99" s="7">
        <v>0</v>
      </c>
      <c r="K99" s="14">
        <v>0.1895241078358299</v>
      </c>
      <c r="L99" s="15">
        <v>0</v>
      </c>
      <c r="M99" s="15">
        <v>0</v>
      </c>
      <c r="N99">
        <v>740</v>
      </c>
      <c r="O99">
        <v>0</v>
      </c>
      <c r="P99">
        <v>0</v>
      </c>
      <c r="Q99">
        <v>0</v>
      </c>
      <c r="R99">
        <v>0</v>
      </c>
      <c r="S99" s="9">
        <f t="shared" si="6"/>
        <v>30.323857253732786</v>
      </c>
      <c r="T99">
        <f t="shared" si="3"/>
        <v>0</v>
      </c>
      <c r="U99" s="12">
        <v>0</v>
      </c>
      <c r="V99">
        <v>0</v>
      </c>
      <c r="W99" s="7">
        <f t="shared" si="4"/>
        <v>30.323857253732786</v>
      </c>
      <c r="X99">
        <f t="shared" si="5"/>
        <v>45.485785880599174</v>
      </c>
      <c r="Y99">
        <f t="shared" si="0"/>
        <v>-1.7376457726880119</v>
      </c>
      <c r="Z99" s="7">
        <f t="shared" si="1"/>
        <v>32.061503026420795</v>
      </c>
      <c r="AA99" s="8">
        <f t="shared" si="2"/>
        <v>923.13783869894257</v>
      </c>
    </row>
    <row r="100" spans="1:27" s="12" customFormat="1" x14ac:dyDescent="0.25">
      <c r="A100" s="11">
        <v>44592</v>
      </c>
      <c r="B100" s="12">
        <v>708155736</v>
      </c>
      <c r="C100" s="12">
        <v>37</v>
      </c>
      <c r="D100" t="s">
        <v>43</v>
      </c>
      <c r="E100" t="s">
        <v>24</v>
      </c>
      <c r="F100" s="12" t="s">
        <v>40</v>
      </c>
      <c r="G100" t="s">
        <v>45</v>
      </c>
      <c r="H100">
        <v>26</v>
      </c>
      <c r="I100">
        <v>8000</v>
      </c>
      <c r="J100" s="7">
        <v>0</v>
      </c>
      <c r="K100" s="14">
        <v>0.19054008765054101</v>
      </c>
      <c r="L100" s="15">
        <v>0</v>
      </c>
      <c r="M100" s="15">
        <v>0</v>
      </c>
      <c r="N100">
        <v>740</v>
      </c>
      <c r="O100">
        <v>0</v>
      </c>
      <c r="P100">
        <v>0</v>
      </c>
      <c r="Q100">
        <v>0</v>
      </c>
      <c r="R100">
        <v>0</v>
      </c>
      <c r="S100" s="9">
        <f t="shared" si="6"/>
        <v>30.486414024086564</v>
      </c>
      <c r="T100">
        <f t="shared" si="3"/>
        <v>0</v>
      </c>
      <c r="U100" s="12">
        <v>0</v>
      </c>
      <c r="V100">
        <v>0</v>
      </c>
      <c r="W100" s="7">
        <f t="shared" si="4"/>
        <v>30.486414024086564</v>
      </c>
      <c r="X100">
        <f t="shared" si="5"/>
        <v>45.729621036129842</v>
      </c>
      <c r="Y100">
        <f t="shared" si="0"/>
        <v>0.24383515553066815</v>
      </c>
      <c r="Z100" s="7">
        <f t="shared" si="1"/>
        <v>30.242578868555896</v>
      </c>
      <c r="AA100" s="8">
        <f t="shared" si="2"/>
        <v>953.38041756749851</v>
      </c>
    </row>
    <row r="101" spans="1:27" x14ac:dyDescent="0.25">
      <c r="A101" s="3">
        <v>44620</v>
      </c>
      <c r="B101">
        <v>708155736</v>
      </c>
      <c r="C101" s="12">
        <v>37</v>
      </c>
      <c r="D101" t="s">
        <v>43</v>
      </c>
      <c r="E101" t="s">
        <v>24</v>
      </c>
      <c r="F101" s="12" t="s">
        <v>40</v>
      </c>
      <c r="G101" t="s">
        <v>45</v>
      </c>
      <c r="H101">
        <v>27</v>
      </c>
      <c r="I101">
        <v>8000</v>
      </c>
      <c r="J101" s="7">
        <v>0</v>
      </c>
      <c r="K101" s="14">
        <v>0.2235020516624249</v>
      </c>
      <c r="L101" s="15">
        <v>0</v>
      </c>
      <c r="M101" s="15">
        <v>0</v>
      </c>
      <c r="N101">
        <v>740</v>
      </c>
      <c r="O101">
        <v>0</v>
      </c>
      <c r="P101">
        <v>0</v>
      </c>
      <c r="Q101">
        <v>0</v>
      </c>
      <c r="R101">
        <v>0</v>
      </c>
      <c r="S101" s="9">
        <f t="shared" si="6"/>
        <v>35.760328265987987</v>
      </c>
      <c r="T101">
        <f t="shared" si="3"/>
        <v>0</v>
      </c>
      <c r="U101" s="12">
        <v>0</v>
      </c>
      <c r="V101">
        <v>0</v>
      </c>
      <c r="W101" s="7">
        <f t="shared" si="4"/>
        <v>35.760328265987987</v>
      </c>
      <c r="X101">
        <f t="shared" si="5"/>
        <v>53.640492398981969</v>
      </c>
      <c r="Y101">
        <f t="shared" si="0"/>
        <v>7.9108713628521272</v>
      </c>
      <c r="Z101" s="7">
        <f t="shared" si="1"/>
        <v>27.849456903135859</v>
      </c>
      <c r="AA101" s="8">
        <f t="shared" si="2"/>
        <v>981.2298744706344</v>
      </c>
    </row>
    <row r="102" spans="1:27" x14ac:dyDescent="0.25">
      <c r="A102" s="3">
        <v>44651</v>
      </c>
      <c r="B102">
        <v>708155736</v>
      </c>
      <c r="C102" s="12">
        <v>38</v>
      </c>
      <c r="D102" t="s">
        <v>43</v>
      </c>
      <c r="E102" t="s">
        <v>24</v>
      </c>
      <c r="F102" s="24" t="s">
        <v>44</v>
      </c>
      <c r="G102" t="s">
        <v>45</v>
      </c>
      <c r="H102">
        <v>28</v>
      </c>
      <c r="I102">
        <v>8000</v>
      </c>
      <c r="J102" s="7">
        <v>0</v>
      </c>
      <c r="K102" s="14">
        <v>0.23166563066451809</v>
      </c>
      <c r="L102" s="15">
        <v>0</v>
      </c>
      <c r="M102" s="15">
        <v>0</v>
      </c>
      <c r="N102">
        <v>740</v>
      </c>
      <c r="O102">
        <v>0</v>
      </c>
      <c r="P102">
        <v>0</v>
      </c>
      <c r="Q102">
        <v>0</v>
      </c>
      <c r="R102">
        <v>0</v>
      </c>
      <c r="S102" s="9">
        <f t="shared" si="6"/>
        <v>37.066500906322894</v>
      </c>
      <c r="T102">
        <f t="shared" si="3"/>
        <v>0</v>
      </c>
      <c r="U102" s="12">
        <v>0</v>
      </c>
      <c r="V102" s="12">
        <v>0</v>
      </c>
      <c r="W102" s="7">
        <f t="shared" si="4"/>
        <v>37.066500906322894</v>
      </c>
      <c r="X102">
        <f t="shared" si="5"/>
        <v>55.599751359484337</v>
      </c>
      <c r="Y102">
        <f t="shared" si="0"/>
        <v>1.9592589605023676</v>
      </c>
      <c r="Z102" s="7">
        <f t="shared" si="1"/>
        <v>35.107241945820526</v>
      </c>
      <c r="AA102" s="8">
        <f t="shared" si="2"/>
        <v>1016.3371164164549</v>
      </c>
    </row>
    <row r="103" spans="1:27" x14ac:dyDescent="0.25">
      <c r="A103" s="3">
        <v>44681</v>
      </c>
      <c r="B103">
        <v>708155736</v>
      </c>
      <c r="C103">
        <v>38</v>
      </c>
      <c r="D103" t="s">
        <v>43</v>
      </c>
      <c r="E103" t="s">
        <v>24</v>
      </c>
      <c r="F103" s="12" t="s">
        <v>44</v>
      </c>
      <c r="G103" t="s">
        <v>45</v>
      </c>
      <c r="H103">
        <v>29</v>
      </c>
      <c r="I103">
        <v>8000</v>
      </c>
      <c r="J103" s="29">
        <v>765</v>
      </c>
      <c r="K103" s="14">
        <f>J103/I103</f>
        <v>9.5625000000000002E-2</v>
      </c>
      <c r="L103" s="15">
        <v>0</v>
      </c>
      <c r="M103" s="15">
        <v>0</v>
      </c>
      <c r="N103">
        <v>740</v>
      </c>
      <c r="O103">
        <v>765</v>
      </c>
      <c r="P103">
        <v>1</v>
      </c>
      <c r="Q103">
        <v>0</v>
      </c>
      <c r="R103">
        <v>0</v>
      </c>
      <c r="S103" s="9">
        <f t="shared" si="6"/>
        <v>15.3</v>
      </c>
      <c r="T103">
        <f t="shared" si="3"/>
        <v>15.688874999999998</v>
      </c>
      <c r="U103" s="12">
        <v>0</v>
      </c>
      <c r="V103" s="12">
        <v>0</v>
      </c>
      <c r="W103" s="7">
        <f t="shared" si="4"/>
        <v>30.988875</v>
      </c>
      <c r="X103">
        <f t="shared" si="5"/>
        <v>22.95</v>
      </c>
      <c r="Y103">
        <f t="shared" si="0"/>
        <v>-32.649751359484341</v>
      </c>
      <c r="Z103" s="7">
        <f t="shared" si="1"/>
        <v>63.638626359484341</v>
      </c>
      <c r="AA103" s="8">
        <f t="shared" si="2"/>
        <v>1079.9757427759394</v>
      </c>
    </row>
    <row r="104" spans="1:27" x14ac:dyDescent="0.25">
      <c r="A104" s="3">
        <v>44712</v>
      </c>
      <c r="B104">
        <v>708155736</v>
      </c>
      <c r="C104">
        <v>38</v>
      </c>
      <c r="D104" t="s">
        <v>43</v>
      </c>
      <c r="E104" t="s">
        <v>24</v>
      </c>
      <c r="F104" s="12" t="s">
        <v>44</v>
      </c>
      <c r="G104" t="s">
        <v>45</v>
      </c>
      <c r="H104">
        <v>30</v>
      </c>
      <c r="I104">
        <v>8000</v>
      </c>
      <c r="J104" s="7">
        <v>1155.1500000000001</v>
      </c>
      <c r="K104" s="14">
        <f>J104/I104</f>
        <v>0.14439375000000002</v>
      </c>
      <c r="L104" s="15">
        <v>0</v>
      </c>
      <c r="M104" s="15">
        <v>0</v>
      </c>
      <c r="N104">
        <v>737</v>
      </c>
      <c r="O104">
        <v>1155.1500000000001</v>
      </c>
      <c r="P104">
        <v>1</v>
      </c>
      <c r="Q104">
        <v>0</v>
      </c>
      <c r="R104">
        <v>0</v>
      </c>
      <c r="S104" s="9">
        <f t="shared" si="6"/>
        <v>23.103000000000002</v>
      </c>
      <c r="T104">
        <f t="shared" si="3"/>
        <v>23.690201250000001</v>
      </c>
      <c r="U104" s="12">
        <v>0</v>
      </c>
      <c r="V104" s="12">
        <v>0</v>
      </c>
      <c r="W104" s="7">
        <f t="shared" si="4"/>
        <v>46.793201250000003</v>
      </c>
      <c r="X104">
        <f t="shared" si="5"/>
        <v>34.654499999999999</v>
      </c>
      <c r="Y104">
        <f t="shared" si="0"/>
        <v>11.704499999999999</v>
      </c>
      <c r="Z104" s="7">
        <f t="shared" si="1"/>
        <v>35.08870125</v>
      </c>
      <c r="AA104" s="8">
        <f t="shared" si="2"/>
        <v>1115.0644440259393</v>
      </c>
    </row>
    <row r="105" spans="1:27" x14ac:dyDescent="0.25">
      <c r="A105" s="3">
        <v>44742</v>
      </c>
      <c r="B105">
        <v>708155736</v>
      </c>
      <c r="C105">
        <v>38</v>
      </c>
      <c r="D105" t="s">
        <v>43</v>
      </c>
      <c r="E105" t="s">
        <v>24</v>
      </c>
      <c r="F105" s="12" t="s">
        <v>44</v>
      </c>
      <c r="G105" t="s">
        <v>45</v>
      </c>
      <c r="H105">
        <v>31</v>
      </c>
      <c r="I105">
        <v>8000</v>
      </c>
      <c r="J105" s="7">
        <v>1354.1265000000001</v>
      </c>
      <c r="K105" s="14">
        <f t="shared" ref="K105:K113" si="7">J105/I105</f>
        <v>0.1692658125</v>
      </c>
      <c r="L105" s="15">
        <v>0</v>
      </c>
      <c r="M105" s="15">
        <v>0</v>
      </c>
      <c r="N105">
        <v>735</v>
      </c>
      <c r="O105">
        <v>1354.1265000000001</v>
      </c>
      <c r="P105">
        <v>1</v>
      </c>
      <c r="Q105">
        <v>0</v>
      </c>
      <c r="R105">
        <v>0</v>
      </c>
      <c r="S105" s="9">
        <f t="shared" si="6"/>
        <v>27.082530000000002</v>
      </c>
      <c r="T105">
        <f t="shared" si="3"/>
        <v>27.770877637500003</v>
      </c>
      <c r="U105" s="12">
        <v>0</v>
      </c>
      <c r="V105" s="12">
        <v>0</v>
      </c>
      <c r="W105" s="7">
        <f t="shared" si="4"/>
        <v>54.853407637500005</v>
      </c>
      <c r="X105">
        <f t="shared" si="5"/>
        <v>40.623795000000001</v>
      </c>
      <c r="Y105">
        <f t="shared" si="0"/>
        <v>5.9692950000000025</v>
      </c>
      <c r="Z105" s="7">
        <f t="shared" si="1"/>
        <v>48.884112637500003</v>
      </c>
      <c r="AA105" s="8">
        <f t="shared" si="2"/>
        <v>1163.9485566634394</v>
      </c>
    </row>
    <row r="106" spans="1:27" x14ac:dyDescent="0.25">
      <c r="A106" s="3">
        <v>44773</v>
      </c>
      <c r="B106">
        <v>708155736</v>
      </c>
      <c r="C106">
        <v>38</v>
      </c>
      <c r="D106" t="s">
        <v>43</v>
      </c>
      <c r="E106" t="s">
        <v>24</v>
      </c>
      <c r="F106" s="12" t="s">
        <v>44</v>
      </c>
      <c r="G106" t="s">
        <v>45</v>
      </c>
      <c r="H106">
        <v>32</v>
      </c>
      <c r="I106">
        <v>8000</v>
      </c>
      <c r="J106" s="7">
        <v>1455.604515</v>
      </c>
      <c r="K106" s="14">
        <f t="shared" si="7"/>
        <v>0.18195056437500001</v>
      </c>
      <c r="L106" s="15">
        <v>0</v>
      </c>
      <c r="M106" s="15">
        <v>0</v>
      </c>
      <c r="N106">
        <v>735</v>
      </c>
      <c r="O106">
        <v>1455.604515</v>
      </c>
      <c r="P106">
        <v>1</v>
      </c>
      <c r="Q106">
        <v>0</v>
      </c>
      <c r="R106">
        <v>0</v>
      </c>
      <c r="S106" s="9">
        <f t="shared" si="6"/>
        <v>29.112090300000002</v>
      </c>
      <c r="T106">
        <f t="shared" si="3"/>
        <v>29.852022595124996</v>
      </c>
      <c r="U106" s="12">
        <v>0</v>
      </c>
      <c r="V106" s="12">
        <v>0</v>
      </c>
      <c r="W106" s="7">
        <f t="shared" si="4"/>
        <v>58.964112895124998</v>
      </c>
      <c r="X106">
        <f t="shared" si="5"/>
        <v>43.668135450000001</v>
      </c>
      <c r="Y106">
        <f t="shared" si="0"/>
        <v>3.04434045</v>
      </c>
      <c r="Z106" s="7">
        <f t="shared" si="1"/>
        <v>55.919772445124998</v>
      </c>
      <c r="AA106" s="8">
        <f t="shared" si="2"/>
        <v>1219.8683291085645</v>
      </c>
    </row>
    <row r="107" spans="1:27" x14ac:dyDescent="0.25">
      <c r="A107" s="5">
        <v>44804</v>
      </c>
      <c r="B107" s="2">
        <v>708155736</v>
      </c>
      <c r="C107" s="2">
        <v>38</v>
      </c>
      <c r="D107" s="2" t="s">
        <v>43</v>
      </c>
      <c r="E107" s="2" t="s">
        <v>24</v>
      </c>
      <c r="F107" s="2" t="s">
        <v>44</v>
      </c>
      <c r="G107" s="2" t="s">
        <v>45</v>
      </c>
      <c r="H107" s="2">
        <v>33</v>
      </c>
      <c r="I107" s="2">
        <v>8000</v>
      </c>
      <c r="J107" s="25">
        <v>1507.35830265</v>
      </c>
      <c r="K107" s="21">
        <f t="shared" si="7"/>
        <v>0.18841978783125002</v>
      </c>
      <c r="L107" s="27">
        <v>0</v>
      </c>
      <c r="M107" s="27">
        <v>0</v>
      </c>
      <c r="N107" s="2">
        <v>735</v>
      </c>
      <c r="O107" s="2">
        <v>1507.35830265</v>
      </c>
      <c r="P107" s="2">
        <v>1</v>
      </c>
      <c r="Q107" s="2">
        <v>0</v>
      </c>
      <c r="R107" s="18">
        <v>1</v>
      </c>
      <c r="S107" s="25">
        <f>I107*K107*2%</f>
        <v>30.147166053000003</v>
      </c>
      <c r="T107" s="2">
        <v>0</v>
      </c>
      <c r="U107" s="2">
        <v>0</v>
      </c>
      <c r="V107" s="2">
        <v>0</v>
      </c>
      <c r="W107" s="25">
        <f t="shared" si="4"/>
        <v>30.147166053000003</v>
      </c>
      <c r="X107" s="2">
        <f>I107*K107*0.08</f>
        <v>120.58866421200001</v>
      </c>
      <c r="Y107" s="2">
        <f t="shared" si="0"/>
        <v>76.920528762000004</v>
      </c>
      <c r="Z107" s="25">
        <f t="shared" si="1"/>
        <v>-46.773362708999997</v>
      </c>
      <c r="AA107" s="25">
        <f t="shared" si="2"/>
        <v>1173.0949663995646</v>
      </c>
    </row>
    <row r="108" spans="1:27" x14ac:dyDescent="0.25">
      <c r="A108" s="11">
        <v>44834</v>
      </c>
      <c r="B108" s="12">
        <v>708155736</v>
      </c>
      <c r="C108" s="12">
        <v>38</v>
      </c>
      <c r="D108" s="12" t="s">
        <v>43</v>
      </c>
      <c r="E108" s="12" t="s">
        <v>24</v>
      </c>
      <c r="F108" s="12" t="s">
        <v>44</v>
      </c>
      <c r="G108" s="12" t="s">
        <v>45</v>
      </c>
      <c r="H108" s="12">
        <v>34</v>
      </c>
      <c r="I108" s="12">
        <v>8000</v>
      </c>
      <c r="J108" s="9">
        <v>3067.5054687030001</v>
      </c>
      <c r="K108" s="23">
        <f t="shared" si="7"/>
        <v>0.38343818358787501</v>
      </c>
      <c r="L108" s="15">
        <v>0</v>
      </c>
      <c r="M108" s="15">
        <v>0</v>
      </c>
      <c r="N108" s="12">
        <v>730</v>
      </c>
      <c r="O108" s="12">
        <v>3067.5054687030001</v>
      </c>
      <c r="P108" s="12">
        <v>1</v>
      </c>
      <c r="Q108" s="12">
        <v>0</v>
      </c>
      <c r="R108" s="12">
        <v>2</v>
      </c>
      <c r="S108" s="9">
        <f>(J108-J107-J107*24.61%/12 -30)*2%</f>
        <v>29.98467519058973</v>
      </c>
      <c r="T108" s="12">
        <v>0</v>
      </c>
      <c r="U108" s="12">
        <v>0</v>
      </c>
      <c r="V108" s="12">
        <v>0</v>
      </c>
      <c r="W108" s="9">
        <f t="shared" si="4"/>
        <v>29.98467519058973</v>
      </c>
      <c r="X108" s="12">
        <v>766.87636717575003</v>
      </c>
      <c r="Y108" s="12">
        <f t="shared" si="0"/>
        <v>646.28770296375001</v>
      </c>
      <c r="Z108" s="9">
        <f t="shared" si="1"/>
        <v>-616.30302777316024</v>
      </c>
      <c r="AA108" s="9">
        <f t="shared" si="2"/>
        <v>556.79193862640432</v>
      </c>
    </row>
    <row r="109" spans="1:27" x14ac:dyDescent="0.25">
      <c r="A109" s="3">
        <v>44865</v>
      </c>
      <c r="B109">
        <v>708155736</v>
      </c>
      <c r="C109">
        <v>38</v>
      </c>
      <c r="D109" t="s">
        <v>43</v>
      </c>
      <c r="E109" t="s">
        <v>24</v>
      </c>
      <c r="F109" s="12" t="s">
        <v>44</v>
      </c>
      <c r="G109" t="s">
        <v>45</v>
      </c>
      <c r="H109">
        <v>35</v>
      </c>
      <c r="I109">
        <v>8000</v>
      </c>
      <c r="J109" s="7">
        <v>3162.9455853686645</v>
      </c>
      <c r="K109" s="14">
        <f t="shared" si="7"/>
        <v>0.39536819817108304</v>
      </c>
      <c r="L109" s="15">
        <v>0</v>
      </c>
      <c r="M109" s="15">
        <v>0</v>
      </c>
      <c r="N109">
        <v>724</v>
      </c>
      <c r="O109">
        <v>3162.9455853686645</v>
      </c>
      <c r="P109">
        <v>1</v>
      </c>
      <c r="Q109">
        <v>0</v>
      </c>
      <c r="R109">
        <v>3</v>
      </c>
      <c r="S109">
        <v>0</v>
      </c>
      <c r="T109">
        <v>0</v>
      </c>
      <c r="U109" s="12">
        <v>0</v>
      </c>
      <c r="V109" s="12">
        <v>0</v>
      </c>
      <c r="W109" s="7">
        <f t="shared" si="4"/>
        <v>0</v>
      </c>
      <c r="X109">
        <v>1107.0309548790326</v>
      </c>
      <c r="Y109">
        <f t="shared" si="0"/>
        <v>340.15458770328257</v>
      </c>
      <c r="Z109" s="7">
        <f t="shared" si="1"/>
        <v>-340.15458770328257</v>
      </c>
      <c r="AA109" s="9">
        <f t="shared" si="2"/>
        <v>216.63735092312174</v>
      </c>
    </row>
    <row r="110" spans="1:27" x14ac:dyDescent="0.25">
      <c r="A110" s="3">
        <v>44895</v>
      </c>
      <c r="B110">
        <v>708155736</v>
      </c>
      <c r="C110">
        <v>38</v>
      </c>
      <c r="D110" t="s">
        <v>43</v>
      </c>
      <c r="E110" t="s">
        <v>24</v>
      </c>
      <c r="F110" s="12" t="s">
        <v>44</v>
      </c>
      <c r="G110" t="s">
        <v>45</v>
      </c>
      <c r="H110">
        <v>36</v>
      </c>
      <c r="I110">
        <v>8000</v>
      </c>
      <c r="J110" s="7">
        <v>3260.4217578565294</v>
      </c>
      <c r="K110" s="14">
        <f t="shared" si="7"/>
        <v>0.40755271973206619</v>
      </c>
      <c r="L110" s="15">
        <v>0</v>
      </c>
      <c r="M110" s="15">
        <v>0</v>
      </c>
      <c r="N110">
        <v>715</v>
      </c>
      <c r="O110">
        <v>3260.4217578565294</v>
      </c>
      <c r="P110">
        <v>1</v>
      </c>
      <c r="Q110">
        <v>0</v>
      </c>
      <c r="R110">
        <v>4</v>
      </c>
      <c r="S110">
        <v>0</v>
      </c>
      <c r="T110">
        <v>0</v>
      </c>
      <c r="U110" s="12">
        <v>0</v>
      </c>
      <c r="V110" s="12">
        <v>0</v>
      </c>
      <c r="W110" s="7">
        <f t="shared" si="4"/>
        <v>0</v>
      </c>
      <c r="X110">
        <v>1956.2530547139177</v>
      </c>
      <c r="Y110">
        <f t="shared" si="0"/>
        <v>849.22209983488506</v>
      </c>
      <c r="Z110" s="7">
        <f t="shared" si="1"/>
        <v>-849.22209983488506</v>
      </c>
      <c r="AA110" s="9">
        <f t="shared" si="2"/>
        <v>-632.58474891176331</v>
      </c>
    </row>
    <row r="111" spans="1:27" x14ac:dyDescent="0.25">
      <c r="A111" s="3">
        <v>44926</v>
      </c>
      <c r="B111">
        <v>708155736</v>
      </c>
      <c r="C111">
        <v>38</v>
      </c>
      <c r="D111" t="s">
        <v>43</v>
      </c>
      <c r="E111" t="s">
        <v>24</v>
      </c>
      <c r="F111" s="12" t="s">
        <v>44</v>
      </c>
      <c r="G111" t="s">
        <v>45</v>
      </c>
      <c r="H111">
        <v>37</v>
      </c>
      <c r="I111">
        <v>8000</v>
      </c>
      <c r="J111" s="7">
        <v>3260.4217578565294</v>
      </c>
      <c r="K111" s="14">
        <f t="shared" si="7"/>
        <v>0.40755271973206619</v>
      </c>
      <c r="L111" s="15">
        <v>0</v>
      </c>
      <c r="M111" s="15">
        <v>0</v>
      </c>
      <c r="N111" s="15">
        <v>700</v>
      </c>
      <c r="O111">
        <v>3260.4217578565294</v>
      </c>
      <c r="P111">
        <v>1</v>
      </c>
      <c r="Q111">
        <v>0</v>
      </c>
      <c r="R111">
        <v>5</v>
      </c>
      <c r="S111">
        <v>0</v>
      </c>
      <c r="T111">
        <v>0</v>
      </c>
      <c r="U111" s="12">
        <v>0</v>
      </c>
      <c r="V111" s="12">
        <v>0</v>
      </c>
      <c r="W111" s="7">
        <f t="shared" si="4"/>
        <v>0</v>
      </c>
      <c r="X111">
        <v>2217.0867953424404</v>
      </c>
      <c r="Y111">
        <f t="shared" si="0"/>
        <v>260.83374062852272</v>
      </c>
      <c r="Z111" s="7">
        <f t="shared" si="1"/>
        <v>-260.83374062852272</v>
      </c>
      <c r="AA111" s="9">
        <f t="shared" si="2"/>
        <v>-893.41848954028603</v>
      </c>
    </row>
    <row r="112" spans="1:27" x14ac:dyDescent="0.25">
      <c r="A112" s="3">
        <v>44957</v>
      </c>
      <c r="B112">
        <v>708155736</v>
      </c>
      <c r="C112">
        <v>38</v>
      </c>
      <c r="D112" t="s">
        <v>43</v>
      </c>
      <c r="E112" t="s">
        <v>24</v>
      </c>
      <c r="F112" s="12" t="s">
        <v>44</v>
      </c>
      <c r="G112" t="s">
        <v>45</v>
      </c>
      <c r="H112">
        <v>38</v>
      </c>
      <c r="I112">
        <v>8000</v>
      </c>
      <c r="J112" s="7">
        <v>3260.4217578565294</v>
      </c>
      <c r="K112" s="14">
        <f t="shared" si="7"/>
        <v>0.40755271973206619</v>
      </c>
      <c r="L112" s="15">
        <v>0</v>
      </c>
      <c r="M112" s="15">
        <v>0</v>
      </c>
      <c r="N112" s="15">
        <v>690</v>
      </c>
      <c r="O112">
        <v>3260.4217578565294</v>
      </c>
      <c r="P112">
        <v>1</v>
      </c>
      <c r="Q112">
        <v>0</v>
      </c>
      <c r="R112">
        <v>6</v>
      </c>
      <c r="S112">
        <v>0</v>
      </c>
      <c r="T112">
        <v>0</v>
      </c>
      <c r="U112" s="12">
        <v>0</v>
      </c>
      <c r="V112" s="12">
        <v>0</v>
      </c>
      <c r="W112" s="7">
        <f t="shared" si="4"/>
        <v>0</v>
      </c>
      <c r="X112">
        <v>2347.5036656567013</v>
      </c>
      <c r="Y112">
        <f t="shared" si="0"/>
        <v>130.4168703142609</v>
      </c>
      <c r="Z112" s="7">
        <f t="shared" si="1"/>
        <v>-130.4168703142609</v>
      </c>
      <c r="AA112" s="9">
        <f t="shared" si="2"/>
        <v>-1023.8353598545469</v>
      </c>
    </row>
    <row r="113" spans="1:27" x14ac:dyDescent="0.25">
      <c r="A113" s="3">
        <v>44985</v>
      </c>
      <c r="B113">
        <v>708155736</v>
      </c>
      <c r="C113">
        <v>38</v>
      </c>
      <c r="D113" t="s">
        <v>43</v>
      </c>
      <c r="E113" t="s">
        <v>24</v>
      </c>
      <c r="F113" s="12" t="s">
        <v>44</v>
      </c>
      <c r="G113" t="s">
        <v>45</v>
      </c>
      <c r="H113">
        <v>39</v>
      </c>
      <c r="I113">
        <v>8000</v>
      </c>
      <c r="J113" s="7">
        <v>3260.4217578565294</v>
      </c>
      <c r="K113" s="14">
        <f t="shared" si="7"/>
        <v>0.40755271973206619</v>
      </c>
      <c r="L113" s="15">
        <v>0</v>
      </c>
      <c r="M113" s="15">
        <v>0</v>
      </c>
      <c r="N113" s="15">
        <v>682</v>
      </c>
      <c r="O113">
        <v>3260.4217578565294</v>
      </c>
      <c r="P113">
        <v>1</v>
      </c>
      <c r="Q113">
        <v>0</v>
      </c>
      <c r="R113">
        <v>7</v>
      </c>
      <c r="S113">
        <v>0</v>
      </c>
      <c r="T113">
        <v>0</v>
      </c>
      <c r="U113" s="12">
        <v>0</v>
      </c>
      <c r="V113" s="12">
        <v>0</v>
      </c>
      <c r="W113" s="7">
        <f t="shared" si="4"/>
        <v>0</v>
      </c>
      <c r="X113">
        <v>2543.1289711280929</v>
      </c>
      <c r="Y113">
        <f t="shared" si="0"/>
        <v>195.62530547139158</v>
      </c>
      <c r="Z113" s="7">
        <f t="shared" si="1"/>
        <v>-195.62530547139158</v>
      </c>
      <c r="AA113" s="9">
        <f t="shared" si="2"/>
        <v>-1219.4606653259384</v>
      </c>
    </row>
    <row r="114" spans="1:27" x14ac:dyDescent="0.25">
      <c r="A114" s="3">
        <v>45016</v>
      </c>
      <c r="B114">
        <v>708155736</v>
      </c>
      <c r="K114" s="14"/>
      <c r="W114" s="7"/>
    </row>
    <row r="115" spans="1:27" x14ac:dyDescent="0.25">
      <c r="A115" s="3">
        <v>45046</v>
      </c>
      <c r="B115">
        <v>708155736</v>
      </c>
      <c r="K115" s="14"/>
    </row>
    <row r="116" spans="1:27" x14ac:dyDescent="0.25">
      <c r="A116" s="3">
        <v>45077</v>
      </c>
      <c r="B116">
        <v>708155736</v>
      </c>
      <c r="K116" s="14"/>
    </row>
    <row r="117" spans="1:27" x14ac:dyDescent="0.25">
      <c r="A117" s="3">
        <v>45107</v>
      </c>
      <c r="B117">
        <v>708155736</v>
      </c>
      <c r="K117" s="14"/>
    </row>
    <row r="118" spans="1:27" x14ac:dyDescent="0.25">
      <c r="A118" s="3">
        <v>45138</v>
      </c>
      <c r="B118">
        <v>708155736</v>
      </c>
      <c r="K118" s="14"/>
    </row>
    <row r="119" spans="1:27" x14ac:dyDescent="0.25">
      <c r="A119" s="3">
        <v>45169</v>
      </c>
      <c r="B119">
        <v>708155736</v>
      </c>
      <c r="K119" s="14"/>
    </row>
    <row r="120" spans="1:27" x14ac:dyDescent="0.25">
      <c r="A120" s="3">
        <v>45199</v>
      </c>
      <c r="B120">
        <v>708155736</v>
      </c>
      <c r="K120" s="14"/>
    </row>
    <row r="121" spans="1:27" x14ac:dyDescent="0.25">
      <c r="A121" s="3">
        <v>45230</v>
      </c>
      <c r="B121">
        <v>708155736</v>
      </c>
      <c r="K121" s="14"/>
    </row>
    <row r="122" spans="1:27" x14ac:dyDescent="0.25">
      <c r="A122" s="3">
        <v>45260</v>
      </c>
      <c r="B122">
        <v>708155736</v>
      </c>
      <c r="K122" s="14"/>
    </row>
    <row r="123" spans="1:27" x14ac:dyDescent="0.25">
      <c r="A123" s="3">
        <v>45291</v>
      </c>
      <c r="B123">
        <v>708155736</v>
      </c>
      <c r="K123" s="14"/>
    </row>
    <row r="124" spans="1:27" x14ac:dyDescent="0.25">
      <c r="A124" s="3">
        <v>45322</v>
      </c>
      <c r="B124">
        <v>708155736</v>
      </c>
      <c r="K124" s="14"/>
    </row>
    <row r="125" spans="1:27" x14ac:dyDescent="0.25">
      <c r="A125" s="3">
        <v>45351</v>
      </c>
      <c r="B125">
        <v>708155736</v>
      </c>
      <c r="K125" s="14"/>
    </row>
    <row r="126" spans="1:27" x14ac:dyDescent="0.25">
      <c r="A126" s="3">
        <v>45382</v>
      </c>
      <c r="B126">
        <v>708155736</v>
      </c>
      <c r="K126" s="14"/>
    </row>
    <row r="127" spans="1:27" x14ac:dyDescent="0.25">
      <c r="A127" s="3">
        <v>45412</v>
      </c>
      <c r="B127">
        <v>708155736</v>
      </c>
      <c r="K127" s="14"/>
    </row>
    <row r="128" spans="1:27" x14ac:dyDescent="0.25">
      <c r="A128" s="3">
        <v>45443</v>
      </c>
      <c r="B128">
        <v>708155736</v>
      </c>
      <c r="K128" s="14"/>
    </row>
    <row r="129" spans="1:11" x14ac:dyDescent="0.25">
      <c r="A129" s="3">
        <v>45473</v>
      </c>
      <c r="B129">
        <v>708155736</v>
      </c>
      <c r="K129" s="14"/>
    </row>
    <row r="130" spans="1:11" x14ac:dyDescent="0.25">
      <c r="A130" s="3">
        <v>45504</v>
      </c>
      <c r="B130">
        <v>708155736</v>
      </c>
      <c r="K130" s="14"/>
    </row>
    <row r="131" spans="1:11" x14ac:dyDescent="0.25">
      <c r="A131" s="3">
        <v>45535</v>
      </c>
      <c r="B131">
        <v>708155736</v>
      </c>
      <c r="K131" s="14"/>
    </row>
    <row r="132" spans="1:11" x14ac:dyDescent="0.25">
      <c r="A132" s="3">
        <v>45565</v>
      </c>
      <c r="B132">
        <v>708155736</v>
      </c>
      <c r="K132" s="14"/>
    </row>
    <row r="133" spans="1:11" x14ac:dyDescent="0.25">
      <c r="A133" s="3">
        <v>45596</v>
      </c>
      <c r="B133">
        <v>708155736</v>
      </c>
      <c r="K133" s="14"/>
    </row>
  </sheetData>
  <pageMargins left="0.7" right="0.7" top="0.75" bottom="0.75" header="0.3" footer="0.3"/>
  <ignoredErrors>
    <ignoredError sqref="W110:W113" formulaRange="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D7D9E-0699-46B9-98B6-2C233213F0D7}">
  <dimension ref="A1:AE133"/>
  <sheetViews>
    <sheetView tabSelected="1" zoomScale="70" zoomScaleNormal="70" workbookViewId="0">
      <pane xSplit="1" ySplit="2" topLeftCell="B75" activePane="bottomRight" state="frozen"/>
      <selection pane="topRight" activeCell="B1" sqref="B1"/>
      <selection pane="bottomLeft" activeCell="A3" sqref="A3"/>
      <selection pane="bottomRight" activeCell="M118" sqref="M118"/>
    </sheetView>
  </sheetViews>
  <sheetFormatPr defaultRowHeight="15" x14ac:dyDescent="0.25"/>
  <cols>
    <col min="1" max="1" width="17.7109375" customWidth="1"/>
    <col min="2" max="2" width="13" customWidth="1"/>
    <col min="5" max="5" width="14.85546875" customWidth="1"/>
    <col min="6" max="6" width="20.85546875" customWidth="1"/>
    <col min="7" max="7" width="18.5703125" customWidth="1"/>
    <col min="8" max="8" width="14.85546875" customWidth="1"/>
    <col min="9" max="9" width="18.140625" customWidth="1"/>
    <col min="10" max="10" width="15.7109375" customWidth="1"/>
    <col min="11" max="11" width="15.85546875" style="7" customWidth="1"/>
    <col min="12" max="18" width="24.28515625" customWidth="1"/>
    <col min="19" max="19" width="17.85546875" customWidth="1"/>
    <col min="20" max="20" width="23.7109375" customWidth="1"/>
    <col min="25" max="25" width="19.5703125" customWidth="1"/>
    <col min="27" max="27" width="16.42578125" customWidth="1"/>
  </cols>
  <sheetData>
    <row r="1" spans="1:31" x14ac:dyDescent="0.25">
      <c r="A1" s="28" t="s">
        <v>50</v>
      </c>
      <c r="B1" s="28"/>
      <c r="C1" s="28"/>
      <c r="D1" s="28"/>
      <c r="E1" s="28"/>
      <c r="F1" s="28"/>
      <c r="G1" s="28"/>
      <c r="H1" s="28"/>
      <c r="I1" s="28"/>
      <c r="J1" s="28"/>
      <c r="K1" s="8"/>
      <c r="L1" s="28"/>
      <c r="M1" s="28"/>
      <c r="N1" s="28"/>
      <c r="O1" s="28"/>
      <c r="P1" s="28"/>
      <c r="Q1" s="28"/>
      <c r="R1" s="28"/>
      <c r="S1" s="28"/>
      <c r="T1" s="28"/>
      <c r="U1" s="28"/>
      <c r="V1" s="28"/>
      <c r="W1" s="28"/>
      <c r="X1" s="28"/>
      <c r="Y1" s="28"/>
      <c r="Z1" s="28"/>
      <c r="AA1" s="28"/>
      <c r="AB1" s="28"/>
      <c r="AC1" s="28"/>
      <c r="AD1" s="28"/>
      <c r="AE1" s="28"/>
    </row>
    <row r="2" spans="1:31" x14ac:dyDescent="0.25">
      <c r="A2" t="s">
        <v>0</v>
      </c>
      <c r="B2" t="s">
        <v>1</v>
      </c>
      <c r="C2" t="s">
        <v>2</v>
      </c>
      <c r="D2" t="s">
        <v>3</v>
      </c>
      <c r="E2" t="s">
        <v>4</v>
      </c>
      <c r="F2" t="s">
        <v>5</v>
      </c>
      <c r="G2" t="s">
        <v>6</v>
      </c>
      <c r="H2" t="s">
        <v>7</v>
      </c>
      <c r="I2" t="s">
        <v>8</v>
      </c>
      <c r="J2" t="s">
        <v>9</v>
      </c>
      <c r="K2" s="14" t="s">
        <v>10</v>
      </c>
      <c r="L2" t="s">
        <v>11</v>
      </c>
      <c r="M2" t="s">
        <v>12</v>
      </c>
      <c r="N2" t="s">
        <v>13</v>
      </c>
      <c r="O2" t="s">
        <v>14</v>
      </c>
      <c r="P2" t="s">
        <v>15</v>
      </c>
      <c r="Q2" t="s">
        <v>16</v>
      </c>
      <c r="R2" t="s">
        <v>17</v>
      </c>
      <c r="S2" t="s">
        <v>35</v>
      </c>
      <c r="T2" t="s">
        <v>18</v>
      </c>
      <c r="U2" t="s">
        <v>19</v>
      </c>
      <c r="V2" t="s">
        <v>20</v>
      </c>
      <c r="W2" t="s">
        <v>33</v>
      </c>
      <c r="X2" t="s">
        <v>21</v>
      </c>
      <c r="Y2" t="s">
        <v>22</v>
      </c>
      <c r="Z2" t="s">
        <v>36</v>
      </c>
      <c r="AA2" t="s">
        <v>37</v>
      </c>
    </row>
    <row r="3" spans="1:31" x14ac:dyDescent="0.25">
      <c r="A3" s="3">
        <v>41639</v>
      </c>
      <c r="K3" s="14"/>
      <c r="S3" s="7"/>
      <c r="Z3" s="7"/>
    </row>
    <row r="4" spans="1:31" x14ac:dyDescent="0.25">
      <c r="A4" s="3">
        <v>41670</v>
      </c>
      <c r="K4" s="14"/>
    </row>
    <row r="5" spans="1:31" x14ac:dyDescent="0.25">
      <c r="A5" s="3">
        <v>41698</v>
      </c>
      <c r="K5" s="14"/>
    </row>
    <row r="6" spans="1:31" x14ac:dyDescent="0.25">
      <c r="A6" s="3">
        <v>41729</v>
      </c>
      <c r="K6" s="14"/>
    </row>
    <row r="7" spans="1:31" x14ac:dyDescent="0.25">
      <c r="A7" s="3">
        <v>41759</v>
      </c>
      <c r="K7" s="14"/>
    </row>
    <row r="8" spans="1:31" x14ac:dyDescent="0.25">
      <c r="A8" s="3">
        <v>41790</v>
      </c>
      <c r="K8" s="14"/>
    </row>
    <row r="9" spans="1:31" x14ac:dyDescent="0.25">
      <c r="A9" s="3">
        <v>41820</v>
      </c>
      <c r="K9" s="14"/>
    </row>
    <row r="10" spans="1:31" x14ac:dyDescent="0.25">
      <c r="A10" s="3">
        <v>41851</v>
      </c>
      <c r="K10" s="14"/>
    </row>
    <row r="11" spans="1:31" x14ac:dyDescent="0.25">
      <c r="A11" s="3">
        <v>41882</v>
      </c>
      <c r="K11" s="14"/>
    </row>
    <row r="12" spans="1:31" x14ac:dyDescent="0.25">
      <c r="A12" s="3">
        <v>41912</v>
      </c>
      <c r="K12" s="14"/>
    </row>
    <row r="13" spans="1:31" x14ac:dyDescent="0.25">
      <c r="A13" s="3">
        <v>41943</v>
      </c>
      <c r="K13" s="14"/>
    </row>
    <row r="14" spans="1:31" x14ac:dyDescent="0.25">
      <c r="A14" s="3">
        <v>41973</v>
      </c>
      <c r="K14" s="14"/>
    </row>
    <row r="15" spans="1:31" x14ac:dyDescent="0.25">
      <c r="A15" s="3">
        <v>42004</v>
      </c>
      <c r="K15" s="14"/>
    </row>
    <row r="16" spans="1:31" x14ac:dyDescent="0.25">
      <c r="A16" s="3">
        <v>42035</v>
      </c>
      <c r="K16" s="14"/>
    </row>
    <row r="17" spans="1:27" x14ac:dyDescent="0.25">
      <c r="A17" s="3">
        <v>42063</v>
      </c>
      <c r="K17" s="14"/>
    </row>
    <row r="18" spans="1:27" x14ac:dyDescent="0.25">
      <c r="A18" s="3">
        <v>42094</v>
      </c>
      <c r="K18" s="14"/>
    </row>
    <row r="19" spans="1:27" x14ac:dyDescent="0.25">
      <c r="A19" s="3">
        <v>42124</v>
      </c>
      <c r="K19" s="14"/>
    </row>
    <row r="20" spans="1:27" x14ac:dyDescent="0.25">
      <c r="A20" s="3">
        <v>42155</v>
      </c>
      <c r="K20" s="14"/>
    </row>
    <row r="21" spans="1:27" ht="15" customHeight="1" x14ac:dyDescent="0.25">
      <c r="A21" s="3">
        <v>42185</v>
      </c>
      <c r="K21" s="14"/>
    </row>
    <row r="22" spans="1:27" x14ac:dyDescent="0.25">
      <c r="A22" s="3">
        <v>42216</v>
      </c>
      <c r="K22" s="14"/>
    </row>
    <row r="23" spans="1:27" x14ac:dyDescent="0.25">
      <c r="A23" s="3">
        <v>42247</v>
      </c>
      <c r="K23" s="14"/>
    </row>
    <row r="24" spans="1:27" x14ac:dyDescent="0.25">
      <c r="A24" s="3">
        <v>42277</v>
      </c>
      <c r="K24" s="14"/>
    </row>
    <row r="25" spans="1:27" x14ac:dyDescent="0.25">
      <c r="A25" s="3">
        <v>42308</v>
      </c>
      <c r="K25" s="14"/>
    </row>
    <row r="26" spans="1:27" x14ac:dyDescent="0.25">
      <c r="A26" s="3">
        <v>42338</v>
      </c>
      <c r="K26" s="14"/>
    </row>
    <row r="27" spans="1:27" x14ac:dyDescent="0.25">
      <c r="A27" s="3">
        <v>42369</v>
      </c>
      <c r="K27" s="14"/>
    </row>
    <row r="28" spans="1:27" x14ac:dyDescent="0.25">
      <c r="A28" s="3">
        <v>42400</v>
      </c>
      <c r="K28" s="14"/>
    </row>
    <row r="29" spans="1:27" x14ac:dyDescent="0.25">
      <c r="A29" s="3">
        <v>42429</v>
      </c>
      <c r="K29" s="14"/>
    </row>
    <row r="30" spans="1:27" x14ac:dyDescent="0.25">
      <c r="A30" s="3">
        <v>42460</v>
      </c>
      <c r="K30" s="14"/>
      <c r="S30" s="7"/>
      <c r="W30" s="7"/>
      <c r="Z30" s="7"/>
      <c r="AA30" s="7"/>
    </row>
    <row r="31" spans="1:27" x14ac:dyDescent="0.25">
      <c r="A31" s="3">
        <v>42490</v>
      </c>
      <c r="K31" s="14"/>
      <c r="S31" s="7"/>
      <c r="W31" s="7"/>
      <c r="Z31" s="7"/>
      <c r="AA31" s="7"/>
    </row>
    <row r="32" spans="1:27" x14ac:dyDescent="0.25">
      <c r="A32" s="3">
        <v>42521</v>
      </c>
      <c r="K32" s="14"/>
      <c r="S32" s="7"/>
      <c r="W32" s="7"/>
      <c r="Z32" s="7"/>
      <c r="AA32" s="7"/>
    </row>
    <row r="33" spans="1:27" x14ac:dyDescent="0.25">
      <c r="A33" s="3">
        <v>42551</v>
      </c>
      <c r="K33" s="14"/>
      <c r="S33" s="7"/>
      <c r="W33" s="7"/>
      <c r="Z33" s="7"/>
      <c r="AA33" s="7"/>
    </row>
    <row r="34" spans="1:27" x14ac:dyDescent="0.25">
      <c r="A34" s="3">
        <v>42582</v>
      </c>
      <c r="K34" s="14"/>
      <c r="S34" s="7"/>
      <c r="W34" s="7"/>
      <c r="Z34" s="7"/>
      <c r="AA34" s="7"/>
    </row>
    <row r="35" spans="1:27" x14ac:dyDescent="0.25">
      <c r="A35" s="3">
        <v>42613</v>
      </c>
      <c r="K35" s="14"/>
      <c r="S35" s="7"/>
      <c r="W35" s="7"/>
      <c r="Z35" s="7"/>
      <c r="AA35" s="7"/>
    </row>
    <row r="36" spans="1:27" x14ac:dyDescent="0.25">
      <c r="A36" s="3">
        <v>42643</v>
      </c>
      <c r="K36" s="14"/>
      <c r="S36" s="7"/>
      <c r="W36" s="7"/>
      <c r="Z36" s="7"/>
      <c r="AA36" s="7"/>
    </row>
    <row r="37" spans="1:27" x14ac:dyDescent="0.25">
      <c r="A37" s="3">
        <v>42674</v>
      </c>
      <c r="K37" s="14"/>
    </row>
    <row r="38" spans="1:27" x14ac:dyDescent="0.25">
      <c r="A38" s="3">
        <v>42704</v>
      </c>
      <c r="K38" s="14"/>
    </row>
    <row r="39" spans="1:27" x14ac:dyDescent="0.25">
      <c r="A39" s="3">
        <v>42735</v>
      </c>
      <c r="K39" s="14"/>
    </row>
    <row r="40" spans="1:27" x14ac:dyDescent="0.25">
      <c r="A40" s="3">
        <v>42766</v>
      </c>
      <c r="K40" s="14"/>
    </row>
    <row r="41" spans="1:27" x14ac:dyDescent="0.25">
      <c r="A41" s="3">
        <v>42794</v>
      </c>
      <c r="K41" s="14"/>
    </row>
    <row r="42" spans="1:27" s="12" customFormat="1" x14ac:dyDescent="0.25">
      <c r="A42" s="11">
        <v>42825</v>
      </c>
      <c r="K42" s="20"/>
    </row>
    <row r="43" spans="1:27" x14ac:dyDescent="0.25">
      <c r="A43" s="3">
        <v>42855</v>
      </c>
      <c r="K43" s="14"/>
    </row>
    <row r="44" spans="1:27" x14ac:dyDescent="0.25">
      <c r="A44" s="3">
        <v>42886</v>
      </c>
    </row>
    <row r="45" spans="1:27" x14ac:dyDescent="0.25">
      <c r="A45" s="3">
        <v>42916</v>
      </c>
    </row>
    <row r="46" spans="1:27" x14ac:dyDescent="0.25">
      <c r="A46" s="3">
        <v>42947</v>
      </c>
    </row>
    <row r="47" spans="1:27" x14ac:dyDescent="0.25">
      <c r="A47" s="3">
        <v>42978</v>
      </c>
    </row>
    <row r="48" spans="1:27" x14ac:dyDescent="0.25">
      <c r="A48" s="3">
        <v>43008</v>
      </c>
    </row>
    <row r="49" spans="1:1" x14ac:dyDescent="0.25">
      <c r="A49" s="3">
        <v>43039</v>
      </c>
    </row>
    <row r="50" spans="1:1" x14ac:dyDescent="0.25">
      <c r="A50" s="3">
        <v>43069</v>
      </c>
    </row>
    <row r="51" spans="1:1" x14ac:dyDescent="0.25">
      <c r="A51" s="3">
        <v>43100</v>
      </c>
    </row>
    <row r="52" spans="1:1" x14ac:dyDescent="0.25">
      <c r="A52" s="3">
        <v>43131</v>
      </c>
    </row>
    <row r="53" spans="1:1" x14ac:dyDescent="0.25">
      <c r="A53" s="3">
        <v>43159</v>
      </c>
    </row>
    <row r="54" spans="1:1" x14ac:dyDescent="0.25">
      <c r="A54" s="3">
        <v>43190</v>
      </c>
    </row>
    <row r="55" spans="1:1" x14ac:dyDescent="0.25">
      <c r="A55" s="3">
        <v>43220</v>
      </c>
    </row>
    <row r="56" spans="1:1" x14ac:dyDescent="0.25">
      <c r="A56" s="3">
        <v>43251</v>
      </c>
    </row>
    <row r="57" spans="1:1" x14ac:dyDescent="0.25">
      <c r="A57" s="3">
        <v>43281</v>
      </c>
    </row>
    <row r="58" spans="1:1" x14ac:dyDescent="0.25">
      <c r="A58" s="3">
        <v>43312</v>
      </c>
    </row>
    <row r="59" spans="1:1" x14ac:dyDescent="0.25">
      <c r="A59" s="3">
        <v>43343</v>
      </c>
    </row>
    <row r="60" spans="1:1" x14ac:dyDescent="0.25">
      <c r="A60" s="3">
        <v>43373</v>
      </c>
    </row>
    <row r="61" spans="1:1" x14ac:dyDescent="0.25">
      <c r="A61" s="3">
        <v>43404</v>
      </c>
    </row>
    <row r="62" spans="1:1" x14ac:dyDescent="0.25">
      <c r="A62" s="3">
        <v>43434</v>
      </c>
    </row>
    <row r="63" spans="1:1" x14ac:dyDescent="0.25">
      <c r="A63" s="3">
        <v>43465</v>
      </c>
    </row>
    <row r="64" spans="1:1" x14ac:dyDescent="0.25">
      <c r="A64" s="3">
        <v>43496</v>
      </c>
    </row>
    <row r="65" spans="1:1" x14ac:dyDescent="0.25">
      <c r="A65" s="3">
        <v>43524</v>
      </c>
    </row>
    <row r="66" spans="1:1" x14ac:dyDescent="0.25">
      <c r="A66" s="3">
        <v>43555</v>
      </c>
    </row>
    <row r="67" spans="1:1" x14ac:dyDescent="0.25">
      <c r="A67" s="3">
        <v>43585</v>
      </c>
    </row>
    <row r="68" spans="1:1" x14ac:dyDescent="0.25">
      <c r="A68" s="3">
        <v>43616</v>
      </c>
    </row>
    <row r="69" spans="1:1" x14ac:dyDescent="0.25">
      <c r="A69" s="3">
        <v>43646</v>
      </c>
    </row>
    <row r="70" spans="1:1" x14ac:dyDescent="0.25">
      <c r="A70" s="3">
        <v>43677</v>
      </c>
    </row>
    <row r="71" spans="1:1" x14ac:dyDescent="0.25">
      <c r="A71" s="3">
        <v>43708</v>
      </c>
    </row>
    <row r="72" spans="1:1" x14ac:dyDescent="0.25">
      <c r="A72" s="3">
        <v>43738</v>
      </c>
    </row>
    <row r="73" spans="1:1" x14ac:dyDescent="0.25">
      <c r="A73" s="3">
        <v>43769</v>
      </c>
    </row>
    <row r="74" spans="1:1" x14ac:dyDescent="0.25">
      <c r="A74" s="3">
        <v>43799</v>
      </c>
    </row>
    <row r="75" spans="1:1" x14ac:dyDescent="0.25">
      <c r="A75" s="3">
        <v>43830</v>
      </c>
    </row>
    <row r="76" spans="1:1" x14ac:dyDescent="0.25">
      <c r="A76" s="3">
        <v>43861</v>
      </c>
    </row>
    <row r="77" spans="1:1" x14ac:dyDescent="0.25">
      <c r="A77" s="3">
        <v>43890</v>
      </c>
    </row>
    <row r="78" spans="1:1" s="12" customFormat="1" x14ac:dyDescent="0.25">
      <c r="A78" s="11">
        <v>43921</v>
      </c>
    </row>
    <row r="79" spans="1:1" s="12" customFormat="1" x14ac:dyDescent="0.25">
      <c r="A79" s="11">
        <v>43951</v>
      </c>
    </row>
    <row r="80" spans="1:1" s="12" customFormat="1" x14ac:dyDescent="0.25">
      <c r="A80" s="11">
        <v>43982</v>
      </c>
    </row>
    <row r="81" spans="1:29" s="12" customFormat="1" x14ac:dyDescent="0.25">
      <c r="A81" s="11">
        <v>44012</v>
      </c>
    </row>
    <row r="82" spans="1:29" s="12" customFormat="1" x14ac:dyDescent="0.25">
      <c r="A82" s="11">
        <v>44043</v>
      </c>
    </row>
    <row r="83" spans="1:29" s="12" customFormat="1" x14ac:dyDescent="0.25">
      <c r="A83" s="11">
        <v>44074</v>
      </c>
    </row>
    <row r="84" spans="1:29" s="12" customFormat="1" x14ac:dyDescent="0.25">
      <c r="A84" s="11">
        <v>44104</v>
      </c>
    </row>
    <row r="85" spans="1:29" s="12" customFormat="1" x14ac:dyDescent="0.25">
      <c r="A85" s="11">
        <v>44135</v>
      </c>
    </row>
    <row r="86" spans="1:29" s="12" customFormat="1" x14ac:dyDescent="0.25">
      <c r="A86" s="11">
        <v>44165</v>
      </c>
    </row>
    <row r="87" spans="1:29" s="12" customFormat="1" x14ac:dyDescent="0.25">
      <c r="A87" s="11">
        <v>44196</v>
      </c>
      <c r="B87">
        <v>708155737</v>
      </c>
      <c r="C87" s="12">
        <v>37</v>
      </c>
      <c r="D87" t="s">
        <v>23</v>
      </c>
      <c r="E87" t="s">
        <v>26</v>
      </c>
      <c r="F87" s="12" t="s">
        <v>40</v>
      </c>
      <c r="G87" s="12" t="s">
        <v>41</v>
      </c>
      <c r="H87">
        <v>1</v>
      </c>
      <c r="I87">
        <v>15000</v>
      </c>
      <c r="J87" s="7">
        <v>0</v>
      </c>
      <c r="K87" s="14">
        <v>0.35804599999999998</v>
      </c>
      <c r="L87" s="15">
        <v>0</v>
      </c>
      <c r="M87" s="15">
        <v>0</v>
      </c>
      <c r="N87">
        <v>760</v>
      </c>
      <c r="O87">
        <v>368712</v>
      </c>
      <c r="P87" s="19">
        <f>(1138+5500)/(135000/12)</f>
        <v>0.59004444444444448</v>
      </c>
      <c r="Q87">
        <v>1</v>
      </c>
      <c r="R87">
        <v>0</v>
      </c>
      <c r="S87" s="7">
        <f>I87*K87*2%</f>
        <v>107.41379999999999</v>
      </c>
      <c r="T87">
        <f>J87*24.61%/12</f>
        <v>0</v>
      </c>
      <c r="U87">
        <f>IF(OR(R87=0,R87="",R87&gt;3),0,30)</f>
        <v>0</v>
      </c>
      <c r="V87">
        <v>0</v>
      </c>
      <c r="W87" s="7">
        <f>SUM(S87:V87)</f>
        <v>107.41379999999999</v>
      </c>
      <c r="X87">
        <f>I87*K87*0.03</f>
        <v>161.12069999999997</v>
      </c>
      <c r="Y87">
        <f>X87-X43</f>
        <v>161.12069999999997</v>
      </c>
      <c r="Z87" s="7">
        <f t="shared" ref="Z87:Z133" si="0">W87-Y87</f>
        <v>-53.706899999999976</v>
      </c>
      <c r="AA87" s="8">
        <f>Z87+AA43</f>
        <v>-53.706899999999976</v>
      </c>
    </row>
    <row r="88" spans="1:29" s="12" customFormat="1" x14ac:dyDescent="0.25">
      <c r="A88" s="11">
        <v>44227</v>
      </c>
      <c r="B88">
        <v>708155737</v>
      </c>
      <c r="C88" s="12">
        <v>37</v>
      </c>
      <c r="D88" t="s">
        <v>23</v>
      </c>
      <c r="E88" t="s">
        <v>26</v>
      </c>
      <c r="F88" s="12" t="s">
        <v>40</v>
      </c>
      <c r="G88" s="12" t="s">
        <v>41</v>
      </c>
      <c r="H88">
        <v>2</v>
      </c>
      <c r="I88">
        <v>15000</v>
      </c>
      <c r="J88" s="7">
        <v>0</v>
      </c>
      <c r="K88" s="14">
        <v>0.38807799999999998</v>
      </c>
      <c r="L88" s="15">
        <v>0</v>
      </c>
      <c r="M88" s="15">
        <v>0</v>
      </c>
      <c r="N88">
        <v>760</v>
      </c>
      <c r="O88">
        <f>O87-1138</f>
        <v>367574</v>
      </c>
      <c r="P88" s="19">
        <f t="shared" ref="P88:P132" si="1">(1138+5500)/(135000/12)</f>
        <v>0.59004444444444448</v>
      </c>
      <c r="Q88">
        <v>1</v>
      </c>
      <c r="R88">
        <v>0</v>
      </c>
      <c r="S88" s="7">
        <f>I88*K88*2%</f>
        <v>116.4234</v>
      </c>
      <c r="T88">
        <f>J88*24.61%/12</f>
        <v>0</v>
      </c>
      <c r="U88">
        <f t="shared" ref="U88:U133" si="2">IF(OR(R88=0,R88="",R88&gt;3),0,30)</f>
        <v>0</v>
      </c>
      <c r="V88">
        <v>0</v>
      </c>
      <c r="W88" s="7">
        <f t="shared" ref="W88:W133" si="3">SUM(S88:V88)</f>
        <v>116.4234</v>
      </c>
      <c r="X88">
        <f>I88*K88*0.025</f>
        <v>145.52925000000002</v>
      </c>
      <c r="Y88">
        <f>X88-X87</f>
        <v>-15.591449999999952</v>
      </c>
      <c r="Z88" s="7">
        <f t="shared" si="0"/>
        <v>132.01484999999997</v>
      </c>
      <c r="AA88" s="8">
        <f t="shared" ref="AA88:AA133" si="4">Z88+AA87</f>
        <v>78.307949999999991</v>
      </c>
    </row>
    <row r="89" spans="1:29" s="12" customFormat="1" x14ac:dyDescent="0.25">
      <c r="A89" s="11">
        <v>44255</v>
      </c>
      <c r="B89">
        <v>708155737</v>
      </c>
      <c r="C89" s="12">
        <v>37</v>
      </c>
      <c r="D89" t="s">
        <v>23</v>
      </c>
      <c r="E89" t="s">
        <v>26</v>
      </c>
      <c r="F89" s="12" t="s">
        <v>40</v>
      </c>
      <c r="G89" s="12" t="s">
        <v>41</v>
      </c>
      <c r="H89">
        <v>3</v>
      </c>
      <c r="I89">
        <v>15000</v>
      </c>
      <c r="J89" s="7">
        <v>0</v>
      </c>
      <c r="K89" s="14">
        <v>0.38285999999999998</v>
      </c>
      <c r="L89" s="15">
        <v>0</v>
      </c>
      <c r="M89" s="15">
        <v>0</v>
      </c>
      <c r="N89">
        <v>760</v>
      </c>
      <c r="O89">
        <f t="shared" ref="O89:O123" si="5">O88-1138</f>
        <v>366436</v>
      </c>
      <c r="P89" s="19">
        <f t="shared" si="1"/>
        <v>0.59004444444444448</v>
      </c>
      <c r="Q89">
        <v>1</v>
      </c>
      <c r="R89">
        <v>0</v>
      </c>
      <c r="S89" s="7">
        <f>I89*K89*2%</f>
        <v>114.85799999999999</v>
      </c>
      <c r="T89">
        <f>J89*24.61%/12</f>
        <v>0</v>
      </c>
      <c r="U89">
        <f t="shared" si="2"/>
        <v>0</v>
      </c>
      <c r="V89">
        <v>0</v>
      </c>
      <c r="W89" s="7">
        <f t="shared" si="3"/>
        <v>114.85799999999999</v>
      </c>
      <c r="X89">
        <f>I89*K89*0.025</f>
        <v>143.57249999999999</v>
      </c>
      <c r="Y89">
        <f t="shared" ref="Y89:Y133" si="6">X89-X88</f>
        <v>-1.956750000000028</v>
      </c>
      <c r="Z89" s="7">
        <f t="shared" si="0"/>
        <v>116.81475000000002</v>
      </c>
      <c r="AA89" s="8">
        <f t="shared" si="4"/>
        <v>195.12270000000001</v>
      </c>
    </row>
    <row r="90" spans="1:29" s="12" customFormat="1" x14ac:dyDescent="0.25">
      <c r="A90" s="11">
        <v>44286</v>
      </c>
      <c r="B90" s="12">
        <v>708155737</v>
      </c>
      <c r="C90" s="12">
        <v>37</v>
      </c>
      <c r="D90" t="s">
        <v>23</v>
      </c>
      <c r="E90" t="s">
        <v>26</v>
      </c>
      <c r="F90" s="12" t="s">
        <v>40</v>
      </c>
      <c r="G90" s="12" t="s">
        <v>41</v>
      </c>
      <c r="H90">
        <v>4</v>
      </c>
      <c r="I90">
        <v>15000</v>
      </c>
      <c r="J90" s="7">
        <v>0</v>
      </c>
      <c r="K90" s="14">
        <v>0.36427199999999998</v>
      </c>
      <c r="L90" s="15">
        <v>0</v>
      </c>
      <c r="M90" s="15">
        <v>0</v>
      </c>
      <c r="N90">
        <v>760</v>
      </c>
      <c r="O90">
        <f t="shared" si="5"/>
        <v>365298</v>
      </c>
      <c r="P90" s="19">
        <f t="shared" si="1"/>
        <v>0.59004444444444448</v>
      </c>
      <c r="Q90">
        <v>1</v>
      </c>
      <c r="R90">
        <v>0</v>
      </c>
      <c r="S90" s="9">
        <f>I90*K90*2%</f>
        <v>109.2816</v>
      </c>
      <c r="T90">
        <f>J90*24.61%/12</f>
        <v>0</v>
      </c>
      <c r="U90">
        <f t="shared" si="2"/>
        <v>0</v>
      </c>
      <c r="V90" s="12">
        <v>0</v>
      </c>
      <c r="W90" s="7">
        <f t="shared" si="3"/>
        <v>109.2816</v>
      </c>
      <c r="X90">
        <f>I90*K90*0.02</f>
        <v>109.2816</v>
      </c>
      <c r="Y90">
        <f t="shared" si="6"/>
        <v>-34.290899999999993</v>
      </c>
      <c r="Z90" s="7">
        <f t="shared" si="0"/>
        <v>143.57249999999999</v>
      </c>
      <c r="AA90" s="8">
        <f t="shared" si="4"/>
        <v>338.6952</v>
      </c>
      <c r="AC90" s="10"/>
    </row>
    <row r="91" spans="1:29" s="12" customFormat="1" x14ac:dyDescent="0.25">
      <c r="A91" s="11">
        <v>44316</v>
      </c>
      <c r="B91" s="12">
        <v>708155737</v>
      </c>
      <c r="C91" s="12">
        <v>37</v>
      </c>
      <c r="D91" t="s">
        <v>23</v>
      </c>
      <c r="E91" t="s">
        <v>26</v>
      </c>
      <c r="F91" s="12" t="s">
        <v>40</v>
      </c>
      <c r="G91" s="12" t="s">
        <v>41</v>
      </c>
      <c r="H91">
        <v>5</v>
      </c>
      <c r="I91">
        <v>15000</v>
      </c>
      <c r="J91" s="7">
        <v>0</v>
      </c>
      <c r="K91" s="14">
        <v>0.32685199999999998</v>
      </c>
      <c r="L91" s="15">
        <v>0</v>
      </c>
      <c r="M91" s="15">
        <v>0</v>
      </c>
      <c r="N91">
        <v>760</v>
      </c>
      <c r="O91">
        <f t="shared" si="5"/>
        <v>364160</v>
      </c>
      <c r="P91" s="19">
        <f t="shared" si="1"/>
        <v>0.59004444444444448</v>
      </c>
      <c r="Q91">
        <v>1</v>
      </c>
      <c r="R91">
        <v>0</v>
      </c>
      <c r="S91" s="9">
        <f>I91*K91*2%</f>
        <v>98.055599999999998</v>
      </c>
      <c r="T91">
        <f>J91*24.61%/12</f>
        <v>0</v>
      </c>
      <c r="U91">
        <f t="shared" si="2"/>
        <v>0</v>
      </c>
      <c r="V91" s="12">
        <v>0</v>
      </c>
      <c r="W91" s="7">
        <f t="shared" si="3"/>
        <v>98.055599999999998</v>
      </c>
      <c r="X91">
        <f t="shared" ref="X88:X125" si="7">I91*K91*0.02</f>
        <v>98.055599999999998</v>
      </c>
      <c r="Y91">
        <f t="shared" si="6"/>
        <v>-11.225999999999999</v>
      </c>
      <c r="Z91" s="7">
        <f t="shared" si="0"/>
        <v>109.2816</v>
      </c>
      <c r="AA91" s="8">
        <f t="shared" si="4"/>
        <v>447.97680000000003</v>
      </c>
    </row>
    <row r="92" spans="1:29" s="12" customFormat="1" x14ac:dyDescent="0.25">
      <c r="A92" s="11">
        <v>44347</v>
      </c>
      <c r="B92" s="12">
        <v>708155737</v>
      </c>
      <c r="C92" s="12">
        <v>37</v>
      </c>
      <c r="D92" t="s">
        <v>23</v>
      </c>
      <c r="E92" t="s">
        <v>26</v>
      </c>
      <c r="F92" s="12" t="s">
        <v>40</v>
      </c>
      <c r="G92" s="12" t="s">
        <v>41</v>
      </c>
      <c r="H92">
        <v>6</v>
      </c>
      <c r="I92">
        <v>15000</v>
      </c>
      <c r="J92" s="7">
        <v>0</v>
      </c>
      <c r="K92" s="14">
        <v>0.39988699999999999</v>
      </c>
      <c r="L92" s="15">
        <v>0</v>
      </c>
      <c r="M92" s="15">
        <v>0</v>
      </c>
      <c r="N92">
        <v>760</v>
      </c>
      <c r="O92">
        <f t="shared" si="5"/>
        <v>363022</v>
      </c>
      <c r="P92" s="19">
        <f t="shared" si="1"/>
        <v>0.59004444444444448</v>
      </c>
      <c r="Q92">
        <v>1</v>
      </c>
      <c r="R92">
        <v>0</v>
      </c>
      <c r="S92" s="9">
        <f>I92*K92*2%</f>
        <v>119.96610000000001</v>
      </c>
      <c r="T92">
        <f>J92*24.61%/12</f>
        <v>0</v>
      </c>
      <c r="U92">
        <f t="shared" si="2"/>
        <v>0</v>
      </c>
      <c r="V92" s="12">
        <v>0</v>
      </c>
      <c r="W92" s="7">
        <f t="shared" si="3"/>
        <v>119.96610000000001</v>
      </c>
      <c r="X92">
        <f t="shared" si="7"/>
        <v>119.96610000000001</v>
      </c>
      <c r="Y92">
        <f t="shared" si="6"/>
        <v>21.910500000000013</v>
      </c>
      <c r="Z92" s="7">
        <f t="shared" si="0"/>
        <v>98.055599999999998</v>
      </c>
      <c r="AA92" s="8">
        <f t="shared" si="4"/>
        <v>546.03240000000005</v>
      </c>
    </row>
    <row r="93" spans="1:29" s="12" customFormat="1" x14ac:dyDescent="0.25">
      <c r="A93" s="11">
        <v>44377</v>
      </c>
      <c r="B93" s="12">
        <v>708155737</v>
      </c>
      <c r="C93" s="12">
        <v>37</v>
      </c>
      <c r="D93" t="s">
        <v>23</v>
      </c>
      <c r="E93" t="s">
        <v>26</v>
      </c>
      <c r="F93" s="12" t="s">
        <v>40</v>
      </c>
      <c r="G93" s="12" t="s">
        <v>41</v>
      </c>
      <c r="H93">
        <v>7</v>
      </c>
      <c r="I93">
        <v>15000</v>
      </c>
      <c r="J93" s="7">
        <v>0</v>
      </c>
      <c r="K93" s="14">
        <v>0.334428</v>
      </c>
      <c r="L93" s="15">
        <v>0</v>
      </c>
      <c r="M93" s="15">
        <v>0</v>
      </c>
      <c r="N93">
        <v>760</v>
      </c>
      <c r="O93">
        <f t="shared" si="5"/>
        <v>361884</v>
      </c>
      <c r="P93" s="19">
        <f t="shared" si="1"/>
        <v>0.59004444444444448</v>
      </c>
      <c r="Q93">
        <v>1</v>
      </c>
      <c r="R93">
        <v>0</v>
      </c>
      <c r="S93" s="9">
        <f>I93*K93*2%</f>
        <v>100.3284</v>
      </c>
      <c r="T93">
        <f>J93*24.61%/12</f>
        <v>0</v>
      </c>
      <c r="U93">
        <f t="shared" si="2"/>
        <v>0</v>
      </c>
      <c r="V93" s="12">
        <v>0</v>
      </c>
      <c r="W93" s="7">
        <f t="shared" si="3"/>
        <v>100.3284</v>
      </c>
      <c r="X93">
        <f t="shared" si="7"/>
        <v>100.3284</v>
      </c>
      <c r="Y93">
        <f t="shared" si="6"/>
        <v>-19.637700000000009</v>
      </c>
      <c r="Z93" s="7">
        <f t="shared" si="0"/>
        <v>119.96610000000001</v>
      </c>
      <c r="AA93" s="8">
        <f t="shared" si="4"/>
        <v>665.99850000000004</v>
      </c>
    </row>
    <row r="94" spans="1:29" s="12" customFormat="1" x14ac:dyDescent="0.25">
      <c r="A94" s="11">
        <v>44408</v>
      </c>
      <c r="B94" s="12">
        <v>708155737</v>
      </c>
      <c r="C94" s="12">
        <v>37</v>
      </c>
      <c r="D94" t="s">
        <v>23</v>
      </c>
      <c r="E94" t="s">
        <v>26</v>
      </c>
      <c r="F94" s="12" t="s">
        <v>40</v>
      </c>
      <c r="G94" s="12" t="s">
        <v>41</v>
      </c>
      <c r="H94">
        <v>8</v>
      </c>
      <c r="I94">
        <v>15000</v>
      </c>
      <c r="J94" s="7">
        <v>0</v>
      </c>
      <c r="K94" s="14">
        <v>0.35050500000000001</v>
      </c>
      <c r="L94" s="15">
        <v>0</v>
      </c>
      <c r="M94" s="15">
        <v>0</v>
      </c>
      <c r="N94">
        <v>760</v>
      </c>
      <c r="O94">
        <f t="shared" si="5"/>
        <v>360746</v>
      </c>
      <c r="P94" s="19">
        <f t="shared" si="1"/>
        <v>0.59004444444444448</v>
      </c>
      <c r="Q94">
        <v>1</v>
      </c>
      <c r="R94">
        <v>0</v>
      </c>
      <c r="S94" s="9">
        <f>I94*K94*2%</f>
        <v>105.1515</v>
      </c>
      <c r="T94">
        <f>J94*24.61%/12</f>
        <v>0</v>
      </c>
      <c r="U94">
        <f t="shared" si="2"/>
        <v>0</v>
      </c>
      <c r="V94" s="12">
        <v>0</v>
      </c>
      <c r="W94" s="7">
        <f t="shared" si="3"/>
        <v>105.1515</v>
      </c>
      <c r="X94">
        <f t="shared" si="7"/>
        <v>105.1515</v>
      </c>
      <c r="Y94">
        <f t="shared" si="6"/>
        <v>4.8230999999999966</v>
      </c>
      <c r="Z94" s="7">
        <f t="shared" si="0"/>
        <v>100.3284</v>
      </c>
      <c r="AA94" s="8">
        <f t="shared" si="4"/>
        <v>766.32690000000002</v>
      </c>
    </row>
    <row r="95" spans="1:29" s="12" customFormat="1" x14ac:dyDescent="0.25">
      <c r="A95" s="11">
        <v>44439</v>
      </c>
      <c r="B95" s="12">
        <v>708155737</v>
      </c>
      <c r="C95" s="12">
        <v>37</v>
      </c>
      <c r="D95" t="s">
        <v>23</v>
      </c>
      <c r="E95" t="s">
        <v>26</v>
      </c>
      <c r="F95" s="12" t="s">
        <v>40</v>
      </c>
      <c r="G95" s="12" t="s">
        <v>41</v>
      </c>
      <c r="H95">
        <v>9</v>
      </c>
      <c r="I95">
        <v>15000</v>
      </c>
      <c r="J95" s="7">
        <v>0</v>
      </c>
      <c r="K95" s="14">
        <v>0.34124700000000002</v>
      </c>
      <c r="L95" s="15">
        <v>0</v>
      </c>
      <c r="M95" s="15">
        <v>0</v>
      </c>
      <c r="N95">
        <v>760</v>
      </c>
      <c r="O95">
        <f t="shared" si="5"/>
        <v>359608</v>
      </c>
      <c r="P95" s="19">
        <f t="shared" si="1"/>
        <v>0.59004444444444448</v>
      </c>
      <c r="Q95">
        <v>1</v>
      </c>
      <c r="R95">
        <v>0</v>
      </c>
      <c r="S95" s="9">
        <f>I95*K95*2%</f>
        <v>102.3741</v>
      </c>
      <c r="T95">
        <f>J95*24.61%/12</f>
        <v>0</v>
      </c>
      <c r="U95">
        <f t="shared" si="2"/>
        <v>0</v>
      </c>
      <c r="V95" s="12">
        <v>0</v>
      </c>
      <c r="W95" s="7">
        <f t="shared" si="3"/>
        <v>102.3741</v>
      </c>
      <c r="X95">
        <f t="shared" si="7"/>
        <v>102.3741</v>
      </c>
      <c r="Y95">
        <f t="shared" si="6"/>
        <v>-2.7774000000000001</v>
      </c>
      <c r="Z95" s="7">
        <f t="shared" si="0"/>
        <v>105.1515</v>
      </c>
      <c r="AA95" s="8">
        <f t="shared" si="4"/>
        <v>871.47839999999997</v>
      </c>
    </row>
    <row r="96" spans="1:29" s="12" customFormat="1" x14ac:dyDescent="0.25">
      <c r="A96" s="11">
        <v>44469</v>
      </c>
      <c r="B96" s="12">
        <v>708155737</v>
      </c>
      <c r="C96" s="12">
        <v>37</v>
      </c>
      <c r="D96" t="s">
        <v>23</v>
      </c>
      <c r="E96" t="s">
        <v>26</v>
      </c>
      <c r="F96" s="12" t="s">
        <v>40</v>
      </c>
      <c r="G96" s="12" t="s">
        <v>41</v>
      </c>
      <c r="H96">
        <v>10</v>
      </c>
      <c r="I96">
        <v>15000</v>
      </c>
      <c r="J96" s="7">
        <v>0</v>
      </c>
      <c r="K96" s="14">
        <v>0.37394899999999998</v>
      </c>
      <c r="L96" s="15">
        <v>0</v>
      </c>
      <c r="M96" s="15">
        <v>0</v>
      </c>
      <c r="N96">
        <v>760</v>
      </c>
      <c r="O96">
        <f t="shared" si="5"/>
        <v>358470</v>
      </c>
      <c r="P96" s="19">
        <f t="shared" si="1"/>
        <v>0.59004444444444448</v>
      </c>
      <c r="Q96">
        <v>1</v>
      </c>
      <c r="R96">
        <v>0</v>
      </c>
      <c r="S96" s="9">
        <f>I96*K96*2%</f>
        <v>112.18469999999999</v>
      </c>
      <c r="T96">
        <f>J96*24.61%/12</f>
        <v>0</v>
      </c>
      <c r="U96">
        <f t="shared" si="2"/>
        <v>0</v>
      </c>
      <c r="V96" s="12">
        <v>0</v>
      </c>
      <c r="W96" s="7">
        <f t="shared" si="3"/>
        <v>112.18469999999999</v>
      </c>
      <c r="X96">
        <f t="shared" si="7"/>
        <v>112.18469999999999</v>
      </c>
      <c r="Y96">
        <f t="shared" si="6"/>
        <v>9.8105999999999938</v>
      </c>
      <c r="Z96" s="7">
        <f t="shared" si="0"/>
        <v>102.3741</v>
      </c>
      <c r="AA96" s="8">
        <f t="shared" si="4"/>
        <v>973.85249999999996</v>
      </c>
    </row>
    <row r="97" spans="1:29" s="12" customFormat="1" x14ac:dyDescent="0.25">
      <c r="A97" s="11">
        <v>44500</v>
      </c>
      <c r="B97" s="12">
        <v>708155737</v>
      </c>
      <c r="C97" s="12">
        <v>37</v>
      </c>
      <c r="D97" t="s">
        <v>23</v>
      </c>
      <c r="E97" t="s">
        <v>26</v>
      </c>
      <c r="F97" s="12" t="s">
        <v>40</v>
      </c>
      <c r="G97" s="12" t="s">
        <v>41</v>
      </c>
      <c r="H97">
        <v>11</v>
      </c>
      <c r="I97">
        <v>15000</v>
      </c>
      <c r="J97" s="7">
        <v>0</v>
      </c>
      <c r="K97" s="14">
        <v>0.35041800000000001</v>
      </c>
      <c r="L97" s="15">
        <v>0</v>
      </c>
      <c r="M97" s="15">
        <v>0</v>
      </c>
      <c r="N97">
        <v>760</v>
      </c>
      <c r="O97">
        <f t="shared" si="5"/>
        <v>357332</v>
      </c>
      <c r="P97" s="19">
        <f t="shared" si="1"/>
        <v>0.59004444444444448</v>
      </c>
      <c r="Q97">
        <v>1</v>
      </c>
      <c r="R97">
        <v>0</v>
      </c>
      <c r="S97" s="9">
        <f>I97*K97*2%</f>
        <v>105.12540000000001</v>
      </c>
      <c r="T97">
        <f>J97*24.61%/12</f>
        <v>0</v>
      </c>
      <c r="U97">
        <f t="shared" si="2"/>
        <v>0</v>
      </c>
      <c r="V97" s="12">
        <v>0</v>
      </c>
      <c r="W97" s="7">
        <f t="shared" si="3"/>
        <v>105.12540000000001</v>
      </c>
      <c r="X97">
        <f t="shared" si="7"/>
        <v>105.12540000000001</v>
      </c>
      <c r="Y97">
        <f t="shared" si="6"/>
        <v>-7.059299999999979</v>
      </c>
      <c r="Z97" s="7">
        <f t="shared" si="0"/>
        <v>112.18469999999999</v>
      </c>
      <c r="AA97" s="8">
        <f t="shared" si="4"/>
        <v>1086.0372</v>
      </c>
    </row>
    <row r="98" spans="1:29" s="12" customFormat="1" x14ac:dyDescent="0.25">
      <c r="A98" s="11">
        <v>44530</v>
      </c>
      <c r="B98" s="12">
        <v>708155737</v>
      </c>
      <c r="C98" s="12">
        <v>37</v>
      </c>
      <c r="D98" t="s">
        <v>23</v>
      </c>
      <c r="E98" t="s">
        <v>26</v>
      </c>
      <c r="F98" s="12" t="s">
        <v>40</v>
      </c>
      <c r="G98" s="12" t="s">
        <v>41</v>
      </c>
      <c r="H98">
        <v>12</v>
      </c>
      <c r="I98">
        <v>15000</v>
      </c>
      <c r="J98" s="7">
        <v>0</v>
      </c>
      <c r="K98" s="14">
        <v>0.36534299999999997</v>
      </c>
      <c r="L98" s="15">
        <v>0</v>
      </c>
      <c r="M98" s="15">
        <v>0</v>
      </c>
      <c r="N98">
        <v>760</v>
      </c>
      <c r="O98">
        <f t="shared" si="5"/>
        <v>356194</v>
      </c>
      <c r="P98" s="19">
        <f t="shared" si="1"/>
        <v>0.59004444444444448</v>
      </c>
      <c r="Q98">
        <v>1</v>
      </c>
      <c r="R98">
        <v>0</v>
      </c>
      <c r="S98" s="9">
        <f>I98*K98*2%</f>
        <v>109.60289999999999</v>
      </c>
      <c r="T98">
        <f>J98*24.61%/12</f>
        <v>0</v>
      </c>
      <c r="U98">
        <f t="shared" si="2"/>
        <v>0</v>
      </c>
      <c r="V98" s="12">
        <v>100</v>
      </c>
      <c r="W98" s="7">
        <f t="shared" si="3"/>
        <v>209.60289999999998</v>
      </c>
      <c r="X98">
        <f t="shared" si="7"/>
        <v>109.60289999999999</v>
      </c>
      <c r="Y98">
        <f t="shared" si="6"/>
        <v>4.4774999999999778</v>
      </c>
      <c r="Z98" s="7">
        <f t="shared" si="0"/>
        <v>205.12540000000001</v>
      </c>
      <c r="AA98" s="8">
        <f t="shared" si="4"/>
        <v>1291.1626000000001</v>
      </c>
    </row>
    <row r="99" spans="1:29" s="12" customFormat="1" x14ac:dyDescent="0.25">
      <c r="A99" s="11">
        <v>44561</v>
      </c>
      <c r="B99" s="12">
        <v>708155737</v>
      </c>
      <c r="C99" s="12">
        <v>38</v>
      </c>
      <c r="D99" t="s">
        <v>23</v>
      </c>
      <c r="E99" t="s">
        <v>26</v>
      </c>
      <c r="F99" s="12" t="s">
        <v>40</v>
      </c>
      <c r="G99" s="12" t="s">
        <v>41</v>
      </c>
      <c r="H99">
        <v>13</v>
      </c>
      <c r="I99">
        <v>15000</v>
      </c>
      <c r="J99" s="7">
        <v>0</v>
      </c>
      <c r="K99" s="14">
        <v>0.34631400000000001</v>
      </c>
      <c r="L99" s="15">
        <v>0</v>
      </c>
      <c r="M99" s="15">
        <v>0</v>
      </c>
      <c r="N99">
        <v>760</v>
      </c>
      <c r="O99">
        <f t="shared" si="5"/>
        <v>355056</v>
      </c>
      <c r="P99" s="19">
        <f t="shared" si="1"/>
        <v>0.59004444444444448</v>
      </c>
      <c r="Q99">
        <v>0</v>
      </c>
      <c r="R99">
        <v>0</v>
      </c>
      <c r="S99" s="9">
        <f>I99*K99*2%</f>
        <v>103.8942</v>
      </c>
      <c r="T99">
        <f>J99*24.61%/12</f>
        <v>0</v>
      </c>
      <c r="U99">
        <f t="shared" si="2"/>
        <v>0</v>
      </c>
      <c r="V99">
        <v>0</v>
      </c>
      <c r="W99" s="7">
        <f t="shared" si="3"/>
        <v>103.8942</v>
      </c>
      <c r="X99">
        <f t="shared" si="7"/>
        <v>103.8942</v>
      </c>
      <c r="Y99">
        <f t="shared" si="6"/>
        <v>-5.7086999999999932</v>
      </c>
      <c r="Z99" s="7">
        <f t="shared" si="0"/>
        <v>109.60289999999999</v>
      </c>
      <c r="AA99" s="8">
        <f t="shared" si="4"/>
        <v>1400.7655000000002</v>
      </c>
    </row>
    <row r="100" spans="1:29" s="12" customFormat="1" x14ac:dyDescent="0.25">
      <c r="A100" s="11">
        <v>44592</v>
      </c>
      <c r="B100" s="12">
        <v>708155737</v>
      </c>
      <c r="C100">
        <v>38</v>
      </c>
      <c r="D100" t="s">
        <v>23</v>
      </c>
      <c r="E100" t="s">
        <v>26</v>
      </c>
      <c r="F100" s="12" t="s">
        <v>40</v>
      </c>
      <c r="G100" s="12" t="s">
        <v>41</v>
      </c>
      <c r="H100">
        <v>14</v>
      </c>
      <c r="I100">
        <v>15000</v>
      </c>
      <c r="J100" s="7">
        <v>0</v>
      </c>
      <c r="K100" s="14">
        <v>0.33209899999999998</v>
      </c>
      <c r="L100" s="15">
        <v>0</v>
      </c>
      <c r="M100" s="15">
        <v>0</v>
      </c>
      <c r="N100">
        <v>760</v>
      </c>
      <c r="O100">
        <f t="shared" si="5"/>
        <v>353918</v>
      </c>
      <c r="P100" s="19">
        <f t="shared" si="1"/>
        <v>0.59004444444444448</v>
      </c>
      <c r="Q100">
        <v>0</v>
      </c>
      <c r="R100">
        <v>0</v>
      </c>
      <c r="S100" s="9">
        <f>I100*K100*2%</f>
        <v>99.6297</v>
      </c>
      <c r="T100">
        <f>J100*24.61%/12</f>
        <v>0</v>
      </c>
      <c r="U100">
        <f t="shared" si="2"/>
        <v>0</v>
      </c>
      <c r="V100">
        <v>0</v>
      </c>
      <c r="W100" s="7">
        <f t="shared" si="3"/>
        <v>99.6297</v>
      </c>
      <c r="X100">
        <f t="shared" si="7"/>
        <v>99.6297</v>
      </c>
      <c r="Y100">
        <f t="shared" si="6"/>
        <v>-4.2644999999999982</v>
      </c>
      <c r="Z100" s="7">
        <f t="shared" si="0"/>
        <v>103.8942</v>
      </c>
      <c r="AA100" s="8">
        <f t="shared" si="4"/>
        <v>1504.6597000000002</v>
      </c>
    </row>
    <row r="101" spans="1:29" x14ac:dyDescent="0.25">
      <c r="A101" s="3">
        <v>44620</v>
      </c>
      <c r="B101" s="12">
        <v>708155737</v>
      </c>
      <c r="C101">
        <v>38</v>
      </c>
      <c r="D101" t="s">
        <v>23</v>
      </c>
      <c r="E101" t="s">
        <v>26</v>
      </c>
      <c r="F101" s="12" t="s">
        <v>40</v>
      </c>
      <c r="G101" s="12" t="s">
        <v>41</v>
      </c>
      <c r="H101">
        <v>15</v>
      </c>
      <c r="I101">
        <v>15000</v>
      </c>
      <c r="J101" s="7">
        <v>0</v>
      </c>
      <c r="K101" s="14">
        <v>0.38628499999999999</v>
      </c>
      <c r="L101" s="15">
        <v>0</v>
      </c>
      <c r="M101" s="15">
        <v>0</v>
      </c>
      <c r="N101">
        <v>760</v>
      </c>
      <c r="O101">
        <f t="shared" si="5"/>
        <v>352780</v>
      </c>
      <c r="P101" s="19">
        <f t="shared" si="1"/>
        <v>0.59004444444444448</v>
      </c>
      <c r="Q101">
        <v>0</v>
      </c>
      <c r="R101">
        <v>0</v>
      </c>
      <c r="S101" s="9">
        <f>I101*K101*2%</f>
        <v>115.88549999999999</v>
      </c>
      <c r="T101">
        <f>J101*24.61%/12</f>
        <v>0</v>
      </c>
      <c r="U101">
        <f t="shared" si="2"/>
        <v>0</v>
      </c>
      <c r="V101">
        <v>0</v>
      </c>
      <c r="W101" s="7">
        <f t="shared" si="3"/>
        <v>115.88549999999999</v>
      </c>
      <c r="X101">
        <f t="shared" si="7"/>
        <v>115.88549999999999</v>
      </c>
      <c r="Y101">
        <f t="shared" si="6"/>
        <v>16.255799999999994</v>
      </c>
      <c r="Z101" s="7">
        <f t="shared" si="0"/>
        <v>99.6297</v>
      </c>
      <c r="AA101" s="8">
        <f t="shared" si="4"/>
        <v>1604.2894000000001</v>
      </c>
    </row>
    <row r="102" spans="1:29" x14ac:dyDescent="0.25">
      <c r="A102" s="3">
        <v>44651</v>
      </c>
      <c r="B102" s="12">
        <v>708155737</v>
      </c>
      <c r="C102">
        <v>38</v>
      </c>
      <c r="D102" t="s">
        <v>23</v>
      </c>
      <c r="E102" t="s">
        <v>26</v>
      </c>
      <c r="F102" s="12" t="s">
        <v>40</v>
      </c>
      <c r="G102" s="12" t="s">
        <v>41</v>
      </c>
      <c r="H102">
        <v>16</v>
      </c>
      <c r="I102">
        <v>15000</v>
      </c>
      <c r="J102" s="7">
        <v>0</v>
      </c>
      <c r="K102" s="14">
        <v>0.36812400000000001</v>
      </c>
      <c r="L102" s="15">
        <v>0</v>
      </c>
      <c r="M102" s="15">
        <v>0</v>
      </c>
      <c r="N102">
        <v>760</v>
      </c>
      <c r="O102">
        <f t="shared" si="5"/>
        <v>351642</v>
      </c>
      <c r="P102" s="19">
        <f t="shared" si="1"/>
        <v>0.59004444444444448</v>
      </c>
      <c r="Q102">
        <v>0</v>
      </c>
      <c r="R102">
        <v>0</v>
      </c>
      <c r="S102" s="9">
        <f>I102*K102*2%</f>
        <v>110.43719999999999</v>
      </c>
      <c r="T102">
        <f>J102*24.61%/12</f>
        <v>0</v>
      </c>
      <c r="U102">
        <f t="shared" si="2"/>
        <v>0</v>
      </c>
      <c r="V102" s="12">
        <v>0</v>
      </c>
      <c r="W102" s="7">
        <f t="shared" si="3"/>
        <v>110.43719999999999</v>
      </c>
      <c r="X102">
        <f t="shared" si="7"/>
        <v>110.43719999999999</v>
      </c>
      <c r="Y102">
        <f t="shared" si="6"/>
        <v>-5.4483000000000033</v>
      </c>
      <c r="Z102" s="7">
        <f t="shared" si="0"/>
        <v>115.88549999999999</v>
      </c>
      <c r="AA102" s="8">
        <f t="shared" si="4"/>
        <v>1720.1749000000002</v>
      </c>
    </row>
    <row r="103" spans="1:29" x14ac:dyDescent="0.25">
      <c r="A103" s="3">
        <v>44681</v>
      </c>
      <c r="B103" s="12">
        <v>708155737</v>
      </c>
      <c r="C103">
        <v>38</v>
      </c>
      <c r="D103" t="s">
        <v>23</v>
      </c>
      <c r="E103" t="s">
        <v>26</v>
      </c>
      <c r="F103" s="12" t="s">
        <v>40</v>
      </c>
      <c r="G103" s="12" t="s">
        <v>41</v>
      </c>
      <c r="H103">
        <v>17</v>
      </c>
      <c r="I103">
        <v>15000</v>
      </c>
      <c r="J103" s="7">
        <v>0</v>
      </c>
      <c r="K103" s="14">
        <v>0.37248999999999999</v>
      </c>
      <c r="L103" s="15">
        <v>0</v>
      </c>
      <c r="M103" s="15">
        <v>0</v>
      </c>
      <c r="N103">
        <v>760</v>
      </c>
      <c r="O103">
        <f t="shared" si="5"/>
        <v>350504</v>
      </c>
      <c r="P103" s="19">
        <f t="shared" si="1"/>
        <v>0.59004444444444448</v>
      </c>
      <c r="Q103">
        <v>0</v>
      </c>
      <c r="R103">
        <v>0</v>
      </c>
      <c r="S103" s="9">
        <f>I103*K103*2%</f>
        <v>111.74699999999999</v>
      </c>
      <c r="T103">
        <f>J103*24.61%/12</f>
        <v>0</v>
      </c>
      <c r="U103">
        <f t="shared" si="2"/>
        <v>0</v>
      </c>
      <c r="V103" s="12">
        <v>0</v>
      </c>
      <c r="W103" s="7">
        <f t="shared" si="3"/>
        <v>111.74699999999999</v>
      </c>
      <c r="X103">
        <f t="shared" si="7"/>
        <v>111.74699999999999</v>
      </c>
      <c r="Y103">
        <f t="shared" si="6"/>
        <v>1.3097999999999956</v>
      </c>
      <c r="Z103" s="7">
        <f t="shared" si="0"/>
        <v>110.43719999999999</v>
      </c>
      <c r="AA103" s="8">
        <f t="shared" si="4"/>
        <v>1830.6121000000003</v>
      </c>
    </row>
    <row r="104" spans="1:29" x14ac:dyDescent="0.25">
      <c r="A104" s="3">
        <v>44712</v>
      </c>
      <c r="B104" s="12">
        <v>708155737</v>
      </c>
      <c r="C104">
        <v>38</v>
      </c>
      <c r="D104" t="s">
        <v>23</v>
      </c>
      <c r="E104" t="s">
        <v>26</v>
      </c>
      <c r="F104" s="12" t="s">
        <v>40</v>
      </c>
      <c r="G104" s="12" t="s">
        <v>41</v>
      </c>
      <c r="H104">
        <v>18</v>
      </c>
      <c r="I104">
        <v>15000</v>
      </c>
      <c r="J104" s="7">
        <v>0</v>
      </c>
      <c r="K104" s="14">
        <v>0.32457200000000003</v>
      </c>
      <c r="L104" s="15">
        <v>0</v>
      </c>
      <c r="M104" s="15">
        <v>0</v>
      </c>
      <c r="N104">
        <v>760</v>
      </c>
      <c r="O104">
        <f t="shared" si="5"/>
        <v>349366</v>
      </c>
      <c r="P104" s="19">
        <f t="shared" si="1"/>
        <v>0.59004444444444448</v>
      </c>
      <c r="Q104">
        <v>0</v>
      </c>
      <c r="R104">
        <v>0</v>
      </c>
      <c r="S104" s="9">
        <f>I104*K104*2%</f>
        <v>97.371600000000015</v>
      </c>
      <c r="T104">
        <f>J104*24.61%/12</f>
        <v>0</v>
      </c>
      <c r="U104">
        <f t="shared" si="2"/>
        <v>0</v>
      </c>
      <c r="V104" s="12">
        <v>0</v>
      </c>
      <c r="W104" s="7">
        <f t="shared" si="3"/>
        <v>97.371600000000015</v>
      </c>
      <c r="X104">
        <f t="shared" si="7"/>
        <v>97.371600000000015</v>
      </c>
      <c r="Y104">
        <f t="shared" si="6"/>
        <v>-14.375399999999971</v>
      </c>
      <c r="Z104" s="7">
        <f t="shared" si="0"/>
        <v>111.74699999999999</v>
      </c>
      <c r="AA104" s="8">
        <f t="shared" si="4"/>
        <v>1942.3591000000004</v>
      </c>
    </row>
    <row r="105" spans="1:29" x14ac:dyDescent="0.25">
      <c r="A105" s="3">
        <v>44742</v>
      </c>
      <c r="B105" s="12">
        <v>708155737</v>
      </c>
      <c r="C105">
        <v>38</v>
      </c>
      <c r="D105" t="s">
        <v>23</v>
      </c>
      <c r="E105" t="s">
        <v>26</v>
      </c>
      <c r="F105" s="12" t="s">
        <v>40</v>
      </c>
      <c r="G105" s="12" t="s">
        <v>41</v>
      </c>
      <c r="H105">
        <v>19</v>
      </c>
      <c r="I105">
        <v>15000</v>
      </c>
      <c r="J105" s="7">
        <v>0</v>
      </c>
      <c r="K105" s="14">
        <v>0.343694</v>
      </c>
      <c r="L105" s="15">
        <v>0</v>
      </c>
      <c r="M105" s="15">
        <v>0</v>
      </c>
      <c r="N105">
        <v>760</v>
      </c>
      <c r="O105">
        <f t="shared" si="5"/>
        <v>348228</v>
      </c>
      <c r="P105" s="19">
        <f t="shared" si="1"/>
        <v>0.59004444444444448</v>
      </c>
      <c r="Q105">
        <v>0</v>
      </c>
      <c r="R105">
        <v>0</v>
      </c>
      <c r="S105" s="9">
        <f>I105*K105*2%</f>
        <v>103.1082</v>
      </c>
      <c r="T105">
        <f>J105*24.61%/12</f>
        <v>0</v>
      </c>
      <c r="U105">
        <f t="shared" si="2"/>
        <v>0</v>
      </c>
      <c r="V105" s="12">
        <v>0</v>
      </c>
      <c r="W105" s="7">
        <f t="shared" si="3"/>
        <v>103.1082</v>
      </c>
      <c r="X105">
        <f t="shared" si="7"/>
        <v>103.1082</v>
      </c>
      <c r="Y105">
        <f t="shared" si="6"/>
        <v>5.7365999999999815</v>
      </c>
      <c r="Z105" s="7">
        <f t="shared" si="0"/>
        <v>97.371600000000015</v>
      </c>
      <c r="AA105" s="8">
        <f t="shared" si="4"/>
        <v>2039.7307000000003</v>
      </c>
    </row>
    <row r="106" spans="1:29" x14ac:dyDescent="0.25">
      <c r="A106" s="3">
        <v>44773</v>
      </c>
      <c r="B106" s="12">
        <v>708155737</v>
      </c>
      <c r="C106">
        <v>38</v>
      </c>
      <c r="D106" t="s">
        <v>23</v>
      </c>
      <c r="E106" t="s">
        <v>26</v>
      </c>
      <c r="F106" s="12" t="s">
        <v>40</v>
      </c>
      <c r="G106" s="12" t="s">
        <v>41</v>
      </c>
      <c r="H106">
        <v>20</v>
      </c>
      <c r="I106">
        <v>15000</v>
      </c>
      <c r="J106" s="7">
        <v>0</v>
      </c>
      <c r="K106" s="14">
        <v>0.33722600000000003</v>
      </c>
      <c r="L106" s="15">
        <v>0</v>
      </c>
      <c r="M106" s="15">
        <v>0</v>
      </c>
      <c r="N106">
        <v>760</v>
      </c>
      <c r="O106">
        <f t="shared" si="5"/>
        <v>347090</v>
      </c>
      <c r="P106" s="19">
        <f t="shared" si="1"/>
        <v>0.59004444444444448</v>
      </c>
      <c r="Q106">
        <v>0</v>
      </c>
      <c r="R106">
        <v>0</v>
      </c>
      <c r="S106" s="9">
        <f>I106*K106*2%</f>
        <v>101.16780000000001</v>
      </c>
      <c r="T106">
        <f>J106*24.61%/12</f>
        <v>0</v>
      </c>
      <c r="U106">
        <f t="shared" si="2"/>
        <v>0</v>
      </c>
      <c r="V106" s="12">
        <v>0</v>
      </c>
      <c r="W106" s="7">
        <f t="shared" si="3"/>
        <v>101.16780000000001</v>
      </c>
      <c r="X106">
        <f t="shared" si="7"/>
        <v>101.16780000000001</v>
      </c>
      <c r="Y106">
        <f t="shared" si="6"/>
        <v>-1.9403999999999826</v>
      </c>
      <c r="Z106" s="7">
        <f t="shared" si="0"/>
        <v>103.1082</v>
      </c>
      <c r="AA106" s="8">
        <f t="shared" si="4"/>
        <v>2142.8389000000002</v>
      </c>
    </row>
    <row r="107" spans="1:29" x14ac:dyDescent="0.25">
      <c r="A107" s="3">
        <v>44804</v>
      </c>
      <c r="B107" s="12">
        <v>708155737</v>
      </c>
      <c r="C107">
        <v>38</v>
      </c>
      <c r="D107" t="s">
        <v>23</v>
      </c>
      <c r="E107" t="s">
        <v>26</v>
      </c>
      <c r="F107" s="12" t="s">
        <v>40</v>
      </c>
      <c r="G107" s="12" t="s">
        <v>41</v>
      </c>
      <c r="H107">
        <v>21</v>
      </c>
      <c r="I107">
        <v>15000</v>
      </c>
      <c r="J107" s="7">
        <v>0</v>
      </c>
      <c r="K107" s="14">
        <v>0.34049699999999999</v>
      </c>
      <c r="L107" s="15">
        <v>0</v>
      </c>
      <c r="M107" s="15">
        <v>0</v>
      </c>
      <c r="N107">
        <v>760</v>
      </c>
      <c r="O107">
        <f t="shared" si="5"/>
        <v>345952</v>
      </c>
      <c r="P107" s="19">
        <f t="shared" si="1"/>
        <v>0.59004444444444448</v>
      </c>
      <c r="Q107">
        <v>0</v>
      </c>
      <c r="R107">
        <v>0</v>
      </c>
      <c r="S107" s="9">
        <f>I107*K107*2%</f>
        <v>102.1491</v>
      </c>
      <c r="T107">
        <f>J107*24.61%/12</f>
        <v>0</v>
      </c>
      <c r="U107">
        <f t="shared" si="2"/>
        <v>0</v>
      </c>
      <c r="V107" s="12">
        <v>0</v>
      </c>
      <c r="W107" s="7">
        <f t="shared" si="3"/>
        <v>102.1491</v>
      </c>
      <c r="X107">
        <f t="shared" si="7"/>
        <v>102.1491</v>
      </c>
      <c r="Y107">
        <f t="shared" si="6"/>
        <v>0.98129999999999029</v>
      </c>
      <c r="Z107" s="7">
        <f t="shared" si="0"/>
        <v>101.16780000000001</v>
      </c>
      <c r="AA107" s="8">
        <f t="shared" si="4"/>
        <v>2244.0067000000004</v>
      </c>
    </row>
    <row r="108" spans="1:29" x14ac:dyDescent="0.25">
      <c r="A108" s="3">
        <v>44834</v>
      </c>
      <c r="B108" s="12">
        <v>708155737</v>
      </c>
      <c r="C108">
        <v>38</v>
      </c>
      <c r="D108" t="s">
        <v>23</v>
      </c>
      <c r="E108" t="s">
        <v>26</v>
      </c>
      <c r="F108" s="12" t="s">
        <v>40</v>
      </c>
      <c r="G108" s="12" t="s">
        <v>41</v>
      </c>
      <c r="H108">
        <v>22</v>
      </c>
      <c r="I108">
        <v>15000</v>
      </c>
      <c r="J108" s="7">
        <v>0</v>
      </c>
      <c r="K108" s="14">
        <v>0.36659900000000001</v>
      </c>
      <c r="L108" s="15">
        <v>0</v>
      </c>
      <c r="M108" s="15">
        <v>0</v>
      </c>
      <c r="N108">
        <v>760</v>
      </c>
      <c r="O108">
        <f t="shared" si="5"/>
        <v>344814</v>
      </c>
      <c r="P108" s="19">
        <f t="shared" si="1"/>
        <v>0.59004444444444448</v>
      </c>
      <c r="Q108">
        <v>0</v>
      </c>
      <c r="R108">
        <v>0</v>
      </c>
      <c r="S108" s="9">
        <f>I108*K108*2%</f>
        <v>109.97969999999999</v>
      </c>
      <c r="T108">
        <f>J108*24.61%/12</f>
        <v>0</v>
      </c>
      <c r="U108">
        <f t="shared" si="2"/>
        <v>0</v>
      </c>
      <c r="V108" s="12">
        <v>0</v>
      </c>
      <c r="W108" s="7">
        <f t="shared" si="3"/>
        <v>109.97969999999999</v>
      </c>
      <c r="X108">
        <f t="shared" si="7"/>
        <v>109.97969999999999</v>
      </c>
      <c r="Y108">
        <f t="shared" si="6"/>
        <v>7.8305999999999898</v>
      </c>
      <c r="Z108" s="7">
        <f t="shared" si="0"/>
        <v>102.1491</v>
      </c>
      <c r="AA108" s="8">
        <f t="shared" si="4"/>
        <v>2346.1558000000005</v>
      </c>
      <c r="AC108" s="10" t="s">
        <v>49</v>
      </c>
    </row>
    <row r="109" spans="1:29" x14ac:dyDescent="0.25">
      <c r="A109" s="3">
        <v>44865</v>
      </c>
      <c r="B109" s="12">
        <v>708155737</v>
      </c>
      <c r="C109">
        <v>38</v>
      </c>
      <c r="D109" t="s">
        <v>23</v>
      </c>
      <c r="E109" t="s">
        <v>26</v>
      </c>
      <c r="F109" s="12" t="s">
        <v>40</v>
      </c>
      <c r="G109" s="12" t="s">
        <v>41</v>
      </c>
      <c r="H109">
        <v>23</v>
      </c>
      <c r="I109">
        <v>15000</v>
      </c>
      <c r="J109" s="7">
        <v>0</v>
      </c>
      <c r="K109" s="14">
        <v>0.33296199999999998</v>
      </c>
      <c r="L109" s="15">
        <v>0</v>
      </c>
      <c r="M109" s="15">
        <v>0</v>
      </c>
      <c r="N109">
        <v>760</v>
      </c>
      <c r="O109">
        <f t="shared" si="5"/>
        <v>343676</v>
      </c>
      <c r="P109" s="19">
        <f t="shared" si="1"/>
        <v>0.59004444444444448</v>
      </c>
      <c r="Q109">
        <v>0</v>
      </c>
      <c r="R109">
        <v>0</v>
      </c>
      <c r="S109" s="9">
        <f>I109*K109*2%</f>
        <v>99.888599999999997</v>
      </c>
      <c r="T109">
        <f>J109*24.61%/12</f>
        <v>0</v>
      </c>
      <c r="U109">
        <f t="shared" si="2"/>
        <v>0</v>
      </c>
      <c r="V109" s="12">
        <v>0</v>
      </c>
      <c r="W109" s="7">
        <f t="shared" si="3"/>
        <v>99.888599999999997</v>
      </c>
      <c r="X109">
        <f t="shared" si="7"/>
        <v>99.888599999999997</v>
      </c>
      <c r="Y109">
        <f t="shared" si="6"/>
        <v>-10.091099999999997</v>
      </c>
      <c r="Z109" s="7">
        <f t="shared" si="0"/>
        <v>109.97969999999999</v>
      </c>
      <c r="AA109" s="8">
        <f t="shared" si="4"/>
        <v>2456.1355000000003</v>
      </c>
    </row>
    <row r="110" spans="1:29" x14ac:dyDescent="0.25">
      <c r="A110" s="3">
        <v>44895</v>
      </c>
      <c r="B110" s="12">
        <v>708155737</v>
      </c>
      <c r="C110">
        <v>38</v>
      </c>
      <c r="D110" t="s">
        <v>23</v>
      </c>
      <c r="E110" t="s">
        <v>26</v>
      </c>
      <c r="F110" s="12" t="s">
        <v>40</v>
      </c>
      <c r="G110" s="12" t="s">
        <v>41</v>
      </c>
      <c r="H110">
        <v>24</v>
      </c>
      <c r="I110">
        <v>15000</v>
      </c>
      <c r="J110" s="7">
        <v>0</v>
      </c>
      <c r="K110" s="14">
        <v>0.37951600000000002</v>
      </c>
      <c r="L110" s="15">
        <v>0</v>
      </c>
      <c r="M110" s="15">
        <v>0</v>
      </c>
      <c r="N110">
        <v>760</v>
      </c>
      <c r="O110">
        <f t="shared" si="5"/>
        <v>342538</v>
      </c>
      <c r="P110" s="19">
        <f t="shared" si="1"/>
        <v>0.59004444444444448</v>
      </c>
      <c r="Q110">
        <v>0</v>
      </c>
      <c r="R110">
        <v>0</v>
      </c>
      <c r="S110" s="9">
        <f>I110*K110*2%</f>
        <v>113.85480000000001</v>
      </c>
      <c r="T110">
        <f>J110*24.61%/12</f>
        <v>0</v>
      </c>
      <c r="U110">
        <f t="shared" si="2"/>
        <v>0</v>
      </c>
      <c r="V110" s="12">
        <v>100</v>
      </c>
      <c r="W110" s="7">
        <f t="shared" si="3"/>
        <v>213.85480000000001</v>
      </c>
      <c r="X110">
        <f t="shared" si="7"/>
        <v>113.85480000000001</v>
      </c>
      <c r="Y110">
        <f t="shared" si="6"/>
        <v>13.966200000000015</v>
      </c>
      <c r="Z110" s="7">
        <f t="shared" si="0"/>
        <v>199.8886</v>
      </c>
      <c r="AA110" s="8">
        <f t="shared" si="4"/>
        <v>2656.0241000000005</v>
      </c>
    </row>
    <row r="111" spans="1:29" x14ac:dyDescent="0.25">
      <c r="A111" s="3">
        <v>44926</v>
      </c>
      <c r="B111" s="12">
        <v>708155737</v>
      </c>
      <c r="C111" s="12">
        <v>39</v>
      </c>
      <c r="D111" t="s">
        <v>23</v>
      </c>
      <c r="E111" t="s">
        <v>26</v>
      </c>
      <c r="F111" s="12" t="s">
        <v>40</v>
      </c>
      <c r="G111" s="12" t="s">
        <v>41</v>
      </c>
      <c r="H111">
        <v>25</v>
      </c>
      <c r="I111">
        <v>15000</v>
      </c>
      <c r="J111" s="7">
        <v>0</v>
      </c>
      <c r="K111" s="14">
        <v>0.31432300000000002</v>
      </c>
      <c r="L111" s="15">
        <v>0</v>
      </c>
      <c r="M111" s="15">
        <v>0</v>
      </c>
      <c r="N111">
        <v>760</v>
      </c>
      <c r="O111">
        <f t="shared" si="5"/>
        <v>341400</v>
      </c>
      <c r="P111" s="19">
        <f t="shared" si="1"/>
        <v>0.59004444444444448</v>
      </c>
      <c r="Q111">
        <v>0</v>
      </c>
      <c r="R111">
        <v>0</v>
      </c>
      <c r="S111" s="9">
        <f>I111*K111*2%</f>
        <v>94.296900000000008</v>
      </c>
      <c r="T111">
        <f>J111*24.61%/12</f>
        <v>0</v>
      </c>
      <c r="U111">
        <f t="shared" si="2"/>
        <v>0</v>
      </c>
      <c r="V111">
        <v>0</v>
      </c>
      <c r="W111" s="7">
        <f t="shared" si="3"/>
        <v>94.296900000000008</v>
      </c>
      <c r="X111">
        <f t="shared" si="7"/>
        <v>94.296900000000008</v>
      </c>
      <c r="Y111">
        <f t="shared" si="6"/>
        <v>-19.557900000000004</v>
      </c>
      <c r="Z111" s="7">
        <f t="shared" si="0"/>
        <v>113.85480000000001</v>
      </c>
      <c r="AA111" s="8">
        <f t="shared" si="4"/>
        <v>2769.8789000000006</v>
      </c>
    </row>
    <row r="112" spans="1:29" x14ac:dyDescent="0.25">
      <c r="A112" s="3">
        <v>44957</v>
      </c>
      <c r="B112" s="12">
        <v>708155737</v>
      </c>
      <c r="C112" s="12">
        <v>39</v>
      </c>
      <c r="D112" t="s">
        <v>23</v>
      </c>
      <c r="E112" t="s">
        <v>26</v>
      </c>
      <c r="F112" s="12" t="s">
        <v>40</v>
      </c>
      <c r="G112" s="12" t="s">
        <v>41</v>
      </c>
      <c r="H112">
        <v>26</v>
      </c>
      <c r="I112">
        <v>15000</v>
      </c>
      <c r="J112" s="7">
        <v>0</v>
      </c>
      <c r="K112" s="14">
        <v>0.38676300000000002</v>
      </c>
      <c r="L112" s="15">
        <v>0</v>
      </c>
      <c r="M112" s="15">
        <v>0</v>
      </c>
      <c r="N112">
        <v>760</v>
      </c>
      <c r="O112">
        <f t="shared" si="5"/>
        <v>340262</v>
      </c>
      <c r="P112" s="19">
        <f t="shared" si="1"/>
        <v>0.59004444444444448</v>
      </c>
      <c r="Q112">
        <v>0</v>
      </c>
      <c r="R112">
        <v>0</v>
      </c>
      <c r="S112" s="9">
        <f>I112*K112*2%</f>
        <v>116.02890000000002</v>
      </c>
      <c r="T112">
        <f>J112*24.61%/12</f>
        <v>0</v>
      </c>
      <c r="U112">
        <f t="shared" si="2"/>
        <v>0</v>
      </c>
      <c r="V112">
        <v>0</v>
      </c>
      <c r="W112" s="7">
        <f t="shared" si="3"/>
        <v>116.02890000000002</v>
      </c>
      <c r="X112">
        <f t="shared" si="7"/>
        <v>116.02890000000002</v>
      </c>
      <c r="Y112">
        <f t="shared" si="6"/>
        <v>21.732000000000014</v>
      </c>
      <c r="Z112" s="7">
        <f t="shared" si="0"/>
        <v>94.296900000000008</v>
      </c>
      <c r="AA112" s="8">
        <f t="shared" si="4"/>
        <v>2864.1758000000004</v>
      </c>
    </row>
    <row r="113" spans="1:27" x14ac:dyDescent="0.25">
      <c r="A113" s="3">
        <v>44985</v>
      </c>
      <c r="B113">
        <v>708155737</v>
      </c>
      <c r="C113" s="12">
        <v>39</v>
      </c>
      <c r="D113" t="s">
        <v>23</v>
      </c>
      <c r="E113" t="s">
        <v>26</v>
      </c>
      <c r="F113" s="12" t="s">
        <v>40</v>
      </c>
      <c r="G113" s="12" t="s">
        <v>41</v>
      </c>
      <c r="H113">
        <v>27</v>
      </c>
      <c r="I113">
        <v>15000</v>
      </c>
      <c r="J113" s="7">
        <v>0</v>
      </c>
      <c r="K113" s="14">
        <v>0.30229899999999998</v>
      </c>
      <c r="L113" s="15">
        <v>0</v>
      </c>
      <c r="M113" s="15">
        <v>0</v>
      </c>
      <c r="N113">
        <v>760</v>
      </c>
      <c r="O113">
        <f t="shared" si="5"/>
        <v>339124</v>
      </c>
      <c r="P113" s="19">
        <f t="shared" si="1"/>
        <v>0.59004444444444448</v>
      </c>
      <c r="Q113">
        <v>0</v>
      </c>
      <c r="R113">
        <v>0</v>
      </c>
      <c r="S113" s="9">
        <f>I113*K113*2%</f>
        <v>90.689700000000002</v>
      </c>
      <c r="T113">
        <f>J113*24.61%/12</f>
        <v>0</v>
      </c>
      <c r="U113">
        <f t="shared" si="2"/>
        <v>0</v>
      </c>
      <c r="V113">
        <v>0</v>
      </c>
      <c r="W113" s="7">
        <f t="shared" si="3"/>
        <v>90.689700000000002</v>
      </c>
      <c r="X113">
        <f t="shared" si="7"/>
        <v>90.689700000000002</v>
      </c>
      <c r="Y113">
        <f t="shared" si="6"/>
        <v>-25.339200000000019</v>
      </c>
      <c r="Z113" s="7">
        <f t="shared" si="0"/>
        <v>116.02890000000002</v>
      </c>
      <c r="AA113" s="8">
        <f t="shared" si="4"/>
        <v>2980.2047000000002</v>
      </c>
    </row>
    <row r="114" spans="1:27" x14ac:dyDescent="0.25">
      <c r="A114" s="3">
        <v>45016</v>
      </c>
      <c r="B114">
        <v>708155737</v>
      </c>
      <c r="C114" s="12">
        <v>39</v>
      </c>
      <c r="D114" t="s">
        <v>23</v>
      </c>
      <c r="E114" t="s">
        <v>26</v>
      </c>
      <c r="F114" s="12" t="s">
        <v>40</v>
      </c>
      <c r="G114" s="12" t="s">
        <v>41</v>
      </c>
      <c r="H114">
        <v>28</v>
      </c>
      <c r="I114">
        <v>15000</v>
      </c>
      <c r="J114" s="7">
        <v>0</v>
      </c>
      <c r="K114" s="14">
        <v>0.36903000000000002</v>
      </c>
      <c r="L114" s="15">
        <v>0</v>
      </c>
      <c r="M114" s="15">
        <v>0</v>
      </c>
      <c r="N114">
        <v>760</v>
      </c>
      <c r="O114">
        <f t="shared" si="5"/>
        <v>337986</v>
      </c>
      <c r="P114" s="19">
        <f t="shared" si="1"/>
        <v>0.59004444444444448</v>
      </c>
      <c r="Q114">
        <v>0</v>
      </c>
      <c r="R114">
        <v>0</v>
      </c>
      <c r="S114" s="9">
        <f>I114*K114*2%</f>
        <v>110.70900000000002</v>
      </c>
      <c r="T114">
        <f>J114*24.61%/12</f>
        <v>0</v>
      </c>
      <c r="U114">
        <f t="shared" si="2"/>
        <v>0</v>
      </c>
      <c r="V114" s="12">
        <v>0</v>
      </c>
      <c r="W114" s="7">
        <f t="shared" si="3"/>
        <v>110.70900000000002</v>
      </c>
      <c r="X114">
        <f t="shared" si="7"/>
        <v>110.70900000000002</v>
      </c>
      <c r="Y114">
        <f t="shared" si="6"/>
        <v>20.019300000000015</v>
      </c>
      <c r="Z114" s="7">
        <f t="shared" si="0"/>
        <v>90.689700000000002</v>
      </c>
      <c r="AA114" s="8">
        <f t="shared" si="4"/>
        <v>3070.8944000000001</v>
      </c>
    </row>
    <row r="115" spans="1:27" x14ac:dyDescent="0.25">
      <c r="A115" s="3">
        <v>45046</v>
      </c>
      <c r="B115">
        <v>708155737</v>
      </c>
      <c r="C115">
        <v>39</v>
      </c>
      <c r="D115" t="s">
        <v>23</v>
      </c>
      <c r="E115" t="s">
        <v>26</v>
      </c>
      <c r="F115" s="12" t="s">
        <v>40</v>
      </c>
      <c r="G115" s="12" t="s">
        <v>41</v>
      </c>
      <c r="H115">
        <v>29</v>
      </c>
      <c r="I115">
        <v>15000</v>
      </c>
      <c r="J115" s="7">
        <v>0</v>
      </c>
      <c r="K115" s="14">
        <v>0.36195899999999998</v>
      </c>
      <c r="L115" s="15">
        <v>0</v>
      </c>
      <c r="M115" s="15">
        <v>0</v>
      </c>
      <c r="N115">
        <v>760</v>
      </c>
      <c r="O115">
        <f t="shared" si="5"/>
        <v>336848</v>
      </c>
      <c r="P115" s="19">
        <f t="shared" si="1"/>
        <v>0.59004444444444448</v>
      </c>
      <c r="Q115">
        <v>0</v>
      </c>
      <c r="R115">
        <v>0</v>
      </c>
      <c r="S115" s="9">
        <f>I115*K115*2%</f>
        <v>108.58769999999998</v>
      </c>
      <c r="T115">
        <f>J115*24.61%/12</f>
        <v>0</v>
      </c>
      <c r="U115">
        <f t="shared" si="2"/>
        <v>0</v>
      </c>
      <c r="V115" s="12">
        <v>0</v>
      </c>
      <c r="W115" s="7">
        <f t="shared" si="3"/>
        <v>108.58769999999998</v>
      </c>
      <c r="X115">
        <f t="shared" si="7"/>
        <v>108.58769999999998</v>
      </c>
      <c r="Y115">
        <f t="shared" si="6"/>
        <v>-2.1213000000000335</v>
      </c>
      <c r="Z115" s="7">
        <f t="shared" si="0"/>
        <v>110.70900000000002</v>
      </c>
      <c r="AA115" s="8">
        <f t="shared" si="4"/>
        <v>3181.6034</v>
      </c>
    </row>
    <row r="116" spans="1:27" x14ac:dyDescent="0.25">
      <c r="A116" s="3">
        <v>45077</v>
      </c>
      <c r="B116">
        <v>708155737</v>
      </c>
      <c r="C116">
        <v>39</v>
      </c>
      <c r="D116" t="s">
        <v>23</v>
      </c>
      <c r="E116" t="s">
        <v>26</v>
      </c>
      <c r="F116" s="12" t="s">
        <v>40</v>
      </c>
      <c r="G116" s="12" t="s">
        <v>41</v>
      </c>
      <c r="H116">
        <v>30</v>
      </c>
      <c r="I116">
        <v>15000</v>
      </c>
      <c r="J116" s="7">
        <v>0</v>
      </c>
      <c r="K116" s="14">
        <v>0.34342499999999998</v>
      </c>
      <c r="L116" s="15">
        <v>0</v>
      </c>
      <c r="M116" s="15">
        <v>0</v>
      </c>
      <c r="N116">
        <v>760</v>
      </c>
      <c r="O116">
        <f t="shared" si="5"/>
        <v>335710</v>
      </c>
      <c r="P116" s="19">
        <f t="shared" si="1"/>
        <v>0.59004444444444448</v>
      </c>
      <c r="Q116">
        <v>0</v>
      </c>
      <c r="R116">
        <v>0</v>
      </c>
      <c r="S116" s="9">
        <f>I116*K116*2%</f>
        <v>103.0275</v>
      </c>
      <c r="T116">
        <f>J116*24.61%/12</f>
        <v>0</v>
      </c>
      <c r="U116">
        <f t="shared" si="2"/>
        <v>0</v>
      </c>
      <c r="V116" s="12">
        <v>0</v>
      </c>
      <c r="W116" s="7">
        <f t="shared" si="3"/>
        <v>103.0275</v>
      </c>
      <c r="X116">
        <f t="shared" si="7"/>
        <v>103.0275</v>
      </c>
      <c r="Y116">
        <f t="shared" si="6"/>
        <v>-5.5601999999999805</v>
      </c>
      <c r="Z116" s="7">
        <f t="shared" si="0"/>
        <v>108.58769999999998</v>
      </c>
      <c r="AA116" s="8">
        <f t="shared" si="4"/>
        <v>3290.1911</v>
      </c>
    </row>
    <row r="117" spans="1:27" x14ac:dyDescent="0.25">
      <c r="A117" s="3">
        <v>45107</v>
      </c>
      <c r="B117">
        <v>708155737</v>
      </c>
      <c r="C117">
        <v>39</v>
      </c>
      <c r="D117" t="s">
        <v>23</v>
      </c>
      <c r="E117" t="s">
        <v>26</v>
      </c>
      <c r="F117" s="12" t="s">
        <v>40</v>
      </c>
      <c r="G117" s="12" t="s">
        <v>41</v>
      </c>
      <c r="H117">
        <v>31</v>
      </c>
      <c r="I117">
        <v>15000</v>
      </c>
      <c r="J117" s="7">
        <v>0</v>
      </c>
      <c r="K117" s="14">
        <v>0.34607199999999999</v>
      </c>
      <c r="L117" s="15">
        <v>0</v>
      </c>
      <c r="M117" s="15">
        <v>0</v>
      </c>
      <c r="N117">
        <v>760</v>
      </c>
      <c r="O117">
        <f t="shared" si="5"/>
        <v>334572</v>
      </c>
      <c r="P117" s="19">
        <f t="shared" si="1"/>
        <v>0.59004444444444448</v>
      </c>
      <c r="Q117">
        <v>0</v>
      </c>
      <c r="R117">
        <v>0</v>
      </c>
      <c r="S117" s="9">
        <f>I117*K117*2%</f>
        <v>103.8216</v>
      </c>
      <c r="T117">
        <f>J117*24.61%/12</f>
        <v>0</v>
      </c>
      <c r="U117">
        <f t="shared" si="2"/>
        <v>0</v>
      </c>
      <c r="V117" s="12">
        <v>0</v>
      </c>
      <c r="W117" s="7">
        <f t="shared" si="3"/>
        <v>103.8216</v>
      </c>
      <c r="X117">
        <f t="shared" si="7"/>
        <v>103.8216</v>
      </c>
      <c r="Y117">
        <f t="shared" si="6"/>
        <v>0.79410000000000025</v>
      </c>
      <c r="Z117" s="7">
        <f t="shared" si="0"/>
        <v>103.0275</v>
      </c>
      <c r="AA117" s="8">
        <f t="shared" si="4"/>
        <v>3393.2186000000002</v>
      </c>
    </row>
    <row r="118" spans="1:27" x14ac:dyDescent="0.25">
      <c r="A118" s="3">
        <v>45138</v>
      </c>
      <c r="B118">
        <v>708155737</v>
      </c>
      <c r="C118">
        <v>39</v>
      </c>
      <c r="D118" t="s">
        <v>23</v>
      </c>
      <c r="E118" t="s">
        <v>26</v>
      </c>
      <c r="F118" s="12" t="s">
        <v>40</v>
      </c>
      <c r="G118" s="12" t="s">
        <v>41</v>
      </c>
      <c r="H118">
        <v>32</v>
      </c>
      <c r="I118">
        <v>15000</v>
      </c>
      <c r="J118" s="7">
        <v>0</v>
      </c>
      <c r="K118" s="14">
        <v>0.39615299999999998</v>
      </c>
      <c r="L118" s="15">
        <v>0</v>
      </c>
      <c r="M118" s="15">
        <v>0</v>
      </c>
      <c r="N118">
        <v>760</v>
      </c>
      <c r="O118">
        <f t="shared" si="5"/>
        <v>333434</v>
      </c>
      <c r="P118" s="19">
        <f t="shared" si="1"/>
        <v>0.59004444444444448</v>
      </c>
      <c r="Q118">
        <v>0</v>
      </c>
      <c r="R118">
        <v>0</v>
      </c>
      <c r="S118" s="9">
        <f>I118*K118*2%</f>
        <v>118.8459</v>
      </c>
      <c r="T118">
        <f>J118*24.61%/12</f>
        <v>0</v>
      </c>
      <c r="U118">
        <f t="shared" si="2"/>
        <v>0</v>
      </c>
      <c r="V118" s="12">
        <v>0</v>
      </c>
      <c r="W118" s="7">
        <f t="shared" si="3"/>
        <v>118.8459</v>
      </c>
      <c r="X118">
        <f t="shared" si="7"/>
        <v>118.8459</v>
      </c>
      <c r="Y118">
        <f t="shared" si="6"/>
        <v>15.024299999999997</v>
      </c>
      <c r="Z118" s="7">
        <f t="shared" si="0"/>
        <v>103.8216</v>
      </c>
      <c r="AA118" s="8">
        <f t="shared" si="4"/>
        <v>3497.0402000000004</v>
      </c>
    </row>
    <row r="119" spans="1:27" x14ac:dyDescent="0.25">
      <c r="A119" s="3">
        <v>45169</v>
      </c>
      <c r="B119">
        <v>708155737</v>
      </c>
      <c r="C119">
        <v>39</v>
      </c>
      <c r="D119" t="s">
        <v>23</v>
      </c>
      <c r="E119" t="s">
        <v>26</v>
      </c>
      <c r="F119" s="12" t="s">
        <v>40</v>
      </c>
      <c r="G119" s="12" t="s">
        <v>41</v>
      </c>
      <c r="H119">
        <v>33</v>
      </c>
      <c r="I119">
        <v>15000</v>
      </c>
      <c r="J119" s="7">
        <v>0</v>
      </c>
      <c r="K119" s="14">
        <v>0.35992200000000002</v>
      </c>
      <c r="L119" s="15">
        <v>0</v>
      </c>
      <c r="M119" s="15">
        <v>0</v>
      </c>
      <c r="N119">
        <v>760</v>
      </c>
      <c r="O119">
        <f t="shared" si="5"/>
        <v>332296</v>
      </c>
      <c r="P119" s="19">
        <f t="shared" si="1"/>
        <v>0.59004444444444448</v>
      </c>
      <c r="Q119">
        <v>0</v>
      </c>
      <c r="R119">
        <v>0</v>
      </c>
      <c r="S119" s="9">
        <f>I119*K119*2%</f>
        <v>107.9766</v>
      </c>
      <c r="T119">
        <f>J119*24.61%/12</f>
        <v>0</v>
      </c>
      <c r="U119">
        <f t="shared" si="2"/>
        <v>0</v>
      </c>
      <c r="V119" s="12">
        <v>0</v>
      </c>
      <c r="W119" s="7">
        <f t="shared" si="3"/>
        <v>107.9766</v>
      </c>
      <c r="X119">
        <f t="shared" si="7"/>
        <v>107.9766</v>
      </c>
      <c r="Y119">
        <f t="shared" si="6"/>
        <v>-10.869299999999996</v>
      </c>
      <c r="Z119" s="7">
        <f t="shared" si="0"/>
        <v>118.8459</v>
      </c>
      <c r="AA119" s="8">
        <f t="shared" si="4"/>
        <v>3615.8861000000002</v>
      </c>
    </row>
    <row r="120" spans="1:27" x14ac:dyDescent="0.25">
      <c r="A120" s="3">
        <v>45199</v>
      </c>
      <c r="B120">
        <v>708155737</v>
      </c>
      <c r="C120">
        <v>39</v>
      </c>
      <c r="D120" t="s">
        <v>23</v>
      </c>
      <c r="E120" t="s">
        <v>26</v>
      </c>
      <c r="F120" s="12" t="s">
        <v>40</v>
      </c>
      <c r="G120" s="12" t="s">
        <v>41</v>
      </c>
      <c r="H120">
        <v>34</v>
      </c>
      <c r="I120">
        <v>15000</v>
      </c>
      <c r="J120" s="7">
        <v>0</v>
      </c>
      <c r="K120" s="14">
        <v>0.33745399999999998</v>
      </c>
      <c r="L120" s="15">
        <v>0</v>
      </c>
      <c r="M120" s="15">
        <v>0</v>
      </c>
      <c r="N120">
        <v>760</v>
      </c>
      <c r="O120">
        <f t="shared" si="5"/>
        <v>331158</v>
      </c>
      <c r="P120" s="19">
        <f t="shared" si="1"/>
        <v>0.59004444444444448</v>
      </c>
      <c r="Q120">
        <v>0</v>
      </c>
      <c r="R120">
        <v>0</v>
      </c>
      <c r="S120" s="9">
        <f>I120*K120*2%</f>
        <v>101.2362</v>
      </c>
      <c r="T120">
        <f>J120*24.61%/12</f>
        <v>0</v>
      </c>
      <c r="U120">
        <f t="shared" si="2"/>
        <v>0</v>
      </c>
      <c r="V120" s="12">
        <v>0</v>
      </c>
      <c r="W120" s="7">
        <f t="shared" si="3"/>
        <v>101.2362</v>
      </c>
      <c r="X120">
        <f t="shared" si="7"/>
        <v>101.2362</v>
      </c>
      <c r="Y120">
        <f t="shared" si="6"/>
        <v>-6.7404000000000082</v>
      </c>
      <c r="Z120" s="7">
        <f t="shared" si="0"/>
        <v>107.9766</v>
      </c>
      <c r="AA120" s="8">
        <f t="shared" si="4"/>
        <v>3723.8627000000001</v>
      </c>
    </row>
    <row r="121" spans="1:27" x14ac:dyDescent="0.25">
      <c r="A121" s="3">
        <v>45230</v>
      </c>
      <c r="B121">
        <v>708155737</v>
      </c>
      <c r="C121">
        <v>39</v>
      </c>
      <c r="D121" t="s">
        <v>23</v>
      </c>
      <c r="E121" t="s">
        <v>26</v>
      </c>
      <c r="F121" s="12" t="s">
        <v>40</v>
      </c>
      <c r="G121" s="12" t="s">
        <v>41</v>
      </c>
      <c r="H121">
        <v>35</v>
      </c>
      <c r="I121">
        <v>15000</v>
      </c>
      <c r="J121" s="7">
        <v>0</v>
      </c>
      <c r="K121" s="14">
        <v>0.33984165</v>
      </c>
      <c r="L121" s="15">
        <v>0</v>
      </c>
      <c r="M121" s="15">
        <v>0</v>
      </c>
      <c r="N121">
        <v>760</v>
      </c>
      <c r="O121">
        <f t="shared" si="5"/>
        <v>330020</v>
      </c>
      <c r="P121" s="19">
        <f t="shared" si="1"/>
        <v>0.59004444444444448</v>
      </c>
      <c r="Q121">
        <v>0</v>
      </c>
      <c r="R121">
        <v>0</v>
      </c>
      <c r="S121" s="9">
        <f>I121*K121*2%</f>
        <v>101.952495</v>
      </c>
      <c r="T121">
        <f>J121*24.61%/12</f>
        <v>0</v>
      </c>
      <c r="U121">
        <f t="shared" si="2"/>
        <v>0</v>
      </c>
      <c r="V121" s="12">
        <v>0</v>
      </c>
      <c r="W121" s="7">
        <f t="shared" si="3"/>
        <v>101.952495</v>
      </c>
      <c r="X121">
        <f t="shared" si="7"/>
        <v>101.952495</v>
      </c>
      <c r="Y121">
        <f t="shared" si="6"/>
        <v>0.71629500000000235</v>
      </c>
      <c r="Z121" s="7">
        <f t="shared" si="0"/>
        <v>101.2362</v>
      </c>
      <c r="AA121" s="8">
        <f t="shared" si="4"/>
        <v>3825.0989</v>
      </c>
    </row>
    <row r="122" spans="1:27" x14ac:dyDescent="0.25">
      <c r="A122" s="3">
        <v>45260</v>
      </c>
      <c r="B122">
        <v>708155737</v>
      </c>
      <c r="C122">
        <v>39</v>
      </c>
      <c r="D122" t="s">
        <v>23</v>
      </c>
      <c r="E122" t="s">
        <v>26</v>
      </c>
      <c r="F122" s="12" t="s">
        <v>40</v>
      </c>
      <c r="G122" s="12" t="s">
        <v>41</v>
      </c>
      <c r="H122">
        <v>36</v>
      </c>
      <c r="I122">
        <v>15000</v>
      </c>
      <c r="J122" s="7">
        <v>0</v>
      </c>
      <c r="K122" s="14">
        <v>0.3291</v>
      </c>
      <c r="L122" s="15">
        <v>0</v>
      </c>
      <c r="M122" s="15">
        <v>0</v>
      </c>
      <c r="N122">
        <v>760</v>
      </c>
      <c r="O122">
        <f t="shared" si="5"/>
        <v>328882</v>
      </c>
      <c r="P122" s="19">
        <f t="shared" si="1"/>
        <v>0.59004444444444448</v>
      </c>
      <c r="Q122">
        <v>0</v>
      </c>
      <c r="R122">
        <v>0</v>
      </c>
      <c r="S122" s="9">
        <f>I122*K122*2%</f>
        <v>98.73</v>
      </c>
      <c r="T122">
        <f>J122*24.61%/12</f>
        <v>0</v>
      </c>
      <c r="U122">
        <f t="shared" si="2"/>
        <v>0</v>
      </c>
      <c r="V122" s="12">
        <v>100</v>
      </c>
      <c r="W122" s="7">
        <f t="shared" si="3"/>
        <v>198.73000000000002</v>
      </c>
      <c r="X122">
        <f t="shared" si="7"/>
        <v>98.73</v>
      </c>
      <c r="Y122">
        <f t="shared" si="6"/>
        <v>-3.222494999999995</v>
      </c>
      <c r="Z122" s="7">
        <f t="shared" si="0"/>
        <v>201.952495</v>
      </c>
      <c r="AA122" s="8">
        <f t="shared" si="4"/>
        <v>4027.051395</v>
      </c>
    </row>
    <row r="123" spans="1:27" x14ac:dyDescent="0.25">
      <c r="A123" s="3">
        <v>45291</v>
      </c>
      <c r="B123">
        <v>708155737</v>
      </c>
      <c r="C123">
        <v>40</v>
      </c>
      <c r="D123" t="s">
        <v>23</v>
      </c>
      <c r="E123" t="s">
        <v>26</v>
      </c>
      <c r="F123" s="12" t="s">
        <v>40</v>
      </c>
      <c r="G123" s="12" t="s">
        <v>41</v>
      </c>
      <c r="H123">
        <v>37</v>
      </c>
      <c r="I123">
        <v>15000</v>
      </c>
      <c r="J123" s="7">
        <v>0</v>
      </c>
      <c r="K123" s="14">
        <v>0.31489653200000001</v>
      </c>
      <c r="L123" s="15">
        <v>0</v>
      </c>
      <c r="M123" s="15">
        <v>0</v>
      </c>
      <c r="N123" s="15">
        <v>760</v>
      </c>
      <c r="O123">
        <f>O122-1138</f>
        <v>327744</v>
      </c>
      <c r="P123" s="19">
        <f t="shared" si="1"/>
        <v>0.59004444444444448</v>
      </c>
      <c r="Q123">
        <v>0</v>
      </c>
      <c r="R123">
        <v>0</v>
      </c>
      <c r="S123" s="9">
        <f>I123*K123*2%</f>
        <v>94.468959600000005</v>
      </c>
      <c r="T123">
        <f>J123*24.61%/12</f>
        <v>0</v>
      </c>
      <c r="U123">
        <f t="shared" si="2"/>
        <v>0</v>
      </c>
      <c r="V123">
        <v>0</v>
      </c>
      <c r="W123" s="7">
        <f t="shared" si="3"/>
        <v>94.468959600000005</v>
      </c>
      <c r="X123">
        <f t="shared" si="7"/>
        <v>94.468959600000005</v>
      </c>
      <c r="Y123">
        <f t="shared" si="6"/>
        <v>-4.2610403999999988</v>
      </c>
      <c r="Z123" s="7">
        <f t="shared" si="0"/>
        <v>98.73</v>
      </c>
      <c r="AA123" s="8">
        <f t="shared" si="4"/>
        <v>4125.781395</v>
      </c>
    </row>
    <row r="124" spans="1:27" x14ac:dyDescent="0.25">
      <c r="A124" s="3">
        <v>45322</v>
      </c>
      <c r="B124">
        <v>708155737</v>
      </c>
      <c r="C124">
        <v>40</v>
      </c>
      <c r="D124" t="s">
        <v>23</v>
      </c>
      <c r="E124" t="s">
        <v>26</v>
      </c>
      <c r="F124" s="12" t="s">
        <v>40</v>
      </c>
      <c r="G124" t="s">
        <v>45</v>
      </c>
      <c r="H124">
        <v>38</v>
      </c>
      <c r="I124">
        <v>15000</v>
      </c>
      <c r="J124" s="7">
        <v>4617.6764999999996</v>
      </c>
      <c r="K124" s="14">
        <f>J124/I124</f>
        <v>0.30784509999999998</v>
      </c>
      <c r="L124" s="15">
        <v>0</v>
      </c>
      <c r="M124" s="15">
        <v>0</v>
      </c>
      <c r="N124" s="17">
        <v>740</v>
      </c>
      <c r="O124" s="29">
        <f>O123+J124</f>
        <v>332361.6765</v>
      </c>
      <c r="P124" s="19">
        <f t="shared" si="1"/>
        <v>0.59004444444444448</v>
      </c>
      <c r="Q124">
        <v>0</v>
      </c>
      <c r="R124">
        <v>0</v>
      </c>
      <c r="S124" s="9">
        <f>I124*K124*2%</f>
        <v>92.353529999999992</v>
      </c>
      <c r="T124">
        <f>J124*24.61%/12</f>
        <v>94.700848887499987</v>
      </c>
      <c r="U124">
        <f t="shared" si="2"/>
        <v>0</v>
      </c>
      <c r="V124">
        <v>0</v>
      </c>
      <c r="W124" s="7">
        <f t="shared" si="3"/>
        <v>187.05437888749998</v>
      </c>
      <c r="X124">
        <f>I124*K124*0.06</f>
        <v>277.06058999999999</v>
      </c>
      <c r="Y124">
        <f t="shared" si="6"/>
        <v>182.59163039999999</v>
      </c>
      <c r="Z124" s="7">
        <f t="shared" si="0"/>
        <v>4.4627484874999936</v>
      </c>
      <c r="AA124" s="8">
        <f t="shared" si="4"/>
        <v>4130.2441434875</v>
      </c>
    </row>
    <row r="125" spans="1:27" x14ac:dyDescent="0.25">
      <c r="A125" s="3">
        <v>45351</v>
      </c>
      <c r="B125">
        <v>708155737</v>
      </c>
      <c r="C125">
        <v>40</v>
      </c>
      <c r="D125" t="s">
        <v>23</v>
      </c>
      <c r="E125" t="s">
        <v>26</v>
      </c>
      <c r="F125" s="12" t="s">
        <v>40</v>
      </c>
      <c r="G125" t="s">
        <v>45</v>
      </c>
      <c r="H125">
        <v>39</v>
      </c>
      <c r="I125">
        <v>15000</v>
      </c>
      <c r="J125" s="7">
        <f>J124+4200-300</f>
        <v>8517.6764999999996</v>
      </c>
      <c r="K125" s="14">
        <f t="shared" ref="K125:K133" si="8">J125/I125</f>
        <v>0.56784509999999999</v>
      </c>
      <c r="L125" s="15">
        <v>0</v>
      </c>
      <c r="M125" s="15">
        <v>2</v>
      </c>
      <c r="N125" s="15">
        <v>720</v>
      </c>
      <c r="O125" s="7">
        <f t="shared" ref="O125:O133" si="9">O124+J125</f>
        <v>340879.353</v>
      </c>
      <c r="P125" s="19">
        <f t="shared" si="1"/>
        <v>0.59004444444444448</v>
      </c>
      <c r="Q125">
        <v>0</v>
      </c>
      <c r="R125">
        <v>0</v>
      </c>
      <c r="S125" s="9">
        <f>(J125-J124+J125*0.03)*0.02</f>
        <v>83.110605899999996</v>
      </c>
      <c r="T125">
        <f>J125*24.61%/12</f>
        <v>174.68334888749999</v>
      </c>
      <c r="U125">
        <f t="shared" si="2"/>
        <v>0</v>
      </c>
      <c r="V125">
        <v>0</v>
      </c>
      <c r="W125" s="7">
        <f t="shared" si="3"/>
        <v>257.79395478749996</v>
      </c>
      <c r="X125">
        <f>I125*K125*0.06</f>
        <v>511.06058999999993</v>
      </c>
      <c r="Y125">
        <f t="shared" si="6"/>
        <v>233.99999999999994</v>
      </c>
      <c r="Z125" s="7">
        <f t="shared" si="0"/>
        <v>23.793954787500013</v>
      </c>
      <c r="AA125" s="8">
        <f t="shared" si="4"/>
        <v>4154.0380982750003</v>
      </c>
    </row>
    <row r="126" spans="1:27" x14ac:dyDescent="0.25">
      <c r="A126" s="5">
        <v>45382</v>
      </c>
      <c r="B126" s="2">
        <v>708155737</v>
      </c>
      <c r="C126" s="2">
        <v>40</v>
      </c>
      <c r="D126" s="2" t="s">
        <v>23</v>
      </c>
      <c r="E126" s="2" t="s">
        <v>26</v>
      </c>
      <c r="F126" s="2" t="s">
        <v>40</v>
      </c>
      <c r="G126" s="2" t="s">
        <v>45</v>
      </c>
      <c r="H126" s="2">
        <v>40</v>
      </c>
      <c r="I126" s="2">
        <v>15000</v>
      </c>
      <c r="J126" s="25">
        <f>J125+4200-500</f>
        <v>12217.6765</v>
      </c>
      <c r="K126" s="21">
        <f t="shared" si="8"/>
        <v>0.81451176666666669</v>
      </c>
      <c r="L126" s="27">
        <v>1</v>
      </c>
      <c r="M126" s="27">
        <v>2</v>
      </c>
      <c r="N126" s="27">
        <v>690</v>
      </c>
      <c r="O126" s="25">
        <f t="shared" si="9"/>
        <v>353097.0295</v>
      </c>
      <c r="P126" s="35">
        <f t="shared" si="1"/>
        <v>0.59004444444444448</v>
      </c>
      <c r="Q126" s="2">
        <v>0</v>
      </c>
      <c r="R126" s="2">
        <v>0</v>
      </c>
      <c r="S126" s="25">
        <f>(J126-J125+J126*0.03)*0.02</f>
        <v>81.330605900000009</v>
      </c>
      <c r="T126" s="2">
        <f>J126*24.61%/12</f>
        <v>250.56418222083332</v>
      </c>
      <c r="U126" s="2">
        <f t="shared" si="2"/>
        <v>0</v>
      </c>
      <c r="V126" s="2">
        <v>0</v>
      </c>
      <c r="W126" s="25">
        <f t="shared" si="3"/>
        <v>331.89478812083331</v>
      </c>
      <c r="X126" s="2">
        <f>I126*K126*0.38</f>
        <v>4642.7170699999997</v>
      </c>
      <c r="Y126" s="2">
        <f t="shared" si="6"/>
        <v>4131.6564799999996</v>
      </c>
      <c r="Z126" s="25">
        <f t="shared" si="0"/>
        <v>-3799.7616918791664</v>
      </c>
      <c r="AA126" s="25">
        <f t="shared" si="4"/>
        <v>354.27640639583387</v>
      </c>
    </row>
    <row r="127" spans="1:27" x14ac:dyDescent="0.25">
      <c r="A127" s="3">
        <v>45412</v>
      </c>
      <c r="B127">
        <v>708155737</v>
      </c>
      <c r="C127">
        <v>40</v>
      </c>
      <c r="D127" t="s">
        <v>23</v>
      </c>
      <c r="E127" t="s">
        <v>26</v>
      </c>
      <c r="F127" s="12" t="s">
        <v>40</v>
      </c>
      <c r="G127" t="s">
        <v>45</v>
      </c>
      <c r="H127">
        <v>41</v>
      </c>
      <c r="I127">
        <v>15000</v>
      </c>
      <c r="J127" s="7">
        <v>14892.165000000001</v>
      </c>
      <c r="K127" s="14">
        <f t="shared" si="8"/>
        <v>0.99281100000000011</v>
      </c>
      <c r="L127" s="15">
        <v>2</v>
      </c>
      <c r="M127" s="15">
        <v>2</v>
      </c>
      <c r="N127" s="17">
        <v>670</v>
      </c>
      <c r="O127" s="7">
        <f t="shared" si="9"/>
        <v>367989.19449999998</v>
      </c>
      <c r="P127" s="19">
        <f t="shared" si="1"/>
        <v>0.59004444444444448</v>
      </c>
      <c r="Q127">
        <v>0</v>
      </c>
      <c r="R127">
        <v>0</v>
      </c>
      <c r="S127" s="9">
        <f>(J127-J126+J127*0.03)*0.02</f>
        <v>62.425069000000022</v>
      </c>
      <c r="T127">
        <f t="shared" ref="T127:T133" si="10">J127*24.61%/12</f>
        <v>305.413483875</v>
      </c>
      <c r="U127">
        <f t="shared" si="2"/>
        <v>0</v>
      </c>
      <c r="V127" s="12">
        <v>0</v>
      </c>
      <c r="W127" s="7">
        <f t="shared" si="3"/>
        <v>367.838552875</v>
      </c>
      <c r="X127">
        <f>I127*K127*0.45</f>
        <v>6701.4742500000002</v>
      </c>
      <c r="Y127">
        <f t="shared" si="6"/>
        <v>2058.7571800000005</v>
      </c>
      <c r="Z127" s="7">
        <f t="shared" si="0"/>
        <v>-1690.9186271250005</v>
      </c>
      <c r="AA127" s="9">
        <f t="shared" si="4"/>
        <v>-1336.6422207291666</v>
      </c>
    </row>
    <row r="128" spans="1:27" x14ac:dyDescent="0.25">
      <c r="A128" s="3">
        <v>45443</v>
      </c>
      <c r="B128">
        <v>708155737</v>
      </c>
      <c r="C128">
        <v>40</v>
      </c>
      <c r="D128" t="s">
        <v>23</v>
      </c>
      <c r="E128" t="s">
        <v>26</v>
      </c>
      <c r="F128" s="12" t="s">
        <v>40</v>
      </c>
      <c r="G128" t="s">
        <v>45</v>
      </c>
      <c r="H128">
        <v>42</v>
      </c>
      <c r="I128">
        <v>15000</v>
      </c>
      <c r="J128" s="7">
        <v>14931.948651000001</v>
      </c>
      <c r="K128" s="14">
        <f t="shared" si="8"/>
        <v>0.99546324340000003</v>
      </c>
      <c r="L128" s="15">
        <v>2</v>
      </c>
      <c r="M128" s="15">
        <v>2</v>
      </c>
      <c r="N128" s="15">
        <v>650</v>
      </c>
      <c r="O128" s="7">
        <f t="shared" si="9"/>
        <v>382921.14315099997</v>
      </c>
      <c r="P128" s="19">
        <f t="shared" si="1"/>
        <v>0.59004444444444448</v>
      </c>
      <c r="Q128">
        <v>0</v>
      </c>
      <c r="R128">
        <v>0</v>
      </c>
      <c r="S128" s="9">
        <f t="shared" ref="S128:S133" si="11">(J128-J127+J128*0.03)*0.02</f>
        <v>9.7548422105999961</v>
      </c>
      <c r="T128">
        <f t="shared" si="10"/>
        <v>306.22938025092498</v>
      </c>
      <c r="U128">
        <f t="shared" si="2"/>
        <v>0</v>
      </c>
      <c r="V128" s="12">
        <v>0</v>
      </c>
      <c r="W128" s="7">
        <f t="shared" si="3"/>
        <v>315.98422246152495</v>
      </c>
      <c r="X128">
        <f>I128*K128*0.48</f>
        <v>7167.3353524800004</v>
      </c>
      <c r="Y128">
        <f t="shared" si="6"/>
        <v>465.86110248000023</v>
      </c>
      <c r="Z128" s="7">
        <f t="shared" si="0"/>
        <v>-149.87688001847528</v>
      </c>
      <c r="AA128" s="9">
        <f t="shared" si="4"/>
        <v>-1486.5191007476419</v>
      </c>
    </row>
    <row r="129" spans="1:27" x14ac:dyDescent="0.25">
      <c r="A129" s="3">
        <v>45473</v>
      </c>
      <c r="B129">
        <v>708155737</v>
      </c>
      <c r="C129">
        <v>40</v>
      </c>
      <c r="D129" t="s">
        <v>23</v>
      </c>
      <c r="E129" t="s">
        <v>26</v>
      </c>
      <c r="F129" s="12" t="s">
        <v>40</v>
      </c>
      <c r="G129" t="s">
        <v>45</v>
      </c>
      <c r="H129">
        <v>43</v>
      </c>
      <c r="I129">
        <v>15000</v>
      </c>
      <c r="J129" s="7">
        <v>14955.19865</v>
      </c>
      <c r="K129" s="14">
        <f t="shared" si="8"/>
        <v>0.9970132433333333</v>
      </c>
      <c r="L129" s="15">
        <v>2</v>
      </c>
      <c r="M129" s="15">
        <v>2</v>
      </c>
      <c r="N129" s="15">
        <v>645</v>
      </c>
      <c r="O129" s="7">
        <f t="shared" si="9"/>
        <v>397876.34180099994</v>
      </c>
      <c r="P129" s="19">
        <f t="shared" si="1"/>
        <v>0.59004444444444448</v>
      </c>
      <c r="Q129">
        <v>0</v>
      </c>
      <c r="R129">
        <v>0</v>
      </c>
      <c r="S129" s="9">
        <f t="shared" si="11"/>
        <v>9.4381191699999931</v>
      </c>
      <c r="T129">
        <f t="shared" si="10"/>
        <v>306.70619898041667</v>
      </c>
      <c r="U129">
        <f t="shared" si="2"/>
        <v>0</v>
      </c>
      <c r="V129" s="12">
        <v>0</v>
      </c>
      <c r="W129" s="7">
        <f t="shared" si="3"/>
        <v>316.14431815041667</v>
      </c>
      <c r="X129">
        <f>I129*K129*0.52</f>
        <v>7776.7032980000004</v>
      </c>
      <c r="Y129">
        <f t="shared" si="6"/>
        <v>609.36794551999992</v>
      </c>
      <c r="Z129" s="7">
        <f t="shared" si="0"/>
        <v>-293.22362736958326</v>
      </c>
      <c r="AA129" s="9">
        <f t="shared" si="4"/>
        <v>-1779.7427281172252</v>
      </c>
    </row>
    <row r="130" spans="1:27" x14ac:dyDescent="0.25">
      <c r="A130" s="3">
        <v>45504</v>
      </c>
      <c r="B130">
        <v>708155737</v>
      </c>
      <c r="C130">
        <v>40</v>
      </c>
      <c r="D130" t="s">
        <v>23</v>
      </c>
      <c r="E130" t="s">
        <v>26</v>
      </c>
      <c r="F130" s="12" t="s">
        <v>40</v>
      </c>
      <c r="G130" t="s">
        <v>45</v>
      </c>
      <c r="H130">
        <v>44</v>
      </c>
      <c r="I130">
        <v>15000</v>
      </c>
      <c r="J130" s="7">
        <v>14872.465099999999</v>
      </c>
      <c r="K130" s="14">
        <f t="shared" si="8"/>
        <v>0.99149767333333327</v>
      </c>
      <c r="L130" s="15">
        <v>2</v>
      </c>
      <c r="M130" s="15">
        <v>2</v>
      </c>
      <c r="N130" s="15">
        <v>640</v>
      </c>
      <c r="O130" s="7">
        <f t="shared" si="9"/>
        <v>412748.80690099992</v>
      </c>
      <c r="P130" s="19">
        <f t="shared" si="1"/>
        <v>0.59004444444444448</v>
      </c>
      <c r="Q130">
        <v>0</v>
      </c>
      <c r="R130">
        <v>0</v>
      </c>
      <c r="S130" s="9">
        <f t="shared" si="11"/>
        <v>7.2688080599999836</v>
      </c>
      <c r="T130">
        <f t="shared" si="10"/>
        <v>305.00947175916662</v>
      </c>
      <c r="U130">
        <f t="shared" si="2"/>
        <v>0</v>
      </c>
      <c r="V130" s="12">
        <v>0</v>
      </c>
      <c r="W130" s="7">
        <f t="shared" si="3"/>
        <v>312.27827981916658</v>
      </c>
      <c r="X130">
        <f>I130*K130*0.53</f>
        <v>7882.4065030000002</v>
      </c>
      <c r="Y130">
        <f t="shared" si="6"/>
        <v>105.7032049999998</v>
      </c>
      <c r="Z130" s="7">
        <f t="shared" si="0"/>
        <v>206.57507481916679</v>
      </c>
      <c r="AA130" s="9">
        <f t="shared" si="4"/>
        <v>-1573.1676532980584</v>
      </c>
    </row>
    <row r="131" spans="1:27" x14ac:dyDescent="0.25">
      <c r="A131" s="3">
        <v>45535</v>
      </c>
      <c r="B131">
        <v>708155737</v>
      </c>
      <c r="C131">
        <v>40</v>
      </c>
      <c r="D131" t="s">
        <v>23</v>
      </c>
      <c r="E131" t="s">
        <v>26</v>
      </c>
      <c r="F131" s="12" t="s">
        <v>40</v>
      </c>
      <c r="G131" t="s">
        <v>45</v>
      </c>
      <c r="H131">
        <v>45</v>
      </c>
      <c r="I131" s="12">
        <v>15000</v>
      </c>
      <c r="J131" s="7">
        <v>14894.465099999999</v>
      </c>
      <c r="K131" s="14">
        <f t="shared" si="8"/>
        <v>0.99296434</v>
      </c>
      <c r="L131" s="15">
        <v>2</v>
      </c>
      <c r="M131" s="15">
        <v>2</v>
      </c>
      <c r="N131" s="15">
        <v>635</v>
      </c>
      <c r="O131" s="7">
        <f t="shared" si="9"/>
        <v>427643.27200099989</v>
      </c>
      <c r="P131" s="19">
        <f t="shared" si="1"/>
        <v>0.59004444444444448</v>
      </c>
      <c r="Q131">
        <v>0</v>
      </c>
      <c r="R131">
        <v>0</v>
      </c>
      <c r="S131" s="9">
        <f t="shared" si="11"/>
        <v>9.376679059999999</v>
      </c>
      <c r="T131">
        <f t="shared" si="10"/>
        <v>305.46065509249996</v>
      </c>
      <c r="U131">
        <f t="shared" si="2"/>
        <v>0</v>
      </c>
      <c r="V131" s="12">
        <v>0</v>
      </c>
      <c r="W131" s="7">
        <f t="shared" si="3"/>
        <v>314.83733415249998</v>
      </c>
      <c r="X131">
        <f>I131*K131*0.54</f>
        <v>8043.0111539999998</v>
      </c>
      <c r="Y131">
        <f t="shared" si="6"/>
        <v>160.60465099999965</v>
      </c>
      <c r="Z131" s="7">
        <f t="shared" si="0"/>
        <v>154.23268315250033</v>
      </c>
      <c r="AA131" s="9">
        <f t="shared" si="4"/>
        <v>-1418.9349701455581</v>
      </c>
    </row>
    <row r="132" spans="1:27" x14ac:dyDescent="0.25">
      <c r="A132" s="3">
        <v>45565</v>
      </c>
      <c r="B132">
        <v>708155737</v>
      </c>
      <c r="C132">
        <v>40</v>
      </c>
      <c r="D132" t="s">
        <v>23</v>
      </c>
      <c r="E132" t="s">
        <v>26</v>
      </c>
      <c r="F132" s="12" t="s">
        <v>40</v>
      </c>
      <c r="G132" t="s">
        <v>45</v>
      </c>
      <c r="H132">
        <v>46</v>
      </c>
      <c r="I132" s="12">
        <v>15000</v>
      </c>
      <c r="J132" s="7">
        <v>14951.465099999999</v>
      </c>
      <c r="K132" s="14">
        <f t="shared" si="8"/>
        <v>0.99676433999999992</v>
      </c>
      <c r="L132" s="15">
        <v>2</v>
      </c>
      <c r="M132" s="15">
        <v>2</v>
      </c>
      <c r="N132" s="15">
        <v>630</v>
      </c>
      <c r="O132" s="7">
        <f t="shared" si="9"/>
        <v>442594.73710099986</v>
      </c>
      <c r="P132" s="19">
        <f t="shared" si="1"/>
        <v>0.59004444444444448</v>
      </c>
      <c r="Q132">
        <v>0</v>
      </c>
      <c r="R132">
        <v>0</v>
      </c>
      <c r="S132" s="9">
        <f t="shared" si="11"/>
        <v>10.11087906</v>
      </c>
      <c r="T132">
        <f t="shared" si="10"/>
        <v>306.62963009250001</v>
      </c>
      <c r="U132">
        <f t="shared" si="2"/>
        <v>0</v>
      </c>
      <c r="V132" s="12">
        <v>0</v>
      </c>
      <c r="W132" s="7">
        <f t="shared" si="3"/>
        <v>316.74050915250001</v>
      </c>
      <c r="X132">
        <f>I132*K132*0.545</f>
        <v>8148.5484795000002</v>
      </c>
      <c r="Y132">
        <f t="shared" si="6"/>
        <v>105.53732550000041</v>
      </c>
      <c r="Z132" s="7">
        <f t="shared" si="0"/>
        <v>211.2031836524996</v>
      </c>
      <c r="AA132" s="9">
        <f t="shared" si="4"/>
        <v>-1207.7317864930585</v>
      </c>
    </row>
    <row r="133" spans="1:27" x14ac:dyDescent="0.25">
      <c r="A133" s="3">
        <v>45596</v>
      </c>
      <c r="B133">
        <v>708155737</v>
      </c>
      <c r="C133">
        <v>40</v>
      </c>
      <c r="D133" t="s">
        <v>23</v>
      </c>
      <c r="E133" t="s">
        <v>26</v>
      </c>
      <c r="F133" s="12" t="s">
        <v>40</v>
      </c>
      <c r="G133" t="s">
        <v>45</v>
      </c>
      <c r="H133">
        <v>47</v>
      </c>
      <c r="I133" s="12">
        <v>15000</v>
      </c>
      <c r="J133" s="7">
        <v>14895.461499999999</v>
      </c>
      <c r="K133" s="14">
        <f t="shared" si="8"/>
        <v>0.99303076666666668</v>
      </c>
      <c r="L133" s="15">
        <v>2</v>
      </c>
      <c r="M133" s="15">
        <v>2</v>
      </c>
      <c r="N133" s="15">
        <v>628</v>
      </c>
      <c r="O133" s="7">
        <f t="shared" si="9"/>
        <v>457490.19860099984</v>
      </c>
      <c r="P133" s="19">
        <f>(1138+5500)/(135000/12)</f>
        <v>0.59004444444444448</v>
      </c>
      <c r="Q133">
        <v>0</v>
      </c>
      <c r="R133">
        <v>0</v>
      </c>
      <c r="S133" s="9">
        <f t="shared" si="11"/>
        <v>7.8172048999999992</v>
      </c>
      <c r="T133">
        <f t="shared" si="10"/>
        <v>305.48108959583334</v>
      </c>
      <c r="U133">
        <f t="shared" si="2"/>
        <v>0</v>
      </c>
      <c r="V133" s="12">
        <v>0</v>
      </c>
      <c r="W133" s="7">
        <f t="shared" si="3"/>
        <v>313.29829449583332</v>
      </c>
      <c r="X133">
        <f>I133*K133*0.546</f>
        <v>8132.9219790000006</v>
      </c>
      <c r="Y133">
        <f t="shared" si="6"/>
        <v>-15.626500499999565</v>
      </c>
      <c r="Z133" s="7">
        <f t="shared" si="0"/>
        <v>328.92479499583288</v>
      </c>
      <c r="AA133" s="9">
        <f t="shared" si="4"/>
        <v>-878.80699149722568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 A</vt:lpstr>
      <vt:lpstr>Customer B</vt:lpstr>
      <vt:lpstr>Customer C</vt:lpstr>
      <vt:lpstr>Customer D</vt:lpstr>
      <vt:lpstr>Customer 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 Blair: Finance</dc:creator>
  <cp:lastModifiedBy>Joe Zhou</cp:lastModifiedBy>
  <dcterms:created xsi:type="dcterms:W3CDTF">2024-11-07T15:51:36Z</dcterms:created>
  <dcterms:modified xsi:type="dcterms:W3CDTF">2024-11-11T00:40:56Z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754cbb2-29ed-4ffe-af90-a08465e0dd2c_Enabled">
    <vt:lpwstr>true</vt:lpwstr>
  </property>
  <property fmtid="{D5CDD505-2E9C-101B-9397-08002B2CF9AE}" pid="3" name="MSIP_Label_c754cbb2-29ed-4ffe-af90-a08465e0dd2c_SetDate">
    <vt:lpwstr>2024-11-08T01:45:25Z</vt:lpwstr>
  </property>
  <property fmtid="{D5CDD505-2E9C-101B-9397-08002B2CF9AE}" pid="4" name="MSIP_Label_c754cbb2-29ed-4ffe-af90-a08465e0dd2c_Method">
    <vt:lpwstr>Privileged</vt:lpwstr>
  </property>
  <property fmtid="{D5CDD505-2E9C-101B-9397-08002B2CF9AE}" pid="5" name="MSIP_Label_c754cbb2-29ed-4ffe-af90-a08465e0dd2c_Name">
    <vt:lpwstr>Unrestricted</vt:lpwstr>
  </property>
  <property fmtid="{D5CDD505-2E9C-101B-9397-08002B2CF9AE}" pid="6" name="MSIP_Label_c754cbb2-29ed-4ffe-af90-a08465e0dd2c_SiteId">
    <vt:lpwstr>c4b62f1d-01e0-4107-a0cc-5ac886858b23</vt:lpwstr>
  </property>
  <property fmtid="{D5CDD505-2E9C-101B-9397-08002B2CF9AE}" pid="7" name="MSIP_Label_c754cbb2-29ed-4ffe-af90-a08465e0dd2c_ActionId">
    <vt:lpwstr>05bd5466-11e0-4c75-b619-1c07b22f99a3</vt:lpwstr>
  </property>
  <property fmtid="{D5CDD505-2E9C-101B-9397-08002B2CF9AE}" pid="8" name="MSIP_Label_c754cbb2-29ed-4ffe-af90-a08465e0dd2c_ContentBits">
    <vt:lpwstr>0</vt:lpwstr>
  </property>
</Properties>
</file>