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1"/>
  <workbookPr/>
  <mc:AlternateContent xmlns:mc="http://schemas.openxmlformats.org/markup-compatibility/2006">
    <mc:Choice Requires="x15">
      <x15ac:absPath xmlns:x15ac="http://schemas.microsoft.com/office/spreadsheetml/2010/11/ac" url="/Users/brookebordonaro/Desktop/Senior Year/Inv society/"/>
    </mc:Choice>
  </mc:AlternateContent>
  <xr:revisionPtr revIDLastSave="0" documentId="8_{E368B5C3-3E69-1B48-8E2D-44EB18C4400B}" xr6:coauthVersionLast="46" xr6:coauthVersionMax="46" xr10:uidLastSave="{00000000-0000-0000-0000-000000000000}"/>
  <bookViews>
    <workbookView xWindow="1620" yWindow="1480" windowWidth="22200" windowHeight="16220" tabRatio="685" xr2:uid="{00000000-000D-0000-FFFF-FFFF00000000}"/>
  </bookViews>
  <sheets>
    <sheet name="3 Statement Model" sheetId="25" r:id="rId1"/>
  </sheets>
  <definedNames>
    <definedName name="asd">#REF!</definedName>
    <definedName name="CIQWBGuid" hidden="1">"2cd8126d-26c3-430c-b7fa-a069e3a1fc62"</definedName>
    <definedName name="Forecast" localSheetId="0">#REF!</definedName>
    <definedName name="Forecast">#REF!</definedName>
    <definedName name="IQ_CH" hidden="1">110000</definedName>
    <definedName name="IQ_CQ" hidden="1">5000</definedName>
    <definedName name="IQ_CY" hidden="1">10000</definedName>
    <definedName name="IQ_DAILY" hidden="1">500000</definedName>
    <definedName name="IQ_DNTM" hidden="1">700000</definedName>
    <definedName name="IQ_FH" hidden="1">100000</definedName>
    <definedName name="IQ_FQ" hidden="1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 hidden="1">1000</definedName>
    <definedName name="IQ_LATESTK" hidden="1">1000</definedName>
    <definedName name="IQ_LATESTQ" hidden="1">500</definedName>
    <definedName name="IQ_LTM" hidden="1">2000</definedName>
    <definedName name="IQ_LTMMONTH" hidden="1">120000</definedName>
    <definedName name="IQ_MONTH" hidden="1">15000</definedName>
    <definedName name="IQ_MTD" hidden="1">800000</definedName>
    <definedName name="IQ_NAMES_REVISION_DATE_" hidden="1">41666.7099189815</definedName>
    <definedName name="IQ_NTM" hidden="1">6000</definedName>
    <definedName name="IQ_QTD" hidden="1">750000</definedName>
    <definedName name="IQ_TODAY" hidden="1">0</definedName>
    <definedName name="IQ_WEEK" hidden="1">50000</definedName>
    <definedName name="IQ_YTD" hidden="1">3000</definedName>
    <definedName name="IQ_YTDMONTH" hidden="1">130000</definedName>
    <definedName name="_xlnm.Print_Area" localSheetId="0">'3 Statement Model'!$A$1:$N$104</definedName>
    <definedName name="_xlnm.Print_Titles" localSheetId="0">'3 Statement Model'!$1:$3</definedName>
    <definedName name="Step_1" localSheetId="0">#REF!</definedName>
    <definedName name="Step_1">#REF!</definedName>
    <definedName name="Step_2" localSheetId="0">#REF!</definedName>
    <definedName name="Step_2">#REF!</definedName>
    <definedName name="Step_3" localSheetId="0">#REF!</definedName>
    <definedName name="Step_3">#REF!</definedName>
    <definedName name="Step_4" localSheetId="0">#REF!</definedName>
    <definedName name="Step_4">#REF!</definedName>
    <definedName name="Step_5" localSheetId="0">#REF!</definedName>
    <definedName name="Step_5">#REF!</definedName>
    <definedName name="Step_6" localSheetId="0">#REF!</definedName>
    <definedName name="Step_6">#REF!</definedName>
    <definedName name="Step1">#REF!</definedName>
    <definedName name="Step2">#REF!</definedName>
    <definedName name="Step3">#REF!</definedName>
    <definedName name="Step4">#REF!</definedName>
    <definedName name="Step5">#REF!</definedName>
    <definedName name="Step6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" i="25" l="1"/>
  <c r="G7" i="25"/>
  <c r="E26" i="25"/>
  <c r="J24" i="25"/>
  <c r="E63" i="25"/>
  <c r="E62" i="25"/>
  <c r="F134" i="25"/>
  <c r="G134" i="25"/>
  <c r="H134" i="25"/>
  <c r="I134" i="25"/>
  <c r="E134" i="25"/>
  <c r="B130" i="25" l="1"/>
  <c r="B132" i="25"/>
  <c r="B129" i="25"/>
  <c r="B128" i="25"/>
  <c r="I63" i="25" l="1"/>
  <c r="H63" i="25"/>
  <c r="G63" i="25"/>
  <c r="F63" i="25"/>
  <c r="E135" i="25"/>
  <c r="E32" i="25"/>
  <c r="F26" i="25"/>
  <c r="F135" i="25" s="1"/>
  <c r="F32" i="25"/>
  <c r="G26" i="25"/>
  <c r="G135" i="25" s="1"/>
  <c r="G32" i="25"/>
  <c r="H26" i="25"/>
  <c r="H135" i="25" s="1"/>
  <c r="H32" i="25"/>
  <c r="I26" i="25"/>
  <c r="I135" i="25" s="1"/>
  <c r="I32" i="25"/>
  <c r="I69" i="25"/>
  <c r="I129" i="25" s="1"/>
  <c r="I74" i="25"/>
  <c r="I130" i="25" s="1"/>
  <c r="I88" i="25"/>
  <c r="H88" i="25"/>
  <c r="I95" i="25"/>
  <c r="J92" i="25" s="1"/>
  <c r="J94" i="25" s="1"/>
  <c r="I100" i="25"/>
  <c r="J98" i="25" s="1"/>
  <c r="I11" i="25"/>
  <c r="E69" i="25"/>
  <c r="E129" i="25" s="1"/>
  <c r="F69" i="25"/>
  <c r="F129" i="25" s="1"/>
  <c r="G69" i="25"/>
  <c r="G129" i="25" s="1"/>
  <c r="H69" i="25"/>
  <c r="H129" i="25" s="1"/>
  <c r="E74" i="25"/>
  <c r="E130" i="25" s="1"/>
  <c r="F74" i="25"/>
  <c r="F130" i="25" s="1"/>
  <c r="G74" i="25"/>
  <c r="G130" i="25" s="1"/>
  <c r="H74" i="25"/>
  <c r="H130" i="25" s="1"/>
  <c r="E77" i="25"/>
  <c r="E88" i="25"/>
  <c r="E89" i="25" s="1"/>
  <c r="F88" i="25"/>
  <c r="G88" i="25"/>
  <c r="E95" i="25"/>
  <c r="F95" i="25"/>
  <c r="G95" i="25"/>
  <c r="H95" i="25"/>
  <c r="E100" i="25"/>
  <c r="F100" i="25"/>
  <c r="G100" i="25"/>
  <c r="H100" i="25"/>
  <c r="E11" i="25"/>
  <c r="K72" i="25"/>
  <c r="L72" i="25"/>
  <c r="L73" i="25"/>
  <c r="M72" i="25"/>
  <c r="N72" i="25"/>
  <c r="K73" i="25"/>
  <c r="M73" i="25"/>
  <c r="N73" i="25"/>
  <c r="J73" i="25"/>
  <c r="J72" i="25"/>
  <c r="K68" i="25"/>
  <c r="K69" i="25" s="1"/>
  <c r="K129" i="25" s="1"/>
  <c r="L68" i="25"/>
  <c r="L69" i="25" s="1"/>
  <c r="L129" i="25" s="1"/>
  <c r="M68" i="25"/>
  <c r="M69" i="25" s="1"/>
  <c r="M129" i="25" s="1"/>
  <c r="N68" i="25"/>
  <c r="N69" i="25" s="1"/>
  <c r="N129" i="25" s="1"/>
  <c r="J68" i="25"/>
  <c r="J69" i="25" s="1"/>
  <c r="J129" i="25" s="1"/>
  <c r="J52" i="25"/>
  <c r="K52" i="25" s="1"/>
  <c r="L52" i="25" s="1"/>
  <c r="K99" i="25"/>
  <c r="L99" i="25"/>
  <c r="M99" i="25"/>
  <c r="N99" i="25"/>
  <c r="J99" i="25"/>
  <c r="K93" i="25"/>
  <c r="L93" i="25"/>
  <c r="M93" i="25"/>
  <c r="N93" i="25"/>
  <c r="J93" i="25"/>
  <c r="J29" i="25"/>
  <c r="K29" i="25"/>
  <c r="L29" i="25"/>
  <c r="M29" i="25"/>
  <c r="N29" i="25"/>
  <c r="K28" i="25"/>
  <c r="L28" i="25"/>
  <c r="M28" i="25"/>
  <c r="N28" i="25"/>
  <c r="J28" i="25"/>
  <c r="I9" i="25"/>
  <c r="H9" i="25"/>
  <c r="G9" i="25"/>
  <c r="F9" i="25"/>
  <c r="E9" i="25"/>
  <c r="I8" i="25"/>
  <c r="F7" i="25"/>
  <c r="H7" i="25"/>
  <c r="I7" i="25"/>
  <c r="E8" i="25"/>
  <c r="F8" i="25"/>
  <c r="G8" i="25"/>
  <c r="H8" i="25"/>
  <c r="E10" i="25"/>
  <c r="F10" i="25"/>
  <c r="G10" i="25"/>
  <c r="H10" i="25"/>
  <c r="I10" i="25"/>
  <c r="F15" i="25"/>
  <c r="G15" i="25"/>
  <c r="H15" i="25"/>
  <c r="I15" i="25"/>
  <c r="E16" i="25"/>
  <c r="F16" i="25"/>
  <c r="G16" i="25"/>
  <c r="H16" i="25"/>
  <c r="I16" i="25"/>
  <c r="E17" i="25"/>
  <c r="F17" i="25"/>
  <c r="G17" i="25"/>
  <c r="H17" i="25"/>
  <c r="I17" i="25"/>
  <c r="E45" i="25"/>
  <c r="F45" i="25"/>
  <c r="G45" i="25"/>
  <c r="H45" i="25"/>
  <c r="I45" i="25"/>
  <c r="E50" i="25"/>
  <c r="F50" i="25"/>
  <c r="G50" i="25"/>
  <c r="H50" i="25"/>
  <c r="I50" i="25"/>
  <c r="E54" i="25"/>
  <c r="F54" i="25"/>
  <c r="G54" i="25"/>
  <c r="H54" i="25"/>
  <c r="I54" i="25"/>
  <c r="F2" i="25"/>
  <c r="G2" i="25" s="1"/>
  <c r="H2" i="25" s="1"/>
  <c r="I2" i="25" s="1"/>
  <c r="J2" i="25" s="1"/>
  <c r="K2" i="25" s="1"/>
  <c r="L2" i="25" s="1"/>
  <c r="M2" i="25" s="1"/>
  <c r="N2" i="25" s="1"/>
  <c r="H11" i="25"/>
  <c r="G11" i="25"/>
  <c r="F11" i="25"/>
  <c r="H12" i="25"/>
  <c r="G12" i="25"/>
  <c r="F12" i="25"/>
  <c r="E20" i="25"/>
  <c r="F20" i="25"/>
  <c r="G20" i="25"/>
  <c r="H20" i="25"/>
  <c r="E19" i="25"/>
  <c r="F19" i="25"/>
  <c r="G19" i="25"/>
  <c r="H19" i="25"/>
  <c r="F18" i="25"/>
  <c r="G18" i="25"/>
  <c r="H18" i="25"/>
  <c r="E18" i="25"/>
  <c r="E12" i="25"/>
  <c r="I20" i="25"/>
  <c r="I19" i="25"/>
  <c r="I18" i="25"/>
  <c r="I12" i="25"/>
  <c r="H89" i="25" l="1"/>
  <c r="E33" i="25"/>
  <c r="E136" i="25" s="1"/>
  <c r="K24" i="25"/>
  <c r="K134" i="25" s="1"/>
  <c r="J134" i="25"/>
  <c r="J74" i="25"/>
  <c r="J130" i="25" s="1"/>
  <c r="K74" i="25"/>
  <c r="K130" i="25" s="1"/>
  <c r="J25" i="25"/>
  <c r="M74" i="25"/>
  <c r="M130" i="25" s="1"/>
  <c r="H33" i="25"/>
  <c r="H136" i="25" s="1"/>
  <c r="G33" i="25"/>
  <c r="G136" i="25" s="1"/>
  <c r="F33" i="25"/>
  <c r="F136" i="25" s="1"/>
  <c r="F55" i="25"/>
  <c r="F57" i="25" s="1"/>
  <c r="F3" i="25" s="1"/>
  <c r="H55" i="25"/>
  <c r="H57" i="25" s="1"/>
  <c r="H3" i="25" s="1"/>
  <c r="J95" i="25"/>
  <c r="J44" i="25" s="1"/>
  <c r="J30" i="25"/>
  <c r="I55" i="25"/>
  <c r="I57" i="25" s="1"/>
  <c r="I3" i="25" s="1"/>
  <c r="E55" i="25"/>
  <c r="E57" i="25" s="1"/>
  <c r="E3" i="25" s="1"/>
  <c r="G55" i="25"/>
  <c r="G57" i="25" s="1"/>
  <c r="G3" i="25" s="1"/>
  <c r="L74" i="25"/>
  <c r="L130" i="25" s="1"/>
  <c r="I89" i="25"/>
  <c r="I33" i="25"/>
  <c r="I136" i="25" s="1"/>
  <c r="N74" i="25"/>
  <c r="N130" i="25" s="1"/>
  <c r="F89" i="25"/>
  <c r="M52" i="25"/>
  <c r="J100" i="25"/>
  <c r="J101" i="25"/>
  <c r="J31" i="25" s="1"/>
  <c r="J42" i="25"/>
  <c r="J85" i="25" s="1"/>
  <c r="G89" i="25"/>
  <c r="K42" i="25" l="1"/>
  <c r="K85" i="25" s="1"/>
  <c r="L24" i="25"/>
  <c r="L134" i="25" s="1"/>
  <c r="G13" i="25"/>
  <c r="K25" i="25"/>
  <c r="K43" i="25" s="1"/>
  <c r="K86" i="25" s="1"/>
  <c r="E13" i="25"/>
  <c r="E36" i="25"/>
  <c r="E65" i="25" s="1"/>
  <c r="E128" i="25" s="1"/>
  <c r="J26" i="25"/>
  <c r="J135" i="25" s="1"/>
  <c r="J48" i="25"/>
  <c r="J87" i="25" s="1"/>
  <c r="J43" i="25"/>
  <c r="J86" i="25" s="1"/>
  <c r="G36" i="25"/>
  <c r="G62" i="25" s="1"/>
  <c r="G65" i="25" s="1"/>
  <c r="I36" i="25"/>
  <c r="I62" i="25" s="1"/>
  <c r="I65" i="25" s="1"/>
  <c r="F13" i="25"/>
  <c r="H13" i="25"/>
  <c r="J32" i="25"/>
  <c r="K92" i="25"/>
  <c r="K94" i="25" s="1"/>
  <c r="K30" i="25" s="1"/>
  <c r="J63" i="25"/>
  <c r="F36" i="25"/>
  <c r="F62" i="25" s="1"/>
  <c r="F65" i="25" s="1"/>
  <c r="H36" i="25"/>
  <c r="I13" i="25"/>
  <c r="N52" i="25"/>
  <c r="K98" i="25"/>
  <c r="J49" i="25"/>
  <c r="E76" i="25" l="1"/>
  <c r="E78" i="25" s="1"/>
  <c r="K26" i="25"/>
  <c r="K135" i="25" s="1"/>
  <c r="J33" i="25"/>
  <c r="J136" i="25" s="1"/>
  <c r="K48" i="25"/>
  <c r="K87" i="25" s="1"/>
  <c r="K88" i="25" s="1"/>
  <c r="M24" i="25"/>
  <c r="M134" i="25" s="1"/>
  <c r="L42" i="25"/>
  <c r="L85" i="25" s="1"/>
  <c r="L25" i="25"/>
  <c r="L43" i="25" s="1"/>
  <c r="L86" i="25" s="1"/>
  <c r="J35" i="25"/>
  <c r="J36" i="25" s="1"/>
  <c r="J88" i="25"/>
  <c r="J89" i="25" s="1"/>
  <c r="J64" i="25" s="1"/>
  <c r="G76" i="25"/>
  <c r="G128" i="25"/>
  <c r="F76" i="25"/>
  <c r="F128" i="25"/>
  <c r="I76" i="25"/>
  <c r="I128" i="25"/>
  <c r="E131" i="25"/>
  <c r="J50" i="25"/>
  <c r="H62" i="25"/>
  <c r="H65" i="25" s="1"/>
  <c r="K95" i="25"/>
  <c r="L92" i="25" s="1"/>
  <c r="K100" i="25"/>
  <c r="K101" i="25"/>
  <c r="K31" i="25" s="1"/>
  <c r="K63" i="25"/>
  <c r="M42" i="25" l="1"/>
  <c r="M85" i="25" s="1"/>
  <c r="N24" i="25"/>
  <c r="N134" i="25" s="1"/>
  <c r="M25" i="25"/>
  <c r="M43" i="25" s="1"/>
  <c r="M86" i="25" s="1"/>
  <c r="L48" i="25"/>
  <c r="L87" i="25" s="1"/>
  <c r="L88" i="25" s="1"/>
  <c r="L89" i="25" s="1"/>
  <c r="L64" i="25" s="1"/>
  <c r="L26" i="25"/>
  <c r="L135" i="25" s="1"/>
  <c r="K89" i="25"/>
  <c r="K64" i="25" s="1"/>
  <c r="J53" i="25"/>
  <c r="J54" i="25" s="1"/>
  <c r="J55" i="25" s="1"/>
  <c r="E80" i="25"/>
  <c r="E132" i="25"/>
  <c r="F78" i="25"/>
  <c r="F131" i="25"/>
  <c r="H76" i="25"/>
  <c r="H128" i="25"/>
  <c r="I78" i="25"/>
  <c r="I131" i="25"/>
  <c r="G78" i="25"/>
  <c r="G131" i="25"/>
  <c r="J62" i="25"/>
  <c r="J65" i="25" s="1"/>
  <c r="K32" i="25"/>
  <c r="K44" i="25"/>
  <c r="M48" i="25"/>
  <c r="M87" i="25" s="1"/>
  <c r="L94" i="25"/>
  <c r="L30" i="25" s="1"/>
  <c r="K49" i="25"/>
  <c r="K50" i="25" s="1"/>
  <c r="L98" i="25"/>
  <c r="N25" i="25" l="1"/>
  <c r="N48" i="25" s="1"/>
  <c r="N87" i="25" s="1"/>
  <c r="N42" i="25"/>
  <c r="N85" i="25" s="1"/>
  <c r="M26" i="25"/>
  <c r="M135" i="25" s="1"/>
  <c r="J76" i="25"/>
  <c r="J128" i="25"/>
  <c r="I80" i="25"/>
  <c r="I132" i="25"/>
  <c r="J77" i="25"/>
  <c r="F80" i="25"/>
  <c r="F132" i="25"/>
  <c r="K33" i="25"/>
  <c r="G80" i="25"/>
  <c r="G132" i="25"/>
  <c r="H78" i="25"/>
  <c r="H131" i="25"/>
  <c r="M88" i="25"/>
  <c r="M89" i="25" s="1"/>
  <c r="M64" i="25" s="1"/>
  <c r="L63" i="25"/>
  <c r="L101" i="25"/>
  <c r="L31" i="25" s="1"/>
  <c r="L32" i="25" s="1"/>
  <c r="L33" i="25" s="1"/>
  <c r="L136" i="25" s="1"/>
  <c r="L100" i="25"/>
  <c r="L95" i="25"/>
  <c r="N26" i="25" l="1"/>
  <c r="N135" i="25" s="1"/>
  <c r="N43" i="25"/>
  <c r="N86" i="25" s="1"/>
  <c r="N88" i="25" s="1"/>
  <c r="N89" i="25" s="1"/>
  <c r="N64" i="25" s="1"/>
  <c r="K35" i="25"/>
  <c r="K36" i="25" s="1"/>
  <c r="K53" i="25" s="1"/>
  <c r="K54" i="25" s="1"/>
  <c r="K55" i="25" s="1"/>
  <c r="K136" i="25"/>
  <c r="H80" i="25"/>
  <c r="H132" i="25"/>
  <c r="J78" i="25"/>
  <c r="J131" i="25"/>
  <c r="L35" i="25"/>
  <c r="L36" i="25" s="1"/>
  <c r="L49" i="25"/>
  <c r="L50" i="25" s="1"/>
  <c r="M98" i="25"/>
  <c r="L44" i="25"/>
  <c r="M92" i="25"/>
  <c r="K62" i="25" l="1"/>
  <c r="K65" i="25" s="1"/>
  <c r="K76" i="25" s="1"/>
  <c r="K77" i="25"/>
  <c r="J132" i="25"/>
  <c r="J41" i="25"/>
  <c r="J45" i="25" s="1"/>
  <c r="J57" i="25" s="1"/>
  <c r="J3" i="25" s="1"/>
  <c r="M94" i="25"/>
  <c r="M30" i="25" s="1"/>
  <c r="M101" i="25"/>
  <c r="M31" i="25" s="1"/>
  <c r="M100" i="25"/>
  <c r="K128" i="25" l="1"/>
  <c r="J80" i="25"/>
  <c r="M32" i="25"/>
  <c r="M33" i="25" s="1"/>
  <c r="K78" i="25"/>
  <c r="K131" i="25"/>
  <c r="L53" i="25"/>
  <c r="L54" i="25" s="1"/>
  <c r="L55" i="25" s="1"/>
  <c r="L62" i="25"/>
  <c r="L65" i="25" s="1"/>
  <c r="M95" i="25"/>
  <c r="M44" i="25" s="1"/>
  <c r="M63" i="25"/>
  <c r="N98" i="25"/>
  <c r="M49" i="25"/>
  <c r="M50" i="25" s="1"/>
  <c r="M35" i="25" l="1"/>
  <c r="M36" i="25" s="1"/>
  <c r="M136" i="25"/>
  <c r="L76" i="25"/>
  <c r="L128" i="25"/>
  <c r="K41" i="25"/>
  <c r="K45" i="25" s="1"/>
  <c r="K57" i="25" s="1"/>
  <c r="K3" i="25" s="1"/>
  <c r="K132" i="25"/>
  <c r="L77" i="25"/>
  <c r="N92" i="25"/>
  <c r="N94" i="25" s="1"/>
  <c r="N30" i="25" s="1"/>
  <c r="N100" i="25"/>
  <c r="N49" i="25" s="1"/>
  <c r="N50" i="25" s="1"/>
  <c r="N101" i="25"/>
  <c r="N31" i="25" s="1"/>
  <c r="K80" i="25" l="1"/>
  <c r="L78" i="25"/>
  <c r="L131" i="25"/>
  <c r="M62" i="25"/>
  <c r="M65" i="25" s="1"/>
  <c r="M53" i="25"/>
  <c r="N63" i="25"/>
  <c r="N32" i="25"/>
  <c r="N95" i="25"/>
  <c r="N44" i="25" s="1"/>
  <c r="M76" i="25" l="1"/>
  <c r="M128" i="25"/>
  <c r="L41" i="25"/>
  <c r="L45" i="25" s="1"/>
  <c r="L57" i="25" s="1"/>
  <c r="L3" i="25" s="1"/>
  <c r="L132" i="25"/>
  <c r="M77" i="25"/>
  <c r="N33" i="25"/>
  <c r="M54" i="25"/>
  <c r="M55" i="25" s="1"/>
  <c r="N35" i="25" l="1"/>
  <c r="N36" i="25" s="1"/>
  <c r="N53" i="25" s="1"/>
  <c r="N54" i="25" s="1"/>
  <c r="N55" i="25" s="1"/>
  <c r="N136" i="25"/>
  <c r="L80" i="25"/>
  <c r="M78" i="25"/>
  <c r="M131" i="25"/>
  <c r="M132" i="25" l="1"/>
  <c r="M41" i="25"/>
  <c r="N77" i="25"/>
  <c r="N62" i="25"/>
  <c r="N65" i="25" s="1"/>
  <c r="N76" i="25" l="1"/>
  <c r="N128" i="25"/>
  <c r="M45" i="25"/>
  <c r="M57" i="25" s="1"/>
  <c r="M3" i="25" s="1"/>
  <c r="M80" i="25"/>
  <c r="N78" i="25" l="1"/>
  <c r="N131" i="25"/>
  <c r="N41" i="25" l="1"/>
  <c r="N45" i="25" s="1"/>
  <c r="N57" i="25" s="1"/>
  <c r="N3" i="25" s="1"/>
  <c r="N132" i="25"/>
  <c r="N80" i="25" l="1"/>
</calcChain>
</file>

<file path=xl/sharedStrings.xml><?xml version="1.0" encoding="utf-8"?>
<sst xmlns="http://schemas.openxmlformats.org/spreadsheetml/2006/main" count="90" uniqueCount="81">
  <si>
    <t>Income Statement</t>
  </si>
  <si>
    <t>Reveneue</t>
  </si>
  <si>
    <t>Gross Profit</t>
  </si>
  <si>
    <t>Salaries and Benefits</t>
  </si>
  <si>
    <t>Rent and Overhead</t>
  </si>
  <si>
    <t>Depreciation &amp; Amortization</t>
  </si>
  <si>
    <t>Interest</t>
  </si>
  <si>
    <t>Earnings Before Tax</t>
  </si>
  <si>
    <t>Taxes</t>
  </si>
  <si>
    <t>Net Earnings</t>
  </si>
  <si>
    <t>Balance Sheet</t>
  </si>
  <si>
    <t>Assets</t>
  </si>
  <si>
    <t>Cash</t>
  </si>
  <si>
    <t>Accounts Receivable</t>
  </si>
  <si>
    <t>Property &amp; Equipment</t>
  </si>
  <si>
    <t>PPE Opening</t>
  </si>
  <si>
    <t>Plus Capex</t>
  </si>
  <si>
    <t>Less Depreciation</t>
  </si>
  <si>
    <t>PPE Closing</t>
  </si>
  <si>
    <t>Inventory</t>
  </si>
  <si>
    <t>Total Assets</t>
  </si>
  <si>
    <t>Liabilities</t>
  </si>
  <si>
    <t>Accounts Payable</t>
  </si>
  <si>
    <t>Debt</t>
  </si>
  <si>
    <t>Debt Opening</t>
  </si>
  <si>
    <t>Issuance (repayment)</t>
  </si>
  <si>
    <t>Debt Closing</t>
  </si>
  <si>
    <t>Interest Expense</t>
  </si>
  <si>
    <t>Total Liabilities</t>
  </si>
  <si>
    <t>Shareholder's Equity</t>
  </si>
  <si>
    <t>Equity Capital</t>
  </si>
  <si>
    <t>Retained Earnings</t>
  </si>
  <si>
    <t>Total Liabilities &amp; Shareholder's Equity</t>
  </si>
  <si>
    <t>Operating Cash Flow</t>
  </si>
  <si>
    <t>Plus: Depreciation &amp; Amortization</t>
  </si>
  <si>
    <t>Cash from Operations</t>
  </si>
  <si>
    <t>Change in NWC</t>
  </si>
  <si>
    <t>Net Working Capital (NWC)</t>
  </si>
  <si>
    <t>Less: Changes in Working Capital</t>
  </si>
  <si>
    <t>Investing Cash Flow</t>
  </si>
  <si>
    <t>Investments in Property &amp; Equipment</t>
  </si>
  <si>
    <t>Cash from Investing</t>
  </si>
  <si>
    <t>Financing Cash Flow</t>
  </si>
  <si>
    <t>Issuance (repayment) of debt</t>
  </si>
  <si>
    <t>Issuance (repayment) of equity</t>
  </si>
  <si>
    <t>Cash from Financing</t>
  </si>
  <si>
    <t>Net Increase (decrease) in Cash</t>
  </si>
  <si>
    <t>Opening Cash Balance</t>
  </si>
  <si>
    <t>Closing Cash Balance</t>
  </si>
  <si>
    <t>Cash Flow Statement</t>
  </si>
  <si>
    <t>Check</t>
  </si>
  <si>
    <t>Supporting Schedules</t>
  </si>
  <si>
    <t>Working Capital Schedule</t>
  </si>
  <si>
    <t>Depreciation Schedule</t>
  </si>
  <si>
    <t>Debt &amp; Interest Schedule</t>
  </si>
  <si>
    <t>Cost of Goods Sold (COGS)</t>
  </si>
  <si>
    <t>Historical Results</t>
  </si>
  <si>
    <t>FINANCIAL STATEMENTS</t>
  </si>
  <si>
    <t>Cost of Goods Sold (% of Revenue)</t>
  </si>
  <si>
    <t>Rent and Overhead ($000's)</t>
  </si>
  <si>
    <t>Revenue Growth (% Change)</t>
  </si>
  <si>
    <t>Tax Rate (% of Earnings Before Tax)</t>
  </si>
  <si>
    <t>Accounts Receivable (Days)</t>
  </si>
  <si>
    <t>Inventory (Days)</t>
  </si>
  <si>
    <t>Accounts Payable (Days)</t>
  </si>
  <si>
    <t>Capital Expenditures ($000's)</t>
  </si>
  <si>
    <t>Equity Issued (Repaid) ($000's)</t>
  </si>
  <si>
    <t>Debt Issuance (Repayment) ($000's)</t>
  </si>
  <si>
    <t xml:space="preserve"> Forecast Period</t>
  </si>
  <si>
    <t>Balance Sheet Check</t>
  </si>
  <si>
    <t>Assumptions</t>
  </si>
  <si>
    <t>Income statement</t>
  </si>
  <si>
    <t>Expenses</t>
  </si>
  <si>
    <t>Total Expenses</t>
  </si>
  <si>
    <t>© Corporate Finance Institute®. All rights reserved.</t>
  </si>
  <si>
    <t>Interest (% of Debt Open Bal)</t>
  </si>
  <si>
    <t>Depreciation &amp; Amortization (% of PP&amp;E Open Bal)</t>
  </si>
  <si>
    <t>Charts &amp; Graphs</t>
  </si>
  <si>
    <t>Net Changes in Cash</t>
  </si>
  <si>
    <t>Revenue</t>
  </si>
  <si>
    <t>Salaries and Benefits ($000's)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</si>
</sst>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_-* #,##0.00_-;\-* #,##0.00_-;_-* &quot;-&quot;??_-;_-@_-"/>
    <numFmt numFmtId="165" formatCode="_-* #,##0_-;\(#,##0\)_-;_-* &quot;-&quot;_-;_-@_-"/>
    <numFmt numFmtId="166" formatCode="0.0000_ ;\-0.0000\ "/>
    <numFmt numFmtId="167" formatCode="0.0%"/>
    <numFmt numFmtId="168" formatCode="_-* #,##0_-;\-* #,##0_-;_-* &quot;-&quot;??_-;_-@_-"/>
    <numFmt numFmtId="169" formatCode="_(* #,##0_);_(* \(#,##0\);_(* &quot;-&quot;??_);_(@_)"/>
    <numFmt numFmtId="170" formatCode="0.000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Arial Narrow"/>
      <family val="2"/>
    </font>
    <font>
      <b/>
      <sz val="14"/>
      <color theme="0"/>
      <name val="Arial Narrow"/>
      <family val="2"/>
    </font>
    <font>
      <b/>
      <sz val="12"/>
      <color theme="1"/>
      <name val="Arial Narrow"/>
      <family val="2"/>
    </font>
    <font>
      <i/>
      <sz val="12"/>
      <color theme="1"/>
      <name val="Arial Narrow"/>
      <family val="2"/>
    </font>
    <font>
      <b/>
      <sz val="12"/>
      <name val="Arial Narrow"/>
      <family val="2"/>
    </font>
    <font>
      <b/>
      <sz val="12"/>
      <color rgb="FF0000FF"/>
      <name val="Arial Narrow"/>
      <family val="2"/>
    </font>
    <font>
      <sz val="12"/>
      <color rgb="FF0000FF"/>
      <name val="Arial Narrow"/>
      <family val="2"/>
    </font>
    <font>
      <sz val="12"/>
      <name val="Arial Narrow"/>
      <family val="2"/>
    </font>
    <font>
      <sz val="12"/>
      <color theme="0"/>
      <name val="Arial Narrow"/>
      <family val="2"/>
    </font>
    <font>
      <sz val="8"/>
      <color theme="0"/>
      <name val="Arial Narrow"/>
      <family val="2"/>
    </font>
    <font>
      <b/>
      <sz val="12"/>
      <color theme="0"/>
      <name val="Arial Narrow"/>
      <family val="2"/>
    </font>
    <font>
      <b/>
      <sz val="16"/>
      <color theme="0"/>
      <name val="Arial Narrow"/>
      <family val="2"/>
    </font>
    <font>
      <u/>
      <sz val="10"/>
      <color theme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132E57"/>
        <bgColor indexed="64"/>
      </patternFill>
    </fill>
    <fill>
      <patternFill patternType="solid">
        <fgColor rgb="FFED942D"/>
        <bgColor indexed="64"/>
      </patternFill>
    </fill>
    <fill>
      <patternFill patternType="solid">
        <fgColor rgb="FF1E8496"/>
        <bgColor indexed="64"/>
      </patternFill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7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  <xf numFmtId="0" fontId="1" fillId="0" borderId="0"/>
    <xf numFmtId="0" fontId="14" fillId="0" borderId="0" applyNumberFormat="0" applyFill="0" applyBorder="0" applyAlignment="0" applyProtection="0"/>
  </cellStyleXfs>
  <cellXfs count="71">
    <xf numFmtId="0" fontId="0" fillId="0" borderId="0" xfId="0"/>
    <xf numFmtId="165" fontId="2" fillId="0" borderId="0" xfId="1" applyNumberFormat="1" applyFont="1"/>
    <xf numFmtId="165" fontId="2" fillId="0" borderId="1" xfId="1" applyNumberFormat="1" applyFont="1" applyBorder="1"/>
    <xf numFmtId="165" fontId="4" fillId="0" borderId="0" xfId="1" applyNumberFormat="1" applyFont="1"/>
    <xf numFmtId="165" fontId="4" fillId="0" borderId="2" xfId="1" applyNumberFormat="1" applyFont="1" applyBorder="1"/>
    <xf numFmtId="165" fontId="2" fillId="0" borderId="2" xfId="1" applyNumberFormat="1" applyFont="1" applyBorder="1"/>
    <xf numFmtId="165" fontId="2" fillId="0" borderId="0" xfId="1" applyNumberFormat="1" applyFont="1" applyBorder="1"/>
    <xf numFmtId="165" fontId="4" fillId="0" borderId="0" xfId="1" applyNumberFormat="1" applyFont="1" applyBorder="1"/>
    <xf numFmtId="165" fontId="4" fillId="0" borderId="3" xfId="1" applyNumberFormat="1" applyFont="1" applyBorder="1"/>
    <xf numFmtId="166" fontId="5" fillId="0" borderId="0" xfId="1" applyNumberFormat="1" applyFont="1"/>
    <xf numFmtId="165" fontId="5" fillId="0" borderId="0" xfId="1" applyNumberFormat="1" applyFont="1"/>
    <xf numFmtId="165" fontId="5" fillId="0" borderId="0" xfId="1" applyNumberFormat="1" applyFont="1" applyBorder="1"/>
    <xf numFmtId="165" fontId="2" fillId="0" borderId="0" xfId="1" applyNumberFormat="1" applyFont="1" applyFill="1"/>
    <xf numFmtId="165" fontId="7" fillId="0" borderId="0" xfId="1" applyNumberFormat="1" applyFont="1"/>
    <xf numFmtId="165" fontId="8" fillId="0" borderId="0" xfId="1" applyNumberFormat="1" applyFont="1"/>
    <xf numFmtId="165" fontId="8" fillId="0" borderId="0" xfId="1" applyNumberFormat="1" applyFont="1" applyBorder="1"/>
    <xf numFmtId="165" fontId="9" fillId="0" borderId="1" xfId="1" applyNumberFormat="1" applyFont="1" applyBorder="1"/>
    <xf numFmtId="165" fontId="6" fillId="0" borderId="2" xfId="1" applyNumberFormat="1" applyFont="1" applyBorder="1"/>
    <xf numFmtId="165" fontId="4" fillId="0" borderId="0" xfId="1" applyNumberFormat="1" applyFont="1" applyFill="1"/>
    <xf numFmtId="165" fontId="2" fillId="0" borderId="0" xfId="1" applyNumberFormat="1" applyFont="1" applyFill="1" applyBorder="1"/>
    <xf numFmtId="165" fontId="4" fillId="0" borderId="0" xfId="1" applyNumberFormat="1" applyFont="1" applyAlignment="1">
      <alignment horizontal="center"/>
    </xf>
    <xf numFmtId="165" fontId="2" fillId="0" borderId="0" xfId="1" applyNumberFormat="1" applyFont="1" applyBorder="1" applyAlignment="1">
      <alignment horizontal="center"/>
    </xf>
    <xf numFmtId="165" fontId="4" fillId="0" borderId="2" xfId="1" applyNumberFormat="1" applyFont="1" applyBorder="1" applyAlignment="1">
      <alignment horizontal="center"/>
    </xf>
    <xf numFmtId="165" fontId="2" fillId="0" borderId="0" xfId="1" applyNumberFormat="1" applyFont="1" applyAlignment="1">
      <alignment horizontal="center"/>
    </xf>
    <xf numFmtId="165" fontId="2" fillId="0" borderId="1" xfId="1" applyNumberFormat="1" applyFont="1" applyBorder="1" applyAlignment="1">
      <alignment horizontal="center"/>
    </xf>
    <xf numFmtId="165" fontId="5" fillId="0" borderId="0" xfId="1" applyNumberFormat="1" applyFont="1" applyBorder="1" applyAlignment="1">
      <alignment horizontal="center"/>
    </xf>
    <xf numFmtId="165" fontId="4" fillId="0" borderId="3" xfId="1" applyNumberFormat="1" applyFont="1" applyBorder="1" applyAlignment="1">
      <alignment horizontal="center"/>
    </xf>
    <xf numFmtId="166" fontId="5" fillId="0" borderId="0" xfId="1" applyNumberFormat="1" applyFont="1" applyAlignment="1">
      <alignment horizontal="center"/>
    </xf>
    <xf numFmtId="165" fontId="2" fillId="0" borderId="2" xfId="1" applyNumberFormat="1" applyFont="1" applyBorder="1" applyAlignment="1">
      <alignment horizontal="center"/>
    </xf>
    <xf numFmtId="165" fontId="6" fillId="0" borderId="0" xfId="1" applyNumberFormat="1" applyFont="1" applyFill="1"/>
    <xf numFmtId="165" fontId="8" fillId="0" borderId="0" xfId="1" applyNumberFormat="1" applyFont="1" applyFill="1" applyBorder="1"/>
    <xf numFmtId="165" fontId="9" fillId="0" borderId="0" xfId="1" applyNumberFormat="1" applyFont="1" applyFill="1" applyBorder="1"/>
    <xf numFmtId="9" fontId="8" fillId="0" borderId="0" xfId="2" applyFont="1" applyFill="1" applyAlignment="1">
      <alignment horizontal="center"/>
    </xf>
    <xf numFmtId="165" fontId="8" fillId="0" borderId="0" xfId="1" applyNumberFormat="1" applyFont="1" applyFill="1"/>
    <xf numFmtId="165" fontId="9" fillId="0" borderId="0" xfId="1" applyNumberFormat="1" applyFont="1" applyFill="1"/>
    <xf numFmtId="167" fontId="9" fillId="0" borderId="0" xfId="2" applyNumberFormat="1" applyFont="1" applyFill="1"/>
    <xf numFmtId="167" fontId="8" fillId="0" borderId="0" xfId="2" applyNumberFormat="1" applyFont="1" applyFill="1"/>
    <xf numFmtId="167" fontId="9" fillId="0" borderId="0" xfId="2" applyNumberFormat="1" applyFont="1" applyFill="1" applyBorder="1"/>
    <xf numFmtId="167" fontId="8" fillId="0" borderId="0" xfId="2" applyNumberFormat="1" applyFont="1" applyFill="1" applyBorder="1"/>
    <xf numFmtId="165" fontId="4" fillId="0" borderId="4" xfId="1" applyNumberFormat="1" applyFont="1" applyBorder="1"/>
    <xf numFmtId="165" fontId="4" fillId="0" borderId="4" xfId="1" applyNumberFormat="1" applyFont="1" applyBorder="1" applyAlignment="1">
      <alignment horizontal="center"/>
    </xf>
    <xf numFmtId="165" fontId="6" fillId="0" borderId="4" xfId="1" applyNumberFormat="1" applyFont="1" applyBorder="1"/>
    <xf numFmtId="168" fontId="2" fillId="0" borderId="0" xfId="1" applyNumberFormat="1" applyFont="1"/>
    <xf numFmtId="165" fontId="8" fillId="0" borderId="1" xfId="1" applyNumberFormat="1" applyFont="1" applyBorder="1"/>
    <xf numFmtId="165" fontId="7" fillId="0" borderId="0" xfId="1" applyNumberFormat="1" applyFont="1" applyBorder="1"/>
    <xf numFmtId="165" fontId="5" fillId="0" borderId="0" xfId="1" applyNumberFormat="1" applyFont="1" applyAlignment="1">
      <alignment horizontal="right"/>
    </xf>
    <xf numFmtId="165" fontId="4" fillId="0" borderId="0" xfId="1" applyNumberFormat="1" applyFont="1" applyBorder="1" applyAlignment="1">
      <alignment horizontal="center"/>
    </xf>
    <xf numFmtId="165" fontId="2" fillId="0" borderId="0" xfId="1" applyNumberFormat="1" applyFont="1" applyFill="1" applyBorder="1" applyAlignment="1">
      <alignment horizontal="center"/>
    </xf>
    <xf numFmtId="165" fontId="9" fillId="0" borderId="0" xfId="1" applyNumberFormat="1" applyFont="1" applyBorder="1"/>
    <xf numFmtId="165" fontId="6" fillId="0" borderId="0" xfId="1" applyNumberFormat="1" applyFont="1" applyBorder="1"/>
    <xf numFmtId="165" fontId="6" fillId="0" borderId="3" xfId="1" applyNumberFormat="1" applyFont="1" applyBorder="1"/>
    <xf numFmtId="165" fontId="9" fillId="0" borderId="2" xfId="1" applyNumberFormat="1" applyFont="1" applyBorder="1"/>
    <xf numFmtId="165" fontId="9" fillId="0" borderId="0" xfId="1" applyNumberFormat="1" applyFont="1"/>
    <xf numFmtId="169" fontId="2" fillId="0" borderId="0" xfId="1" applyNumberFormat="1" applyFont="1" applyFill="1" applyBorder="1"/>
    <xf numFmtId="169" fontId="2" fillId="0" borderId="0" xfId="1" applyNumberFormat="1" applyFont="1" applyFill="1"/>
    <xf numFmtId="169" fontId="2" fillId="0" borderId="0" xfId="1" applyNumberFormat="1" applyFont="1"/>
    <xf numFmtId="165" fontId="2" fillId="2" borderId="0" xfId="1" applyNumberFormat="1" applyFont="1" applyFill="1"/>
    <xf numFmtId="165" fontId="11" fillId="2" borderId="0" xfId="1" applyNumberFormat="1" applyFont="1" applyFill="1"/>
    <xf numFmtId="165" fontId="2" fillId="2" borderId="0" xfId="1" applyNumberFormat="1" applyFont="1" applyFill="1" applyAlignment="1">
      <alignment horizontal="center"/>
    </xf>
    <xf numFmtId="165" fontId="12" fillId="2" borderId="0" xfId="1" applyNumberFormat="1" applyFont="1" applyFill="1" applyAlignment="1">
      <alignment horizontal="centerContinuous"/>
    </xf>
    <xf numFmtId="165" fontId="10" fillId="2" borderId="0" xfId="1" applyNumberFormat="1" applyFont="1" applyFill="1" applyAlignment="1">
      <alignment horizontal="centerContinuous"/>
    </xf>
    <xf numFmtId="165" fontId="13" fillId="2" borderId="0" xfId="1" applyNumberFormat="1" applyFont="1" applyFill="1" applyAlignment="1"/>
    <xf numFmtId="165" fontId="3" fillId="2" borderId="0" xfId="1" applyNumberFormat="1" applyFont="1" applyFill="1" applyAlignment="1"/>
    <xf numFmtId="165" fontId="3" fillId="2" borderId="0" xfId="1" applyNumberFormat="1" applyFont="1" applyFill="1" applyAlignment="1">
      <alignment horizontal="center"/>
    </xf>
    <xf numFmtId="0" fontId="13" fillId="2" borderId="0" xfId="0" applyNumberFormat="1" applyFont="1" applyFill="1"/>
    <xf numFmtId="37" fontId="3" fillId="3" borderId="0" xfId="0" applyNumberFormat="1" applyFont="1" applyFill="1" applyAlignment="1">
      <alignment vertical="center"/>
    </xf>
    <xf numFmtId="170" fontId="5" fillId="0" borderId="0" xfId="1" applyNumberFormat="1" applyFont="1"/>
    <xf numFmtId="167" fontId="8" fillId="0" borderId="0" xfId="2" applyNumberFormat="1" applyFont="1"/>
    <xf numFmtId="165" fontId="12" fillId="4" borderId="0" xfId="1" applyNumberFormat="1" applyFont="1" applyFill="1" applyAlignment="1">
      <alignment horizontal="centerContinuous"/>
    </xf>
    <xf numFmtId="165" fontId="10" fillId="4" borderId="0" xfId="1" applyNumberFormat="1" applyFont="1" applyFill="1" applyAlignment="1">
      <alignment horizontal="centerContinuous"/>
    </xf>
    <xf numFmtId="0" fontId="3" fillId="4" borderId="0" xfId="1" applyNumberFormat="1" applyFont="1" applyFill="1" applyAlignment="1"/>
  </cellXfs>
  <cellStyles count="7">
    <cellStyle name="Comma" xfId="1" builtinId="3"/>
    <cellStyle name="Hyperlink 2" xfId="4" xr:uid="{00000000-0005-0000-0000-000002000000}"/>
    <cellStyle name="Hyperlink 2 2" xfId="6" xr:uid="{289D098A-02EE-4877-893B-2B475D44A4F4}"/>
    <cellStyle name="Normal" xfId="0" builtinId="0"/>
    <cellStyle name="Normal 2" xfId="3" xr:uid="{00000000-0005-0000-0000-000004000000}"/>
    <cellStyle name="Normal 2 2" xfId="5" xr:uid="{7735892C-8B13-4550-9007-E41D36044AB1}"/>
    <cellStyle name="Percent" xfId="2" builtinId="5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 patternType="none">
          <bgColor auto="1"/>
        </patternFill>
      </fill>
    </dxf>
  </dxfs>
  <tableStyles count="0" defaultTableStyle="TableStyleMedium2" defaultPivotStyle="PivotStyleLight16"/>
  <colors>
    <mruColors>
      <color rgb="FF0000FF"/>
      <color rgb="FF1E8496"/>
      <color rgb="FF132E57"/>
      <color rgb="FFFA621C"/>
      <color rgb="FF24EC2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Cash</a:t>
            </a:r>
            <a:r>
              <a:rPr lang="en-CA" baseline="0"/>
              <a:t> Flow</a:t>
            </a:r>
            <a:endParaRPr lang="en-CA"/>
          </a:p>
        </c:rich>
      </c:tx>
      <c:layout>
        <c:manualLayout>
          <c:xMode val="edge"/>
          <c:yMode val="edge"/>
          <c:x val="0.46969940866544607"/>
          <c:y val="3.1931151959610606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45698568531791"/>
          <c:y val="4.5262765395060307E-2"/>
          <c:w val="0.83949587423959526"/>
          <c:h val="0.81271448496932697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'3 Statement Model'!$B$128</c:f>
              <c:strCache>
                <c:ptCount val="1"/>
                <c:pt idx="0">
                  <c:v> Cash from Operations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 Statement Model'!$E$2:$N$2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'3 Statement Model'!$E$128:$N$128</c:f>
            </c:numRef>
          </c:val>
          <c:extLst>
            <c:ext xmlns:c16="http://schemas.microsoft.com/office/drawing/2014/chart" uri="{C3380CC4-5D6E-409C-BE32-E72D297353CC}">
              <c16:uniqueId val="{00000000-DB7C-4093-BAB1-A416352FC8D3}"/>
            </c:ext>
          </c:extLst>
        </c:ser>
        <c:ser>
          <c:idx val="1"/>
          <c:order val="1"/>
          <c:tx>
            <c:strRef>
              <c:f>'3 Statement Model'!$B$129</c:f>
              <c:strCache>
                <c:ptCount val="1"/>
                <c:pt idx="0">
                  <c:v> Cash from Investing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 Statement Model'!$E$2:$N$2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'3 Statement Model'!$E$129:$N$129</c:f>
            </c:numRef>
          </c:val>
          <c:extLst>
            <c:ext xmlns:c16="http://schemas.microsoft.com/office/drawing/2014/chart" uri="{C3380CC4-5D6E-409C-BE32-E72D297353CC}">
              <c16:uniqueId val="{00000001-DB7C-4093-BAB1-A416352FC8D3}"/>
            </c:ext>
          </c:extLst>
        </c:ser>
        <c:ser>
          <c:idx val="2"/>
          <c:order val="2"/>
          <c:tx>
            <c:strRef>
              <c:f>'3 Statement Model'!$B$130</c:f>
              <c:strCache>
                <c:ptCount val="1"/>
                <c:pt idx="0">
                  <c:v> Cash from Financing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 Statement Model'!$E$2:$N$2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'3 Statement Model'!$E$130:$N$130</c:f>
            </c:numRef>
          </c:val>
          <c:extLst>
            <c:ext xmlns:c16="http://schemas.microsoft.com/office/drawing/2014/chart" uri="{C3380CC4-5D6E-409C-BE32-E72D297353CC}">
              <c16:uniqueId val="{00000002-DB7C-4093-BAB1-A416352FC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19089608"/>
        <c:axId val="519091576"/>
      </c:barChart>
      <c:lineChart>
        <c:grouping val="standard"/>
        <c:varyColors val="0"/>
        <c:ser>
          <c:idx val="3"/>
          <c:order val="3"/>
          <c:tx>
            <c:strRef>
              <c:f>'3 Statement Model'!$B$131</c:f>
              <c:strCache>
                <c:ptCount val="1"/>
                <c:pt idx="0">
                  <c:v> Net Changes in Cash 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'3 Statement Model'!$E$131:$N$131</c:f>
            </c:numRef>
          </c:val>
          <c:smooth val="0"/>
          <c:extLst>
            <c:ext xmlns:c16="http://schemas.microsoft.com/office/drawing/2014/chart" uri="{C3380CC4-5D6E-409C-BE32-E72D297353CC}">
              <c16:uniqueId val="{00000003-DB7C-4093-BAB1-A416352FC8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19089608"/>
        <c:axId val="519091576"/>
      </c:lineChart>
      <c:catAx>
        <c:axId val="51908960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t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91576"/>
        <c:crosses val="autoZero"/>
        <c:auto val="1"/>
        <c:lblAlgn val="ctr"/>
        <c:lblOffset val="800"/>
        <c:noMultiLvlLbl val="0"/>
      </c:catAx>
      <c:valAx>
        <c:axId val="519091576"/>
        <c:scaling>
          <c:orientation val="minMax"/>
        </c:scaling>
        <c:delete val="0"/>
        <c:axPos val="l"/>
        <c:numFmt formatCode="_-* #,##0_-;\(#,##0\)_-;_-* &quot;-&quot;_-;_-@_-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90896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9264927728263646"/>
          <c:y val="0.11112093778413151"/>
          <c:w val="0.62744293688701092"/>
          <c:h val="0.1017156750138761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Income Statement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'3 Statement Model'!$B$134</c:f>
              <c:strCache>
                <c:ptCount val="1"/>
                <c:pt idx="0">
                  <c:v> Revenue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'3 Statement Model'!$E$2:$N$2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'3 Statement Model'!$E$134:$N$134</c:f>
            </c:numRef>
          </c:val>
          <c:extLst>
            <c:ext xmlns:c16="http://schemas.microsoft.com/office/drawing/2014/chart" uri="{C3380CC4-5D6E-409C-BE32-E72D297353CC}">
              <c16:uniqueId val="{00000000-65A1-455B-850A-EB6EEC180CBE}"/>
            </c:ext>
          </c:extLst>
        </c:ser>
        <c:ser>
          <c:idx val="1"/>
          <c:order val="1"/>
          <c:tx>
            <c:strRef>
              <c:f>'3 Statement Model'!$B$135</c:f>
              <c:strCache>
                <c:ptCount val="1"/>
                <c:pt idx="0">
                  <c:v> Gross Profit 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'3 Statement Model'!$E$2:$N$2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'3 Statement Model'!$E$135:$N$135</c:f>
            </c:numRef>
          </c:val>
          <c:extLst>
            <c:ext xmlns:c16="http://schemas.microsoft.com/office/drawing/2014/chart" uri="{C3380CC4-5D6E-409C-BE32-E72D297353CC}">
              <c16:uniqueId val="{00000001-65A1-455B-850A-EB6EEC180CBE}"/>
            </c:ext>
          </c:extLst>
        </c:ser>
        <c:ser>
          <c:idx val="2"/>
          <c:order val="2"/>
          <c:tx>
            <c:strRef>
              <c:f>'3 Statement Model'!$B$136</c:f>
              <c:strCache>
                <c:ptCount val="1"/>
                <c:pt idx="0">
                  <c:v> Earnings Before Tax 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'3 Statement Model'!$E$2:$N$2</c:f>
              <c:numCache>
                <c:formatCode>General</c:formatCode>
                <c:ptCount val="10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  <c:pt idx="5">
                  <c:v>2018</c:v>
                </c:pt>
                <c:pt idx="6">
                  <c:v>2019</c:v>
                </c:pt>
                <c:pt idx="7">
                  <c:v>2020</c:v>
                </c:pt>
                <c:pt idx="8">
                  <c:v>2021</c:v>
                </c:pt>
                <c:pt idx="9">
                  <c:v>2022</c:v>
                </c:pt>
              </c:numCache>
            </c:numRef>
          </c:cat>
          <c:val>
            <c:numRef>
              <c:f>'3 Statement Model'!$E$136:$N$136</c:f>
            </c:numRef>
          </c:val>
          <c:extLst>
            <c:ext xmlns:c16="http://schemas.microsoft.com/office/drawing/2014/chart" uri="{C3380CC4-5D6E-409C-BE32-E72D297353CC}">
              <c16:uniqueId val="{00000002-65A1-455B-850A-EB6EEC180C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axId val="508326048"/>
        <c:axId val="508325720"/>
      </c:barChart>
      <c:catAx>
        <c:axId val="508326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325720"/>
        <c:crosses val="autoZero"/>
        <c:auto val="1"/>
        <c:lblAlgn val="ctr"/>
        <c:lblOffset val="100"/>
        <c:noMultiLvlLbl val="0"/>
      </c:catAx>
      <c:valAx>
        <c:axId val="508325720"/>
        <c:scaling>
          <c:orientation val="minMax"/>
        </c:scaling>
        <c:delete val="0"/>
        <c:axPos val="l"/>
        <c:numFmt formatCode="_-* #,##0_-;\(#,##0\)_-;_-* &quot;-&quot;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3260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285749</xdr:colOff>
      <xdr:row>105</xdr:row>
      <xdr:rowOff>171451</xdr:rowOff>
    </xdr:from>
    <xdr:to>
      <xdr:col>13</xdr:col>
      <xdr:colOff>752474</xdr:colOff>
      <xdr:row>123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D51CC49-D1FC-4467-B125-4AB6C6024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19050</xdr:colOff>
      <xdr:row>105</xdr:row>
      <xdr:rowOff>171451</xdr:rowOff>
    </xdr:from>
    <xdr:to>
      <xdr:col>7</xdr:col>
      <xdr:colOff>85725</xdr:colOff>
      <xdr:row>122</xdr:row>
      <xdr:rowOff>161926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2A83D0-E4B1-4BC0-8D23-C8F7FBCD011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CFI">
      <a:dk1>
        <a:sysClr val="windowText" lastClr="000000"/>
      </a:dk1>
      <a:lt1>
        <a:sysClr val="window" lastClr="FFFFFF"/>
      </a:lt1>
      <a:dk2>
        <a:srgbClr val="FA621C"/>
      </a:dk2>
      <a:lt2>
        <a:srgbClr val="132E57"/>
      </a:lt2>
      <a:accent1>
        <a:srgbClr val="E6E7E8"/>
      </a:accent1>
      <a:accent2>
        <a:srgbClr val="F57A16"/>
      </a:accent2>
      <a:accent3>
        <a:srgbClr val="1E8496"/>
      </a:accent3>
      <a:accent4>
        <a:srgbClr val="E6E7E8"/>
      </a:accent4>
      <a:accent5>
        <a:srgbClr val="ED942D"/>
      </a:accent5>
      <a:accent6>
        <a:srgbClr val="1E2A39"/>
      </a:accent6>
      <a:hlink>
        <a:srgbClr val="E6E7E8"/>
      </a:hlink>
      <a:folHlink>
        <a:srgbClr val="676767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38"/>
  <sheetViews>
    <sheetView showGridLines="0" tabSelected="1" zoomScaleNormal="100" workbookViewId="0">
      <pane ySplit="3" topLeftCell="A4" activePane="bottomLeft" state="frozen"/>
      <selection pane="bottomLeft" activeCell="E16" sqref="E16"/>
    </sheetView>
  </sheetViews>
  <sheetFormatPr baseColWidth="10" defaultColWidth="9.1640625" defaultRowHeight="16" outlineLevelRow="1" x14ac:dyDescent="0.2"/>
  <cols>
    <col min="1" max="1" width="1.83203125" style="1" customWidth="1"/>
    <col min="2" max="3" width="15.5" style="1" customWidth="1"/>
    <col min="4" max="4" width="15.5" style="23" customWidth="1"/>
    <col min="5" max="9" width="11.5" style="1" customWidth="1"/>
    <col min="10" max="14" width="12.5" style="1" customWidth="1"/>
    <col min="15" max="16384" width="9.1640625" style="1"/>
  </cols>
  <sheetData>
    <row r="1" spans="1:14" x14ac:dyDescent="0.2">
      <c r="A1" s="56"/>
      <c r="B1" s="57" t="s">
        <v>74</v>
      </c>
      <c r="C1" s="56"/>
      <c r="D1" s="58"/>
      <c r="E1" s="68" t="s">
        <v>56</v>
      </c>
      <c r="F1" s="69"/>
      <c r="G1" s="69"/>
      <c r="H1" s="69"/>
      <c r="I1" s="69"/>
      <c r="J1" s="59" t="s">
        <v>68</v>
      </c>
      <c r="K1" s="60"/>
      <c r="L1" s="60"/>
      <c r="M1" s="60"/>
      <c r="N1" s="60"/>
    </row>
    <row r="2" spans="1:14" ht="21" customHeight="1" x14ac:dyDescent="0.2">
      <c r="A2" s="56"/>
      <c r="B2" s="61" t="s">
        <v>57</v>
      </c>
      <c r="C2" s="62"/>
      <c r="D2" s="63"/>
      <c r="E2" s="70">
        <v>2013</v>
      </c>
      <c r="F2" s="70">
        <f>+E2+1</f>
        <v>2014</v>
      </c>
      <c r="G2" s="70">
        <f t="shared" ref="G2:N2" si="0">+F2+1</f>
        <v>2015</v>
      </c>
      <c r="H2" s="70">
        <f t="shared" si="0"/>
        <v>2016</v>
      </c>
      <c r="I2" s="70">
        <f t="shared" si="0"/>
        <v>2017</v>
      </c>
      <c r="J2" s="64">
        <f t="shared" si="0"/>
        <v>2018</v>
      </c>
      <c r="K2" s="64">
        <f t="shared" si="0"/>
        <v>2019</v>
      </c>
      <c r="L2" s="64">
        <f t="shared" si="0"/>
        <v>2020</v>
      </c>
      <c r="M2" s="64">
        <f t="shared" si="0"/>
        <v>2021</v>
      </c>
      <c r="N2" s="64">
        <f t="shared" si="0"/>
        <v>2022</v>
      </c>
    </row>
    <row r="3" spans="1:14" x14ac:dyDescent="0.2">
      <c r="B3" s="1" t="s">
        <v>69</v>
      </c>
      <c r="E3" s="45" t="str">
        <f t="shared" ref="E3:I3" si="1">IFERROR(IF(ABS(E57)&gt;1,"ERROR","OK"),"OK")</f>
        <v>OK</v>
      </c>
      <c r="F3" s="45" t="str">
        <f>IFERROR(IF(ABS(F57)&gt;1,"ERROR","OK"),"OK")</f>
        <v>OK</v>
      </c>
      <c r="G3" s="45" t="str">
        <f t="shared" si="1"/>
        <v>OK</v>
      </c>
      <c r="H3" s="45" t="str">
        <f t="shared" si="1"/>
        <v>OK</v>
      </c>
      <c r="I3" s="45" t="str">
        <f t="shared" si="1"/>
        <v>OK</v>
      </c>
      <c r="J3" s="45" t="str">
        <f>IFERROR(IF(ABS(J57)&gt;1,"ERROR","OK"),"OK")</f>
        <v>OK</v>
      </c>
      <c r="K3" s="45" t="str">
        <f t="shared" ref="K3:N3" si="2">IFERROR(IF(ABS(K57)&gt;1,"ERROR","OK"),"OK")</f>
        <v>OK</v>
      </c>
      <c r="L3" s="45" t="str">
        <f t="shared" si="2"/>
        <v>OK</v>
      </c>
      <c r="M3" s="45" t="str">
        <f t="shared" si="2"/>
        <v>OK</v>
      </c>
      <c r="N3" s="45" t="str">
        <f t="shared" si="2"/>
        <v>OK</v>
      </c>
    </row>
    <row r="5" spans="1:14" ht="18" x14ac:dyDescent="0.2">
      <c r="B5" s="65" t="s">
        <v>70</v>
      </c>
      <c r="C5" s="65"/>
      <c r="D5" s="65"/>
      <c r="E5" s="65"/>
      <c r="F5" s="65"/>
      <c r="G5" s="65"/>
      <c r="H5" s="65"/>
      <c r="I5" s="65"/>
      <c r="J5" s="65"/>
      <c r="K5" s="65"/>
      <c r="L5" s="65"/>
      <c r="M5" s="65"/>
      <c r="N5" s="65"/>
    </row>
    <row r="6" spans="1:14" s="19" customFormat="1" outlineLevel="1" x14ac:dyDescent="0.2">
      <c r="B6" s="3" t="s">
        <v>71</v>
      </c>
      <c r="D6" s="47"/>
    </row>
    <row r="7" spans="1:14" outlineLevel="1" x14ac:dyDescent="0.2">
      <c r="B7" s="1" t="s">
        <v>60</v>
      </c>
      <c r="C7" s="3"/>
      <c r="D7" s="20"/>
      <c r="E7" s="29"/>
      <c r="F7" s="35">
        <f>F24/E24-1</f>
        <v>0.15762643740135474</v>
      </c>
      <c r="G7" s="35">
        <f>G24/F24-1</f>
        <v>0.1122825737174602</v>
      </c>
      <c r="H7" s="35">
        <f>H24/G24-1</f>
        <v>8.3718451406600947E-2</v>
      </c>
      <c r="I7" s="35">
        <f>I24/H24-1</f>
        <v>5.9231001608812672E-2</v>
      </c>
      <c r="J7" s="36">
        <v>0.05</v>
      </c>
      <c r="K7" s="36">
        <v>4.4999999999999998E-2</v>
      </c>
      <c r="L7" s="36">
        <v>0.04</v>
      </c>
      <c r="M7" s="36">
        <v>3.5000000000000003E-2</v>
      </c>
      <c r="N7" s="36">
        <v>0.03</v>
      </c>
    </row>
    <row r="8" spans="1:14" outlineLevel="1" x14ac:dyDescent="0.2">
      <c r="B8" s="6" t="s">
        <v>58</v>
      </c>
      <c r="C8" s="6"/>
      <c r="D8" s="21"/>
      <c r="E8" s="37">
        <f>E25/E24</f>
        <v>0.38255217779172018</v>
      </c>
      <c r="F8" s="37">
        <f>F25/F24</f>
        <v>0.40651728401334619</v>
      </c>
      <c r="G8" s="37">
        <f>G25/G24</f>
        <v>0.37399977159389397</v>
      </c>
      <c r="H8" s="37">
        <f>H25/H24</f>
        <v>0.37412973071708078</v>
      </c>
      <c r="I8" s="37">
        <f>I25/I24</f>
        <v>0.38011036531982062</v>
      </c>
      <c r="J8" s="38">
        <v>0.37</v>
      </c>
      <c r="K8" s="38">
        <v>0.37</v>
      </c>
      <c r="L8" s="38">
        <v>0.36</v>
      </c>
      <c r="M8" s="38">
        <v>0.36</v>
      </c>
      <c r="N8" s="38">
        <v>0.35</v>
      </c>
    </row>
    <row r="9" spans="1:14" outlineLevel="1" x14ac:dyDescent="0.2">
      <c r="B9" s="6" t="s">
        <v>80</v>
      </c>
      <c r="C9" s="6"/>
      <c r="D9" s="21"/>
      <c r="E9" s="31">
        <f t="shared" ref="E9:I9" si="3">E28</f>
        <v>26427</v>
      </c>
      <c r="F9" s="31">
        <f t="shared" si="3"/>
        <v>22658</v>
      </c>
      <c r="G9" s="31">
        <f t="shared" si="3"/>
        <v>23872</v>
      </c>
      <c r="H9" s="31">
        <f t="shared" si="3"/>
        <v>23002</v>
      </c>
      <c r="I9" s="31">
        <f t="shared" si="3"/>
        <v>25245</v>
      </c>
      <c r="J9" s="30">
        <v>25000</v>
      </c>
      <c r="K9" s="30">
        <v>25000</v>
      </c>
      <c r="L9" s="30">
        <v>25000</v>
      </c>
      <c r="M9" s="30">
        <v>25000</v>
      </c>
      <c r="N9" s="30">
        <v>25000</v>
      </c>
    </row>
    <row r="10" spans="1:14" outlineLevel="1" x14ac:dyDescent="0.2">
      <c r="B10" s="6" t="s">
        <v>59</v>
      </c>
      <c r="C10" s="6"/>
      <c r="D10" s="21"/>
      <c r="E10" s="31">
        <f>E29</f>
        <v>10963</v>
      </c>
      <c r="F10" s="31">
        <f>F29</f>
        <v>10125</v>
      </c>
      <c r="G10" s="31">
        <f>G29</f>
        <v>10087</v>
      </c>
      <c r="H10" s="31">
        <f>H29</f>
        <v>11020</v>
      </c>
      <c r="I10" s="31">
        <f>I29</f>
        <v>11412</v>
      </c>
      <c r="J10" s="30">
        <v>10000</v>
      </c>
      <c r="K10" s="30">
        <v>10000</v>
      </c>
      <c r="L10" s="30">
        <v>10000</v>
      </c>
      <c r="M10" s="30">
        <v>10000</v>
      </c>
      <c r="N10" s="30">
        <v>10000</v>
      </c>
    </row>
    <row r="11" spans="1:14" outlineLevel="1" x14ac:dyDescent="0.2">
      <c r="B11" s="6" t="s">
        <v>76</v>
      </c>
      <c r="C11" s="6"/>
      <c r="D11" s="21"/>
      <c r="E11" s="37">
        <f>E30/E92</f>
        <v>0.39</v>
      </c>
      <c r="F11" s="37">
        <f t="shared" ref="F11:H11" si="4">F30/F92</f>
        <v>0.39890109890109893</v>
      </c>
      <c r="G11" s="37">
        <f t="shared" si="4"/>
        <v>0.4062573789846517</v>
      </c>
      <c r="H11" s="37">
        <f t="shared" si="4"/>
        <v>0.41209366048075724</v>
      </c>
      <c r="I11" s="37">
        <f>I30/I92</f>
        <v>0.41657578073390927</v>
      </c>
      <c r="J11" s="38">
        <v>0.4</v>
      </c>
      <c r="K11" s="38">
        <v>0.4</v>
      </c>
      <c r="L11" s="38">
        <v>0.4</v>
      </c>
      <c r="M11" s="38">
        <v>0.4</v>
      </c>
      <c r="N11" s="38">
        <v>0.4</v>
      </c>
    </row>
    <row r="12" spans="1:14" outlineLevel="1" x14ac:dyDescent="0.2">
      <c r="B12" s="6" t="s">
        <v>75</v>
      </c>
      <c r="C12" s="6"/>
      <c r="D12" s="21"/>
      <c r="E12" s="37">
        <f>E101/E98</f>
        <v>0.05</v>
      </c>
      <c r="F12" s="37">
        <f t="shared" ref="F12:I12" si="5">F101/F98</f>
        <v>0.05</v>
      </c>
      <c r="G12" s="37">
        <f t="shared" si="5"/>
        <v>0.03</v>
      </c>
      <c r="H12" s="37">
        <f t="shared" si="5"/>
        <v>0.03</v>
      </c>
      <c r="I12" s="37">
        <f t="shared" si="5"/>
        <v>0.03</v>
      </c>
      <c r="J12" s="38">
        <v>0.03</v>
      </c>
      <c r="K12" s="38">
        <v>0.03</v>
      </c>
      <c r="L12" s="38">
        <v>0.03</v>
      </c>
      <c r="M12" s="38">
        <v>0.03</v>
      </c>
      <c r="N12" s="38">
        <v>0.03</v>
      </c>
    </row>
    <row r="13" spans="1:14" outlineLevel="1" x14ac:dyDescent="0.2">
      <c r="B13" s="6" t="s">
        <v>61</v>
      </c>
      <c r="C13" s="11"/>
      <c r="D13" s="25"/>
      <c r="E13" s="37">
        <f>E35/E33</f>
        <v>0.31167801892042296</v>
      </c>
      <c r="F13" s="37">
        <f>F35/F33</f>
        <v>0.29180230056592171</v>
      </c>
      <c r="G13" s="37">
        <f>G35/G33</f>
        <v>0.28698850107817436</v>
      </c>
      <c r="H13" s="37">
        <f>H35/H33</f>
        <v>0.2899411500446471</v>
      </c>
      <c r="I13" s="37">
        <f>I35/I33</f>
        <v>0.29121899033183596</v>
      </c>
      <c r="J13" s="38">
        <v>0.28000000000000003</v>
      </c>
      <c r="K13" s="38">
        <v>0.28000000000000003</v>
      </c>
      <c r="L13" s="38">
        <v>0.28000000000000003</v>
      </c>
      <c r="M13" s="38">
        <v>0.28000000000000003</v>
      </c>
      <c r="N13" s="38">
        <v>0.28000000000000003</v>
      </c>
    </row>
    <row r="14" spans="1:14" outlineLevel="1" x14ac:dyDescent="0.2">
      <c r="B14" s="3" t="s">
        <v>10</v>
      </c>
      <c r="C14" s="19"/>
      <c r="D14" s="47"/>
      <c r="E14" s="19"/>
      <c r="F14" s="19"/>
      <c r="G14" s="19"/>
      <c r="H14" s="19"/>
      <c r="I14" s="19"/>
      <c r="J14" s="19"/>
      <c r="K14" s="19"/>
      <c r="L14" s="19"/>
      <c r="M14" s="19"/>
      <c r="N14" s="19"/>
    </row>
    <row r="15" spans="1:14" outlineLevel="1" x14ac:dyDescent="0.2">
      <c r="B15" s="1" t="s">
        <v>62</v>
      </c>
      <c r="D15" s="32"/>
      <c r="E15" s="34">
        <f>E42/E24*365</f>
        <v>18.25</v>
      </c>
      <c r="F15" s="34">
        <f t="shared" ref="E15:I16" si="6">F42/F24*365</f>
        <v>18.25</v>
      </c>
      <c r="G15" s="34">
        <f t="shared" si="6"/>
        <v>18.25</v>
      </c>
      <c r="H15" s="34">
        <f t="shared" si="6"/>
        <v>18.25</v>
      </c>
      <c r="I15" s="34">
        <f t="shared" si="6"/>
        <v>18.25</v>
      </c>
      <c r="J15" s="33">
        <v>18</v>
      </c>
      <c r="K15" s="33">
        <v>18</v>
      </c>
      <c r="L15" s="33">
        <v>18</v>
      </c>
      <c r="M15" s="33">
        <v>18</v>
      </c>
      <c r="N15" s="33">
        <v>18</v>
      </c>
    </row>
    <row r="16" spans="1:14" outlineLevel="1" x14ac:dyDescent="0.2">
      <c r="B16" s="1" t="s">
        <v>63</v>
      </c>
      <c r="D16" s="32"/>
      <c r="E16" s="34">
        <f t="shared" si="6"/>
        <v>73</v>
      </c>
      <c r="F16" s="34">
        <f t="shared" si="6"/>
        <v>73</v>
      </c>
      <c r="G16" s="34">
        <f t="shared" si="6"/>
        <v>73</v>
      </c>
      <c r="H16" s="34">
        <f t="shared" si="6"/>
        <v>72.177526570774049</v>
      </c>
      <c r="I16" s="34">
        <f t="shared" si="6"/>
        <v>72.235735473739325</v>
      </c>
      <c r="J16" s="33">
        <v>73</v>
      </c>
      <c r="K16" s="33">
        <v>73</v>
      </c>
      <c r="L16" s="33">
        <v>73</v>
      </c>
      <c r="M16" s="33">
        <v>73</v>
      </c>
      <c r="N16" s="33">
        <v>73</v>
      </c>
    </row>
    <row r="17" spans="2:14" outlineLevel="1" x14ac:dyDescent="0.2">
      <c r="B17" s="1" t="s">
        <v>64</v>
      </c>
      <c r="D17" s="32"/>
      <c r="E17" s="34">
        <f>E48/E25*365</f>
        <v>36.5</v>
      </c>
      <c r="F17" s="34">
        <f>F48/F25*365</f>
        <v>36.5</v>
      </c>
      <c r="G17" s="34">
        <f>G48/G25*365</f>
        <v>36.5</v>
      </c>
      <c r="H17" s="34">
        <f>H48/H25*365</f>
        <v>36.088763285387024</v>
      </c>
      <c r="I17" s="34">
        <f>I48/I25*365</f>
        <v>36.117867736869663</v>
      </c>
      <c r="J17" s="33">
        <v>37</v>
      </c>
      <c r="K17" s="33">
        <v>37</v>
      </c>
      <c r="L17" s="33">
        <v>37</v>
      </c>
      <c r="M17" s="33">
        <v>37</v>
      </c>
      <c r="N17" s="33">
        <v>37</v>
      </c>
    </row>
    <row r="18" spans="2:14" outlineLevel="1" x14ac:dyDescent="0.2">
      <c r="B18" s="1" t="s">
        <v>65</v>
      </c>
      <c r="E18" s="34">
        <f>E68</f>
        <v>15000</v>
      </c>
      <c r="F18" s="34">
        <f t="shared" ref="F18:I18" si="7">F68</f>
        <v>15000</v>
      </c>
      <c r="G18" s="34">
        <f t="shared" si="7"/>
        <v>15000</v>
      </c>
      <c r="H18" s="34">
        <f t="shared" si="7"/>
        <v>15000</v>
      </c>
      <c r="I18" s="34">
        <f t="shared" si="7"/>
        <v>15000</v>
      </c>
      <c r="J18" s="33">
        <v>15000</v>
      </c>
      <c r="K18" s="33">
        <v>10000</v>
      </c>
      <c r="L18" s="33">
        <v>25000</v>
      </c>
      <c r="M18" s="33">
        <v>10000</v>
      </c>
      <c r="N18" s="33">
        <v>15000</v>
      </c>
    </row>
    <row r="19" spans="2:14" outlineLevel="1" x14ac:dyDescent="0.2">
      <c r="B19" s="1" t="s">
        <v>67</v>
      </c>
      <c r="E19" s="34">
        <f>E99</f>
        <v>0</v>
      </c>
      <c r="F19" s="34">
        <f>F99</f>
        <v>0</v>
      </c>
      <c r="G19" s="34">
        <f>G99</f>
        <v>-20000</v>
      </c>
      <c r="H19" s="34">
        <f>H99</f>
        <v>0</v>
      </c>
      <c r="I19" s="34">
        <f>I99</f>
        <v>0</v>
      </c>
      <c r="J19" s="33">
        <v>0</v>
      </c>
      <c r="K19" s="33">
        <v>0</v>
      </c>
      <c r="L19" s="33">
        <v>-20000</v>
      </c>
      <c r="M19" s="33">
        <v>0</v>
      </c>
      <c r="N19" s="33">
        <v>0</v>
      </c>
    </row>
    <row r="20" spans="2:14" outlineLevel="1" x14ac:dyDescent="0.2">
      <c r="B20" s="1" t="s">
        <v>66</v>
      </c>
      <c r="E20" s="34">
        <f>E73</f>
        <v>170000</v>
      </c>
      <c r="F20" s="34">
        <f>F73</f>
        <v>0</v>
      </c>
      <c r="G20" s="34">
        <f>G73</f>
        <v>0</v>
      </c>
      <c r="H20" s="34">
        <f>H73</f>
        <v>0</v>
      </c>
      <c r="I20" s="34">
        <f>I73</f>
        <v>0</v>
      </c>
      <c r="J20" s="33">
        <v>0</v>
      </c>
      <c r="K20" s="33">
        <v>0</v>
      </c>
      <c r="L20" s="33">
        <v>0</v>
      </c>
      <c r="M20" s="33">
        <v>-150000</v>
      </c>
      <c r="N20" s="33">
        <v>0</v>
      </c>
    </row>
    <row r="21" spans="2:14" outlineLevel="1" x14ac:dyDescent="0.2">
      <c r="E21" s="34"/>
      <c r="F21" s="34"/>
      <c r="G21" s="34"/>
      <c r="H21" s="34"/>
      <c r="I21" s="34"/>
      <c r="J21" s="33"/>
      <c r="K21" s="33"/>
      <c r="L21" s="33"/>
      <c r="M21" s="33"/>
      <c r="N21" s="33"/>
    </row>
    <row r="22" spans="2:14" x14ac:dyDescent="0.2">
      <c r="E22" s="34"/>
      <c r="F22" s="34"/>
      <c r="G22" s="34"/>
      <c r="H22" s="34"/>
      <c r="I22" s="34"/>
      <c r="J22" s="33"/>
      <c r="K22" s="33"/>
      <c r="L22" s="33"/>
      <c r="M22" s="33"/>
      <c r="N22" s="33"/>
    </row>
    <row r="23" spans="2:14" ht="18" x14ac:dyDescent="0.2">
      <c r="B23" s="65" t="s">
        <v>0</v>
      </c>
      <c r="C23" s="65"/>
      <c r="D23" s="65"/>
      <c r="E23" s="65"/>
      <c r="F23" s="65"/>
      <c r="G23" s="65"/>
      <c r="H23" s="65"/>
      <c r="I23" s="65"/>
      <c r="J23" s="65"/>
      <c r="K23" s="65"/>
      <c r="L23" s="65"/>
      <c r="M23" s="65"/>
      <c r="N23" s="65"/>
    </row>
    <row r="24" spans="2:14" outlineLevel="1" x14ac:dyDescent="0.2">
      <c r="B24" s="3" t="s">
        <v>1</v>
      </c>
      <c r="C24" s="3"/>
      <c r="D24" s="20"/>
      <c r="E24" s="13">
        <v>102007</v>
      </c>
      <c r="F24" s="13">
        <v>118086</v>
      </c>
      <c r="G24" s="13">
        <v>131345</v>
      </c>
      <c r="H24" s="13">
        <v>142341</v>
      </c>
      <c r="I24" s="13">
        <v>150772</v>
      </c>
      <c r="J24" s="18">
        <f>I24*(1+J7)</f>
        <v>158310.6</v>
      </c>
      <c r="K24" s="18">
        <f>J24*(1+K7)</f>
        <v>165434.57699999999</v>
      </c>
      <c r="L24" s="18">
        <f>K24*(1+L7)</f>
        <v>172051.96007999999</v>
      </c>
      <c r="M24" s="18">
        <f>L24*(1+M7)</f>
        <v>178073.77868279998</v>
      </c>
      <c r="N24" s="18">
        <f>M24*(1+N7)</f>
        <v>183415.99204328397</v>
      </c>
    </row>
    <row r="25" spans="2:14" outlineLevel="1" x14ac:dyDescent="0.2">
      <c r="B25" s="6" t="s">
        <v>55</v>
      </c>
      <c r="C25" s="6"/>
      <c r="D25" s="21"/>
      <c r="E25" s="15">
        <v>39023</v>
      </c>
      <c r="F25" s="15">
        <v>48004</v>
      </c>
      <c r="G25" s="15">
        <v>49123</v>
      </c>
      <c r="H25" s="15">
        <v>53253.999999999993</v>
      </c>
      <c r="I25" s="15">
        <v>57309.999999999993</v>
      </c>
      <c r="J25" s="53">
        <f>J24*J8</f>
        <v>58574.921999999999</v>
      </c>
      <c r="K25" s="53">
        <f>K24*K8</f>
        <v>61210.793489999996</v>
      </c>
      <c r="L25" s="53">
        <f>L24*L8</f>
        <v>61938.705628799995</v>
      </c>
      <c r="M25" s="53">
        <f>M24*M8</f>
        <v>64106.560325807994</v>
      </c>
      <c r="N25" s="53">
        <f>N24*N8</f>
        <v>64195.597215149384</v>
      </c>
    </row>
    <row r="26" spans="2:14" outlineLevel="1" x14ac:dyDescent="0.2">
      <c r="B26" s="4" t="s">
        <v>2</v>
      </c>
      <c r="C26" s="4"/>
      <c r="D26" s="22"/>
      <c r="E26" s="17">
        <f>E24-E25</f>
        <v>62984</v>
      </c>
      <c r="F26" s="17">
        <f t="shared" ref="F26:H26" si="8">F24-F25</f>
        <v>70082</v>
      </c>
      <c r="G26" s="17">
        <f t="shared" si="8"/>
        <v>82222</v>
      </c>
      <c r="H26" s="17">
        <f t="shared" si="8"/>
        <v>89087</v>
      </c>
      <c r="I26" s="17">
        <f>I24-I25</f>
        <v>93462</v>
      </c>
      <c r="J26" s="17">
        <f t="shared" ref="J26:N26" si="9">J24-J25</f>
        <v>99735.678000000014</v>
      </c>
      <c r="K26" s="17">
        <f t="shared" si="9"/>
        <v>104223.78350999999</v>
      </c>
      <c r="L26" s="17">
        <f t="shared" si="9"/>
        <v>110113.25445119999</v>
      </c>
      <c r="M26" s="17">
        <f t="shared" si="9"/>
        <v>113967.21835699199</v>
      </c>
      <c r="N26" s="17">
        <f t="shared" si="9"/>
        <v>119220.39482813459</v>
      </c>
    </row>
    <row r="27" spans="2:14" outlineLevel="1" x14ac:dyDescent="0.2">
      <c r="B27" s="7" t="s">
        <v>72</v>
      </c>
      <c r="C27" s="7"/>
      <c r="D27" s="46"/>
      <c r="E27" s="44"/>
      <c r="F27" s="44"/>
      <c r="G27" s="44"/>
      <c r="H27" s="44"/>
      <c r="I27" s="44"/>
      <c r="J27" s="49"/>
      <c r="K27" s="49"/>
      <c r="L27" s="49"/>
      <c r="M27" s="49"/>
      <c r="N27" s="49"/>
    </row>
    <row r="28" spans="2:14" outlineLevel="1" x14ac:dyDescent="0.2">
      <c r="B28" s="1" t="s">
        <v>3</v>
      </c>
      <c r="E28" s="14">
        <v>26427</v>
      </c>
      <c r="F28" s="14">
        <v>22658</v>
      </c>
      <c r="G28" s="14">
        <v>23872</v>
      </c>
      <c r="H28" s="14">
        <v>23002</v>
      </c>
      <c r="I28" s="14">
        <v>25245</v>
      </c>
      <c r="J28" s="12">
        <f t="shared" ref="J28:N29" si="10">J9</f>
        <v>25000</v>
      </c>
      <c r="K28" s="12">
        <f t="shared" si="10"/>
        <v>25000</v>
      </c>
      <c r="L28" s="12">
        <f t="shared" si="10"/>
        <v>25000</v>
      </c>
      <c r="M28" s="12">
        <f t="shared" si="10"/>
        <v>25000</v>
      </c>
      <c r="N28" s="12">
        <f t="shared" si="10"/>
        <v>25000</v>
      </c>
    </row>
    <row r="29" spans="2:14" outlineLevel="1" x14ac:dyDescent="0.2">
      <c r="B29" s="1" t="s">
        <v>4</v>
      </c>
      <c r="E29" s="14">
        <v>10963</v>
      </c>
      <c r="F29" s="14">
        <v>10125</v>
      </c>
      <c r="G29" s="14">
        <v>10087</v>
      </c>
      <c r="H29" s="14">
        <v>11020</v>
      </c>
      <c r="I29" s="14">
        <v>11412</v>
      </c>
      <c r="J29" s="12">
        <f t="shared" si="10"/>
        <v>10000</v>
      </c>
      <c r="K29" s="12">
        <f t="shared" si="10"/>
        <v>10000</v>
      </c>
      <c r="L29" s="12">
        <f t="shared" si="10"/>
        <v>10000</v>
      </c>
      <c r="M29" s="12">
        <f t="shared" si="10"/>
        <v>10000</v>
      </c>
      <c r="N29" s="12">
        <f t="shared" si="10"/>
        <v>10000</v>
      </c>
    </row>
    <row r="30" spans="2:14" outlineLevel="1" x14ac:dyDescent="0.2">
      <c r="B30" s="1" t="s">
        <v>5</v>
      </c>
      <c r="E30" s="14">
        <v>19500</v>
      </c>
      <c r="F30" s="14">
        <v>18150</v>
      </c>
      <c r="G30" s="14">
        <v>17205</v>
      </c>
      <c r="H30" s="14">
        <v>16543.5</v>
      </c>
      <c r="I30" s="14">
        <v>16080.449999999999</v>
      </c>
      <c r="J30" s="12">
        <f>J94</f>
        <v>15008.420000000002</v>
      </c>
      <c r="K30" s="12">
        <f t="shared" ref="K30:N30" si="11">K94</f>
        <v>15005.052000000003</v>
      </c>
      <c r="L30" s="12">
        <f t="shared" si="11"/>
        <v>13003.031200000001</v>
      </c>
      <c r="M30" s="12">
        <f t="shared" si="11"/>
        <v>17801.818719999999</v>
      </c>
      <c r="N30" s="12">
        <f t="shared" si="11"/>
        <v>14681.091232000001</v>
      </c>
    </row>
    <row r="31" spans="2:14" outlineLevel="1" x14ac:dyDescent="0.2">
      <c r="B31" s="2" t="s">
        <v>6</v>
      </c>
      <c r="C31" s="2"/>
      <c r="D31" s="24"/>
      <c r="E31" s="43">
        <v>2500</v>
      </c>
      <c r="F31" s="43">
        <v>2500</v>
      </c>
      <c r="G31" s="43">
        <v>1500</v>
      </c>
      <c r="H31" s="43">
        <v>900</v>
      </c>
      <c r="I31" s="43">
        <v>900</v>
      </c>
      <c r="J31" s="16">
        <f>J101</f>
        <v>900</v>
      </c>
      <c r="K31" s="16">
        <f t="shared" ref="K31:N31" si="12">K101</f>
        <v>900</v>
      </c>
      <c r="L31" s="16">
        <f t="shared" si="12"/>
        <v>900</v>
      </c>
      <c r="M31" s="16">
        <f t="shared" si="12"/>
        <v>300</v>
      </c>
      <c r="N31" s="16">
        <f t="shared" si="12"/>
        <v>300</v>
      </c>
    </row>
    <row r="32" spans="2:14" outlineLevel="1" x14ac:dyDescent="0.2">
      <c r="B32" s="7" t="s">
        <v>73</v>
      </c>
      <c r="C32" s="6"/>
      <c r="D32" s="21"/>
      <c r="E32" s="49">
        <f t="shared" ref="E32:N32" si="13">SUM(E28:E31)</f>
        <v>59390</v>
      </c>
      <c r="F32" s="49">
        <f t="shared" si="13"/>
        <v>53433</v>
      </c>
      <c r="G32" s="49">
        <f t="shared" si="13"/>
        <v>52664</v>
      </c>
      <c r="H32" s="49">
        <f t="shared" si="13"/>
        <v>51465.5</v>
      </c>
      <c r="I32" s="49">
        <f t="shared" si="13"/>
        <v>53637.45</v>
      </c>
      <c r="J32" s="49">
        <f t="shared" si="13"/>
        <v>50908.42</v>
      </c>
      <c r="K32" s="49">
        <f t="shared" si="13"/>
        <v>50905.052000000003</v>
      </c>
      <c r="L32" s="49">
        <f t="shared" si="13"/>
        <v>48903.031199999998</v>
      </c>
      <c r="M32" s="49">
        <f t="shared" si="13"/>
        <v>53101.818719999996</v>
      </c>
      <c r="N32" s="49">
        <f t="shared" si="13"/>
        <v>49981.091231999999</v>
      </c>
    </row>
    <row r="33" spans="2:14" outlineLevel="1" x14ac:dyDescent="0.2">
      <c r="B33" s="4" t="s">
        <v>7</v>
      </c>
      <c r="C33" s="4"/>
      <c r="D33" s="22"/>
      <c r="E33" s="17">
        <f t="shared" ref="E33:N33" si="14">E26-E32</f>
        <v>3594</v>
      </c>
      <c r="F33" s="17">
        <f t="shared" si="14"/>
        <v>16649</v>
      </c>
      <c r="G33" s="17">
        <f t="shared" si="14"/>
        <v>29558</v>
      </c>
      <c r="H33" s="17">
        <f t="shared" si="14"/>
        <v>37621.5</v>
      </c>
      <c r="I33" s="17">
        <f t="shared" si="14"/>
        <v>39824.550000000003</v>
      </c>
      <c r="J33" s="17">
        <f t="shared" si="14"/>
        <v>48827.258000000016</v>
      </c>
      <c r="K33" s="17">
        <f t="shared" si="14"/>
        <v>53318.731509999991</v>
      </c>
      <c r="L33" s="17">
        <f t="shared" si="14"/>
        <v>61210.22325119999</v>
      </c>
      <c r="M33" s="17">
        <f t="shared" si="14"/>
        <v>60865.399636991991</v>
      </c>
      <c r="N33" s="17">
        <f t="shared" si="14"/>
        <v>69239.303596134589</v>
      </c>
    </row>
    <row r="34" spans="2:14" outlineLevel="1" x14ac:dyDescent="0.2">
      <c r="B34" s="7"/>
      <c r="C34" s="7"/>
      <c r="D34" s="46"/>
      <c r="E34" s="44"/>
      <c r="F34" s="44"/>
      <c r="G34" s="44"/>
      <c r="H34" s="44"/>
      <c r="I34" s="44"/>
      <c r="J34" s="49"/>
      <c r="K34" s="49"/>
      <c r="L34" s="49"/>
      <c r="M34" s="49"/>
      <c r="N34" s="49"/>
    </row>
    <row r="35" spans="2:14" outlineLevel="1" x14ac:dyDescent="0.2">
      <c r="B35" s="6" t="s">
        <v>8</v>
      </c>
      <c r="C35" s="6"/>
      <c r="D35" s="21"/>
      <c r="E35" s="14">
        <v>1120.1708000000001</v>
      </c>
      <c r="F35" s="14">
        <v>4858.2165021220308</v>
      </c>
      <c r="G35" s="14">
        <v>8482.8061148686775</v>
      </c>
      <c r="H35" s="14">
        <v>10908.02097640469</v>
      </c>
      <c r="I35" s="14">
        <v>11597.665241419718</v>
      </c>
      <c r="J35" s="54">
        <f>J33*J13</f>
        <v>13671.632240000006</v>
      </c>
      <c r="K35" s="54">
        <f>K33*K13</f>
        <v>14929.244822799999</v>
      </c>
      <c r="L35" s="54">
        <f>L33*L13</f>
        <v>17138.862510335999</v>
      </c>
      <c r="M35" s="54">
        <f>M33*M13</f>
        <v>17042.311898357759</v>
      </c>
      <c r="N35" s="54">
        <f>N33*N13</f>
        <v>19387.005006917687</v>
      </c>
    </row>
    <row r="36" spans="2:14" ht="17" outlineLevel="1" thickBot="1" x14ac:dyDescent="0.25">
      <c r="B36" s="39" t="s">
        <v>9</v>
      </c>
      <c r="C36" s="39"/>
      <c r="D36" s="40"/>
      <c r="E36" s="41">
        <f>E33-E35</f>
        <v>2473.8292000000001</v>
      </c>
      <c r="F36" s="41">
        <f t="shared" ref="F36:N36" si="15">F33-F35</f>
        <v>11790.783497877968</v>
      </c>
      <c r="G36" s="41">
        <f t="shared" si="15"/>
        <v>21075.193885131324</v>
      </c>
      <c r="H36" s="41">
        <f t="shared" si="15"/>
        <v>26713.479023595311</v>
      </c>
      <c r="I36" s="41">
        <f t="shared" si="15"/>
        <v>28226.884758580287</v>
      </c>
      <c r="J36" s="41">
        <f t="shared" si="15"/>
        <v>35155.62576000001</v>
      </c>
      <c r="K36" s="41">
        <f t="shared" si="15"/>
        <v>38389.486687199991</v>
      </c>
      <c r="L36" s="41">
        <f t="shared" ref="L36:M36" si="16">L33-L35</f>
        <v>44071.360740863995</v>
      </c>
      <c r="M36" s="41">
        <f t="shared" si="16"/>
        <v>43823.087738634233</v>
      </c>
      <c r="N36" s="41">
        <f t="shared" si="15"/>
        <v>49852.298589216902</v>
      </c>
    </row>
    <row r="37" spans="2:14" ht="17" outlineLevel="1" collapsed="1" thickTop="1" x14ac:dyDescent="0.2">
      <c r="E37" s="14"/>
      <c r="F37" s="14"/>
      <c r="G37" s="14"/>
      <c r="H37" s="14"/>
      <c r="I37" s="14"/>
    </row>
    <row r="38" spans="2:14" x14ac:dyDescent="0.2">
      <c r="E38" s="14"/>
      <c r="F38" s="14"/>
      <c r="G38" s="14"/>
      <c r="H38" s="14"/>
      <c r="I38" s="14"/>
      <c r="J38" s="14"/>
      <c r="K38" s="14"/>
      <c r="L38" s="14"/>
      <c r="M38" s="14"/>
      <c r="N38" s="14"/>
    </row>
    <row r="39" spans="2:14" ht="18" x14ac:dyDescent="0.2">
      <c r="B39" s="65" t="s">
        <v>10</v>
      </c>
      <c r="C39" s="65"/>
      <c r="D39" s="65"/>
      <c r="E39" s="65"/>
      <c r="F39" s="65"/>
      <c r="G39" s="65"/>
      <c r="H39" s="65"/>
      <c r="I39" s="65"/>
      <c r="J39" s="65"/>
      <c r="K39" s="65"/>
      <c r="L39" s="65"/>
      <c r="M39" s="65"/>
      <c r="N39" s="65"/>
    </row>
    <row r="40" spans="2:14" outlineLevel="1" x14ac:dyDescent="0.2">
      <c r="B40" s="3" t="s">
        <v>11</v>
      </c>
      <c r="E40" s="14"/>
      <c r="F40" s="14"/>
      <c r="G40" s="14"/>
      <c r="H40" s="14"/>
      <c r="I40" s="14"/>
    </row>
    <row r="41" spans="2:14" outlineLevel="1" x14ac:dyDescent="0.2">
      <c r="B41" s="1" t="s">
        <v>12</v>
      </c>
      <c r="D41"/>
      <c r="E41" s="14">
        <v>167971.17920000001</v>
      </c>
      <c r="F41" s="14">
        <v>181209.91269787797</v>
      </c>
      <c r="G41" s="14">
        <v>183715.25658300929</v>
      </c>
      <c r="H41" s="14">
        <v>211069.33560660461</v>
      </c>
      <c r="I41" s="14">
        <v>239549.5203651849</v>
      </c>
      <c r="J41" s="1">
        <f>J78</f>
        <v>274338.81546217122</v>
      </c>
      <c r="K41" s="1">
        <f t="shared" ref="K41:N41" si="17">K78</f>
        <v>317122.0583695356</v>
      </c>
      <c r="L41" s="1">
        <f t="shared" si="17"/>
        <v>328798.31953660015</v>
      </c>
      <c r="M41" s="1">
        <f t="shared" si="17"/>
        <v>229912.44379265167</v>
      </c>
      <c r="N41" s="1">
        <f t="shared" si="17"/>
        <v>279173.6002754987</v>
      </c>
    </row>
    <row r="42" spans="2:14" outlineLevel="1" x14ac:dyDescent="0.2">
      <c r="B42" s="1" t="s">
        <v>13</v>
      </c>
      <c r="D42"/>
      <c r="E42" s="14">
        <v>5100.3500000000004</v>
      </c>
      <c r="F42" s="14">
        <v>5904.3</v>
      </c>
      <c r="G42" s="14">
        <v>6567.25</v>
      </c>
      <c r="H42" s="14">
        <v>7117.05</v>
      </c>
      <c r="I42" s="14">
        <v>7538.6</v>
      </c>
      <c r="J42" s="42">
        <f t="shared" ref="J42:N43" si="18">J24*J15/365</f>
        <v>7807.0980821917819</v>
      </c>
      <c r="K42" s="42">
        <f t="shared" si="18"/>
        <v>8158.4174958904105</v>
      </c>
      <c r="L42" s="42">
        <f t="shared" si="18"/>
        <v>8484.7541957260273</v>
      </c>
      <c r="M42" s="42">
        <f t="shared" si="18"/>
        <v>8781.7205925764374</v>
      </c>
      <c r="N42" s="42">
        <f t="shared" si="18"/>
        <v>9045.1722103537304</v>
      </c>
    </row>
    <row r="43" spans="2:14" outlineLevel="1" x14ac:dyDescent="0.2">
      <c r="B43" s="1" t="s">
        <v>19</v>
      </c>
      <c r="D43"/>
      <c r="E43" s="14">
        <v>7804.6</v>
      </c>
      <c r="F43" s="14">
        <v>9600.8000000000011</v>
      </c>
      <c r="G43" s="14">
        <v>9824.6</v>
      </c>
      <c r="H43" s="14">
        <v>10530.800000000001</v>
      </c>
      <c r="I43" s="14">
        <v>11342</v>
      </c>
      <c r="J43" s="1">
        <f t="shared" si="18"/>
        <v>11714.984399999999</v>
      </c>
      <c r="K43" s="1">
        <f t="shared" si="18"/>
        <v>12242.158697999999</v>
      </c>
      <c r="L43" s="1">
        <f t="shared" si="18"/>
        <v>12387.741125759998</v>
      </c>
      <c r="M43" s="1">
        <f t="shared" si="18"/>
        <v>12821.312065161599</v>
      </c>
      <c r="N43" s="1">
        <f t="shared" si="18"/>
        <v>12839.119443029876</v>
      </c>
    </row>
    <row r="44" spans="2:14" outlineLevel="1" x14ac:dyDescent="0.2">
      <c r="B44" s="1" t="s">
        <v>14</v>
      </c>
      <c r="E44" s="14">
        <v>45500</v>
      </c>
      <c r="F44" s="14">
        <v>42350</v>
      </c>
      <c r="G44" s="14">
        <v>40145</v>
      </c>
      <c r="H44" s="14">
        <v>38601.5</v>
      </c>
      <c r="I44" s="14">
        <v>37521.050000000003</v>
      </c>
      <c r="J44" s="1">
        <f>J95</f>
        <v>37512.630000000005</v>
      </c>
      <c r="K44" s="1">
        <f t="shared" ref="K44:N44" si="19">K95</f>
        <v>32507.578000000001</v>
      </c>
      <c r="L44" s="1">
        <f t="shared" si="19"/>
        <v>44504.546799999996</v>
      </c>
      <c r="M44" s="1">
        <f t="shared" si="19"/>
        <v>36702.728080000001</v>
      </c>
      <c r="N44" s="1">
        <f t="shared" si="19"/>
        <v>37021.636848000002</v>
      </c>
    </row>
    <row r="45" spans="2:14" ht="17" outlineLevel="1" thickBot="1" x14ac:dyDescent="0.25">
      <c r="B45" s="39" t="s">
        <v>20</v>
      </c>
      <c r="C45" s="39"/>
      <c r="D45" s="40"/>
      <c r="E45" s="41">
        <f>SUM(E41:E44)</f>
        <v>226376.12920000002</v>
      </c>
      <c r="F45" s="41">
        <f t="shared" ref="F45:N45" si="20">SUM(F41:F44)</f>
        <v>239065.01269787794</v>
      </c>
      <c r="G45" s="41">
        <f t="shared" si="20"/>
        <v>240252.1065830093</v>
      </c>
      <c r="H45" s="41">
        <f t="shared" si="20"/>
        <v>267318.68560660456</v>
      </c>
      <c r="I45" s="41">
        <f t="shared" si="20"/>
        <v>295951.17036518489</v>
      </c>
      <c r="J45" s="41">
        <f t="shared" si="20"/>
        <v>331373.52794436301</v>
      </c>
      <c r="K45" s="41">
        <f t="shared" si="20"/>
        <v>370030.212563426</v>
      </c>
      <c r="L45" s="41">
        <f t="shared" si="20"/>
        <v>394175.36165808619</v>
      </c>
      <c r="M45" s="41">
        <f t="shared" si="20"/>
        <v>288218.20453038969</v>
      </c>
      <c r="N45" s="41">
        <f t="shared" si="20"/>
        <v>338079.52877688227</v>
      </c>
    </row>
    <row r="46" spans="2:14" ht="17" outlineLevel="1" thickTop="1" x14ac:dyDescent="0.2">
      <c r="B46" s="7"/>
      <c r="C46" s="7"/>
      <c r="D46" s="46"/>
      <c r="E46" s="44"/>
      <c r="F46" s="44"/>
      <c r="G46" s="44"/>
      <c r="H46" s="44"/>
      <c r="I46" s="44"/>
      <c r="J46" s="7"/>
      <c r="K46" s="7"/>
      <c r="L46" s="7"/>
      <c r="M46" s="7"/>
      <c r="N46" s="7"/>
    </row>
    <row r="47" spans="2:14" outlineLevel="1" x14ac:dyDescent="0.2">
      <c r="B47" s="3" t="s">
        <v>21</v>
      </c>
      <c r="D47"/>
      <c r="E47" s="14"/>
      <c r="F47" s="14"/>
      <c r="G47" s="14"/>
      <c r="H47" s="14"/>
      <c r="I47" s="14"/>
    </row>
    <row r="48" spans="2:14" outlineLevel="1" x14ac:dyDescent="0.2">
      <c r="B48" s="1" t="s">
        <v>22</v>
      </c>
      <c r="D48"/>
      <c r="E48" s="14">
        <v>3902.3</v>
      </c>
      <c r="F48" s="14">
        <v>4800.4000000000005</v>
      </c>
      <c r="G48" s="14">
        <v>4912.3</v>
      </c>
      <c r="H48" s="14">
        <v>5265.4000000000005</v>
      </c>
      <c r="I48" s="14">
        <v>5671</v>
      </c>
      <c r="J48" s="1">
        <f>J25*J17/365</f>
        <v>5937.7318191780823</v>
      </c>
      <c r="K48" s="1">
        <f>K25*K17/365</f>
        <v>6204.9297510410952</v>
      </c>
      <c r="L48" s="1">
        <f>L25*L17/365</f>
        <v>6278.7181048372595</v>
      </c>
      <c r="M48" s="1">
        <f>M25*M17/365</f>
        <v>6498.4732385065636</v>
      </c>
      <c r="N48" s="1">
        <f>N25*N17/365</f>
        <v>6507.498895782267</v>
      </c>
    </row>
    <row r="49" spans="2:14" outlineLevel="1" x14ac:dyDescent="0.2">
      <c r="B49" s="1" t="s">
        <v>23</v>
      </c>
      <c r="E49" s="14">
        <v>50000</v>
      </c>
      <c r="F49" s="14">
        <v>50000</v>
      </c>
      <c r="G49" s="14">
        <v>30000</v>
      </c>
      <c r="H49" s="14">
        <v>30000</v>
      </c>
      <c r="I49" s="14">
        <v>30000</v>
      </c>
      <c r="J49" s="1">
        <f>J100</f>
        <v>30000</v>
      </c>
      <c r="K49" s="1">
        <f t="shared" ref="K49:N49" si="21">K100</f>
        <v>30000</v>
      </c>
      <c r="L49" s="1">
        <f t="shared" si="21"/>
        <v>10000</v>
      </c>
      <c r="M49" s="1">
        <f t="shared" si="21"/>
        <v>10000</v>
      </c>
      <c r="N49" s="1">
        <f t="shared" si="21"/>
        <v>10000</v>
      </c>
    </row>
    <row r="50" spans="2:14" outlineLevel="1" x14ac:dyDescent="0.2">
      <c r="B50" s="4" t="s">
        <v>28</v>
      </c>
      <c r="C50" s="4"/>
      <c r="D50" s="22"/>
      <c r="E50" s="17">
        <f>SUM(E48:E49)</f>
        <v>53902.3</v>
      </c>
      <c r="F50" s="17">
        <f t="shared" ref="F50:N50" si="22">SUM(F48:F49)</f>
        <v>54800.4</v>
      </c>
      <c r="G50" s="17">
        <f t="shared" si="22"/>
        <v>34912.300000000003</v>
      </c>
      <c r="H50" s="17">
        <f t="shared" si="22"/>
        <v>35265.4</v>
      </c>
      <c r="I50" s="17">
        <f t="shared" si="22"/>
        <v>35671</v>
      </c>
      <c r="J50" s="17">
        <f t="shared" si="22"/>
        <v>35937.73181917808</v>
      </c>
      <c r="K50" s="17">
        <f t="shared" si="22"/>
        <v>36204.929751041098</v>
      </c>
      <c r="L50" s="17">
        <f t="shared" si="22"/>
        <v>16278.718104837259</v>
      </c>
      <c r="M50" s="17">
        <f t="shared" si="22"/>
        <v>16498.473238506565</v>
      </c>
      <c r="N50" s="17">
        <f t="shared" si="22"/>
        <v>16507.498895782268</v>
      </c>
    </row>
    <row r="51" spans="2:14" outlineLevel="1" x14ac:dyDescent="0.2">
      <c r="B51" s="3" t="s">
        <v>29</v>
      </c>
      <c r="E51" s="14"/>
      <c r="F51" s="14"/>
      <c r="G51" s="14"/>
      <c r="H51" s="14"/>
      <c r="I51" s="14"/>
    </row>
    <row r="52" spans="2:14" outlineLevel="1" x14ac:dyDescent="0.2">
      <c r="B52" s="1" t="s">
        <v>30</v>
      </c>
      <c r="E52" s="14">
        <v>170000</v>
      </c>
      <c r="F52" s="14">
        <v>170000</v>
      </c>
      <c r="G52" s="14">
        <v>170000</v>
      </c>
      <c r="H52" s="14">
        <v>170000</v>
      </c>
      <c r="I52" s="14">
        <v>170000</v>
      </c>
      <c r="J52" s="1">
        <f>I52+J20</f>
        <v>170000</v>
      </c>
      <c r="K52" s="1">
        <f>J52+K20</f>
        <v>170000</v>
      </c>
      <c r="L52" s="1">
        <f>K52+L20</f>
        <v>170000</v>
      </c>
      <c r="M52" s="1">
        <f>L52+M20</f>
        <v>20000</v>
      </c>
      <c r="N52" s="1">
        <f>M52+N20</f>
        <v>20000</v>
      </c>
    </row>
    <row r="53" spans="2:14" outlineLevel="1" x14ac:dyDescent="0.2">
      <c r="B53" s="1" t="s">
        <v>31</v>
      </c>
      <c r="E53" s="14">
        <v>2473.8292000000001</v>
      </c>
      <c r="F53" s="14">
        <v>14264.612697877968</v>
      </c>
      <c r="G53" s="14">
        <v>35339.806583009296</v>
      </c>
      <c r="H53" s="14">
        <v>62053.285606604608</v>
      </c>
      <c r="I53" s="14">
        <v>90280.170365184895</v>
      </c>
      <c r="J53" s="1">
        <f>I53+J36</f>
        <v>125435.7961251849</v>
      </c>
      <c r="K53" s="1">
        <f t="shared" ref="K53:N53" si="23">J53+K36</f>
        <v>163825.28281238489</v>
      </c>
      <c r="L53" s="1">
        <f t="shared" si="23"/>
        <v>207896.6435532489</v>
      </c>
      <c r="M53" s="1">
        <f t="shared" si="23"/>
        <v>251719.73129188313</v>
      </c>
      <c r="N53" s="1">
        <f t="shared" si="23"/>
        <v>301572.02988110005</v>
      </c>
    </row>
    <row r="54" spans="2:14" outlineLevel="1" x14ac:dyDescent="0.2">
      <c r="B54" s="8" t="s">
        <v>29</v>
      </c>
      <c r="C54" s="8"/>
      <c r="D54" s="26"/>
      <c r="E54" s="50">
        <f>SUM(E52:E53)</f>
        <v>172473.82920000001</v>
      </c>
      <c r="F54" s="50">
        <f t="shared" ref="F54:I54" si="24">SUM(F52:F53)</f>
        <v>184264.61269787798</v>
      </c>
      <c r="G54" s="50">
        <f t="shared" si="24"/>
        <v>205339.80658300931</v>
      </c>
      <c r="H54" s="50">
        <f t="shared" si="24"/>
        <v>232053.28560660459</v>
      </c>
      <c r="I54" s="50">
        <f t="shared" si="24"/>
        <v>260280.17036518489</v>
      </c>
      <c r="J54" s="50">
        <f t="shared" ref="J54:N54" si="25">SUM(J52:J53)</f>
        <v>295435.79612518492</v>
      </c>
      <c r="K54" s="50">
        <f t="shared" si="25"/>
        <v>333825.28281238489</v>
      </c>
      <c r="L54" s="50">
        <f t="shared" si="25"/>
        <v>377896.6435532489</v>
      </c>
      <c r="M54" s="50">
        <f t="shared" si="25"/>
        <v>271719.73129188316</v>
      </c>
      <c r="N54" s="50">
        <f t="shared" si="25"/>
        <v>321572.02988110005</v>
      </c>
    </row>
    <row r="55" spans="2:14" ht="17" outlineLevel="1" thickBot="1" x14ac:dyDescent="0.25">
      <c r="B55" s="39" t="s">
        <v>32</v>
      </c>
      <c r="C55" s="39"/>
      <c r="D55" s="40"/>
      <c r="E55" s="41">
        <f>E50+E54</f>
        <v>226376.12920000002</v>
      </c>
      <c r="F55" s="41">
        <f t="shared" ref="F55:I55" si="26">F50+F54</f>
        <v>239065.01269787797</v>
      </c>
      <c r="G55" s="41">
        <f t="shared" si="26"/>
        <v>240252.1065830093</v>
      </c>
      <c r="H55" s="41">
        <f t="shared" si="26"/>
        <v>267318.68560660462</v>
      </c>
      <c r="I55" s="41">
        <f t="shared" si="26"/>
        <v>295951.17036518489</v>
      </c>
      <c r="J55" s="41">
        <f t="shared" ref="J55:N55" si="27">J50+J54</f>
        <v>331373.52794436301</v>
      </c>
      <c r="K55" s="41">
        <f t="shared" si="27"/>
        <v>370030.212563426</v>
      </c>
      <c r="L55" s="41">
        <f t="shared" si="27"/>
        <v>394175.36165808619</v>
      </c>
      <c r="M55" s="41">
        <f t="shared" si="27"/>
        <v>288218.20453038975</v>
      </c>
      <c r="N55" s="41">
        <f t="shared" si="27"/>
        <v>338079.52877688233</v>
      </c>
    </row>
    <row r="56" spans="2:14" ht="17" outlineLevel="1" thickTop="1" x14ac:dyDescent="0.2">
      <c r="E56" s="14"/>
      <c r="F56" s="14"/>
      <c r="G56" s="14"/>
      <c r="H56" s="14"/>
      <c r="I56" s="14"/>
      <c r="J56" s="14"/>
      <c r="K56" s="14"/>
      <c r="L56" s="14"/>
      <c r="M56" s="14"/>
      <c r="N56" s="14"/>
    </row>
    <row r="57" spans="2:14" outlineLevel="1" x14ac:dyDescent="0.2">
      <c r="B57" s="10" t="s">
        <v>50</v>
      </c>
      <c r="C57" s="9"/>
      <c r="D57" s="27"/>
      <c r="E57" s="66">
        <f>E55-E45</f>
        <v>0</v>
      </c>
      <c r="F57" s="66">
        <f>F55-F45</f>
        <v>0</v>
      </c>
      <c r="G57" s="66">
        <f t="shared" ref="G57:I57" si="28">G55-G45</f>
        <v>0</v>
      </c>
      <c r="H57" s="66">
        <f t="shared" si="28"/>
        <v>0</v>
      </c>
      <c r="I57" s="66">
        <f t="shared" si="28"/>
        <v>0</v>
      </c>
      <c r="J57" s="66">
        <f t="shared" ref="J57:N57" si="29">J55-J45</f>
        <v>0</v>
      </c>
      <c r="K57" s="66">
        <f t="shared" si="29"/>
        <v>0</v>
      </c>
      <c r="L57" s="66">
        <f t="shared" si="29"/>
        <v>0</v>
      </c>
      <c r="M57" s="66">
        <f t="shared" si="29"/>
        <v>0</v>
      </c>
      <c r="N57" s="66">
        <f t="shared" si="29"/>
        <v>0</v>
      </c>
    </row>
    <row r="58" spans="2:14" outlineLevel="1" x14ac:dyDescent="0.2">
      <c r="B58" s="9"/>
      <c r="C58" s="9"/>
      <c r="D58" s="27"/>
      <c r="E58" s="9"/>
      <c r="F58" s="9"/>
      <c r="G58" s="9"/>
      <c r="H58" s="9"/>
      <c r="I58" s="9"/>
      <c r="J58" s="9"/>
      <c r="K58" s="9"/>
      <c r="L58" s="9"/>
      <c r="M58" s="9"/>
      <c r="N58" s="9"/>
    </row>
    <row r="59" spans="2:14" x14ac:dyDescent="0.2">
      <c r="E59" s="14"/>
      <c r="F59" s="14"/>
      <c r="G59" s="14"/>
      <c r="H59" s="14"/>
      <c r="I59" s="14"/>
    </row>
    <row r="60" spans="2:14" ht="18" x14ac:dyDescent="0.2">
      <c r="B60" s="65" t="s">
        <v>49</v>
      </c>
      <c r="C60" s="65"/>
      <c r="D60" s="65"/>
      <c r="E60" s="65"/>
      <c r="F60" s="65"/>
      <c r="G60" s="65"/>
      <c r="H60" s="65"/>
      <c r="I60" s="65"/>
      <c r="J60" s="65"/>
      <c r="K60" s="65"/>
      <c r="L60" s="65"/>
      <c r="M60" s="65"/>
      <c r="N60" s="65"/>
    </row>
    <row r="61" spans="2:14" outlineLevel="1" x14ac:dyDescent="0.2">
      <c r="B61" s="3" t="s">
        <v>33</v>
      </c>
      <c r="E61" s="14"/>
      <c r="F61" s="14"/>
      <c r="G61" s="14"/>
      <c r="H61" s="14"/>
      <c r="I61" s="14"/>
    </row>
    <row r="62" spans="2:14" outlineLevel="1" x14ac:dyDescent="0.2">
      <c r="B62" s="1" t="s">
        <v>9</v>
      </c>
      <c r="E62" s="1">
        <f>E36</f>
        <v>2473.8292000000001</v>
      </c>
      <c r="F62" s="1">
        <f t="shared" ref="E62:J62" si="30">F36</f>
        <v>11790.783497877968</v>
      </c>
      <c r="G62" s="1">
        <f t="shared" si="30"/>
        <v>21075.193885131324</v>
      </c>
      <c r="H62" s="1">
        <f t="shared" si="30"/>
        <v>26713.479023595311</v>
      </c>
      <c r="I62" s="1">
        <f t="shared" si="30"/>
        <v>28226.884758580287</v>
      </c>
      <c r="J62" s="1">
        <f t="shared" si="30"/>
        <v>35155.62576000001</v>
      </c>
      <c r="K62" s="1">
        <f t="shared" ref="K62:N62" si="31">K36</f>
        <v>38389.486687199991</v>
      </c>
      <c r="L62" s="1">
        <f t="shared" si="31"/>
        <v>44071.360740863995</v>
      </c>
      <c r="M62" s="1">
        <f t="shared" si="31"/>
        <v>43823.087738634233</v>
      </c>
      <c r="N62" s="1">
        <f t="shared" si="31"/>
        <v>49852.298589216902</v>
      </c>
    </row>
    <row r="63" spans="2:14" outlineLevel="1" x14ac:dyDescent="0.2">
      <c r="B63" s="1" t="s">
        <v>34</v>
      </c>
      <c r="E63" s="1">
        <f>+E30</f>
        <v>19500</v>
      </c>
      <c r="F63" s="1">
        <f t="shared" ref="F63:I63" si="32">+F30</f>
        <v>18150</v>
      </c>
      <c r="G63" s="1">
        <f t="shared" si="32"/>
        <v>17205</v>
      </c>
      <c r="H63" s="1">
        <f t="shared" si="32"/>
        <v>16543.5</v>
      </c>
      <c r="I63" s="1">
        <f t="shared" si="32"/>
        <v>16080.449999999999</v>
      </c>
      <c r="J63" s="1">
        <f>+J30</f>
        <v>15008.420000000002</v>
      </c>
      <c r="K63" s="1">
        <f t="shared" ref="K63:N63" si="33">+K30</f>
        <v>15005.052000000003</v>
      </c>
      <c r="L63" s="1">
        <f t="shared" si="33"/>
        <v>13003.031200000001</v>
      </c>
      <c r="M63" s="1">
        <f t="shared" si="33"/>
        <v>17801.818719999999</v>
      </c>
      <c r="N63" s="1">
        <f t="shared" si="33"/>
        <v>14681.091232000001</v>
      </c>
    </row>
    <row r="64" spans="2:14" outlineLevel="1" x14ac:dyDescent="0.2">
      <c r="B64" s="1" t="s">
        <v>38</v>
      </c>
      <c r="E64" s="14">
        <v>9002.6500000000015</v>
      </c>
      <c r="F64" s="14">
        <v>1702.0499999999993</v>
      </c>
      <c r="G64" s="14">
        <v>774.84999999999854</v>
      </c>
      <c r="H64" s="14">
        <v>902.90000000000146</v>
      </c>
      <c r="I64" s="14">
        <v>827.14999999999782</v>
      </c>
      <c r="J64" s="1">
        <f>J89</f>
        <v>374.75066301369952</v>
      </c>
      <c r="K64" s="1">
        <f t="shared" ref="K64:N64" si="34">K89</f>
        <v>611.2957798356183</v>
      </c>
      <c r="L64" s="1">
        <f t="shared" si="34"/>
        <v>398.13077379945025</v>
      </c>
      <c r="M64" s="1">
        <f t="shared" si="34"/>
        <v>510.7822025827063</v>
      </c>
      <c r="N64" s="1">
        <f t="shared" si="34"/>
        <v>272.23333836986603</v>
      </c>
    </row>
    <row r="65" spans="2:14" outlineLevel="1" x14ac:dyDescent="0.2">
      <c r="B65" s="4" t="s">
        <v>35</v>
      </c>
      <c r="C65" s="5"/>
      <c r="D65" s="28"/>
      <c r="E65" s="17">
        <f>E62+E63-E64</f>
        <v>12971.179199999999</v>
      </c>
      <c r="F65" s="17">
        <f t="shared" ref="F65:J65" si="35">F62+F63-F64</f>
        <v>28238.733497877969</v>
      </c>
      <c r="G65" s="17">
        <f t="shared" si="35"/>
        <v>37505.343885131326</v>
      </c>
      <c r="H65" s="17">
        <f t="shared" si="35"/>
        <v>42354.07902359531</v>
      </c>
      <c r="I65" s="17">
        <f t="shared" si="35"/>
        <v>43480.18475858029</v>
      </c>
      <c r="J65" s="17">
        <f t="shared" si="35"/>
        <v>49789.295096986309</v>
      </c>
      <c r="K65" s="17">
        <f t="shared" ref="K65:N65" si="36">K62+K63-K64</f>
        <v>52783.242907364373</v>
      </c>
      <c r="L65" s="17">
        <f t="shared" si="36"/>
        <v>56676.261167064542</v>
      </c>
      <c r="M65" s="17">
        <f t="shared" si="36"/>
        <v>61114.124256051524</v>
      </c>
      <c r="N65" s="17">
        <f t="shared" si="36"/>
        <v>64261.156482847036</v>
      </c>
    </row>
    <row r="66" spans="2:14" outlineLevel="1" x14ac:dyDescent="0.2">
      <c r="B66" s="7"/>
      <c r="C66" s="6"/>
      <c r="D66" s="21"/>
      <c r="E66" s="44"/>
      <c r="F66" s="44"/>
      <c r="G66" s="44"/>
      <c r="H66" s="44"/>
      <c r="I66" s="44"/>
      <c r="J66" s="7"/>
      <c r="K66" s="7"/>
      <c r="L66" s="7"/>
      <c r="M66" s="7"/>
      <c r="N66" s="7"/>
    </row>
    <row r="67" spans="2:14" outlineLevel="1" x14ac:dyDescent="0.2">
      <c r="B67" s="3" t="s">
        <v>39</v>
      </c>
      <c r="E67" s="15"/>
      <c r="F67" s="15"/>
      <c r="G67" s="15"/>
      <c r="H67" s="15"/>
      <c r="I67" s="15"/>
      <c r="J67" s="6"/>
      <c r="K67" s="6"/>
      <c r="L67" s="6"/>
      <c r="M67" s="6"/>
      <c r="N67" s="6"/>
    </row>
    <row r="68" spans="2:14" outlineLevel="1" x14ac:dyDescent="0.2">
      <c r="B68" s="1" t="s">
        <v>40</v>
      </c>
      <c r="E68" s="15">
        <v>15000</v>
      </c>
      <c r="F68" s="15">
        <v>15000</v>
      </c>
      <c r="G68" s="15">
        <v>15000</v>
      </c>
      <c r="H68" s="15">
        <v>15000</v>
      </c>
      <c r="I68" s="15">
        <v>15000</v>
      </c>
      <c r="J68" s="6">
        <f>J18</f>
        <v>15000</v>
      </c>
      <c r="K68" s="6">
        <f>K18</f>
        <v>10000</v>
      </c>
      <c r="L68" s="6">
        <f>L18</f>
        <v>25000</v>
      </c>
      <c r="M68" s="6">
        <f>M18</f>
        <v>10000</v>
      </c>
      <c r="N68" s="6">
        <f>N18</f>
        <v>15000</v>
      </c>
    </row>
    <row r="69" spans="2:14" outlineLevel="1" x14ac:dyDescent="0.2">
      <c r="B69" s="4" t="s">
        <v>41</v>
      </c>
      <c r="C69" s="5"/>
      <c r="D69" s="28"/>
      <c r="E69" s="17">
        <f>SUM(E68)</f>
        <v>15000</v>
      </c>
      <c r="F69" s="17">
        <f t="shared" ref="F69:J69" si="37">SUM(F68)</f>
        <v>15000</v>
      </c>
      <c r="G69" s="17">
        <f t="shared" si="37"/>
        <v>15000</v>
      </c>
      <c r="H69" s="17">
        <f t="shared" si="37"/>
        <v>15000</v>
      </c>
      <c r="I69" s="17">
        <f t="shared" si="37"/>
        <v>15000</v>
      </c>
      <c r="J69" s="17">
        <f t="shared" si="37"/>
        <v>15000</v>
      </c>
      <c r="K69" s="17">
        <f t="shared" ref="K69:N69" si="38">SUM(K68)</f>
        <v>10000</v>
      </c>
      <c r="L69" s="17">
        <f t="shared" si="38"/>
        <v>25000</v>
      </c>
      <c r="M69" s="17">
        <f t="shared" si="38"/>
        <v>10000</v>
      </c>
      <c r="N69" s="17">
        <f t="shared" si="38"/>
        <v>15000</v>
      </c>
    </row>
    <row r="70" spans="2:14" outlineLevel="1" x14ac:dyDescent="0.2">
      <c r="B70" s="7"/>
      <c r="C70" s="6"/>
      <c r="D70" s="21"/>
      <c r="E70" s="44"/>
      <c r="F70" s="44"/>
      <c r="G70" s="44"/>
      <c r="H70" s="44"/>
      <c r="I70" s="44"/>
      <c r="J70" s="7"/>
      <c r="K70" s="7"/>
      <c r="L70" s="7"/>
      <c r="M70" s="7"/>
      <c r="N70" s="7"/>
    </row>
    <row r="71" spans="2:14" outlineLevel="1" x14ac:dyDescent="0.2">
      <c r="B71" s="3" t="s">
        <v>42</v>
      </c>
      <c r="E71" s="15"/>
      <c r="F71" s="15"/>
      <c r="G71" s="15"/>
      <c r="H71" s="15"/>
      <c r="I71" s="15"/>
      <c r="J71" s="6"/>
      <c r="K71" s="6"/>
      <c r="L71" s="6"/>
      <c r="M71" s="6"/>
      <c r="N71" s="6"/>
    </row>
    <row r="72" spans="2:14" outlineLevel="1" x14ac:dyDescent="0.2">
      <c r="B72" s="1" t="s">
        <v>43</v>
      </c>
      <c r="E72" s="15">
        <v>0</v>
      </c>
      <c r="F72" s="15">
        <v>0</v>
      </c>
      <c r="G72" s="15">
        <v>-20000</v>
      </c>
      <c r="H72" s="15">
        <v>0</v>
      </c>
      <c r="I72" s="15">
        <v>0</v>
      </c>
      <c r="J72" s="6">
        <f t="shared" ref="J72:N73" si="39">J19</f>
        <v>0</v>
      </c>
      <c r="K72" s="6">
        <f t="shared" si="39"/>
        <v>0</v>
      </c>
      <c r="L72" s="6">
        <f t="shared" si="39"/>
        <v>-20000</v>
      </c>
      <c r="M72" s="6">
        <f t="shared" si="39"/>
        <v>0</v>
      </c>
      <c r="N72" s="6">
        <f t="shared" si="39"/>
        <v>0</v>
      </c>
    </row>
    <row r="73" spans="2:14" outlineLevel="1" x14ac:dyDescent="0.2">
      <c r="B73" s="1" t="s">
        <v>44</v>
      </c>
      <c r="E73" s="15">
        <v>170000</v>
      </c>
      <c r="F73" s="15">
        <v>0</v>
      </c>
      <c r="G73" s="15">
        <v>0</v>
      </c>
      <c r="H73" s="15">
        <v>0</v>
      </c>
      <c r="I73" s="15">
        <v>0</v>
      </c>
      <c r="J73" s="6">
        <f t="shared" si="39"/>
        <v>0</v>
      </c>
      <c r="K73" s="6">
        <f t="shared" si="39"/>
        <v>0</v>
      </c>
      <c r="L73" s="6">
        <f t="shared" si="39"/>
        <v>0</v>
      </c>
      <c r="M73" s="6">
        <f t="shared" si="39"/>
        <v>-150000</v>
      </c>
      <c r="N73" s="6">
        <f t="shared" si="39"/>
        <v>0</v>
      </c>
    </row>
    <row r="74" spans="2:14" outlineLevel="1" x14ac:dyDescent="0.2">
      <c r="B74" s="4" t="s">
        <v>45</v>
      </c>
      <c r="C74" s="5"/>
      <c r="D74" s="28"/>
      <c r="E74" s="17">
        <f>SUM(E72:E73)</f>
        <v>170000</v>
      </c>
      <c r="F74" s="17">
        <f t="shared" ref="F74:J74" si="40">SUM(F72:F73)</f>
        <v>0</v>
      </c>
      <c r="G74" s="17">
        <f t="shared" si="40"/>
        <v>-20000</v>
      </c>
      <c r="H74" s="17">
        <f t="shared" si="40"/>
        <v>0</v>
      </c>
      <c r="I74" s="17">
        <f t="shared" si="40"/>
        <v>0</v>
      </c>
      <c r="J74" s="17">
        <f t="shared" si="40"/>
        <v>0</v>
      </c>
      <c r="K74" s="17">
        <f t="shared" ref="K74:N74" si="41">SUM(K72:K73)</f>
        <v>0</v>
      </c>
      <c r="L74" s="17">
        <f t="shared" si="41"/>
        <v>-20000</v>
      </c>
      <c r="M74" s="17">
        <f t="shared" si="41"/>
        <v>-150000</v>
      </c>
      <c r="N74" s="17">
        <f t="shared" si="41"/>
        <v>0</v>
      </c>
    </row>
    <row r="75" spans="2:14" outlineLevel="1" x14ac:dyDescent="0.2">
      <c r="B75" s="7"/>
      <c r="C75" s="6"/>
      <c r="D75" s="21"/>
      <c r="E75" s="44"/>
      <c r="F75" s="44"/>
      <c r="G75" s="44"/>
      <c r="H75" s="44"/>
      <c r="I75" s="44"/>
      <c r="J75" s="7"/>
      <c r="K75" s="7"/>
      <c r="L75" s="7"/>
      <c r="M75" s="7"/>
      <c r="N75" s="7"/>
    </row>
    <row r="76" spans="2:14" outlineLevel="1" x14ac:dyDescent="0.2">
      <c r="B76" s="1" t="s">
        <v>46</v>
      </c>
      <c r="E76" s="48">
        <f>E65-E69+E74</f>
        <v>167971.17920000001</v>
      </c>
      <c r="F76" s="48">
        <f t="shared" ref="F76:J76" si="42">F65-F69+F74</f>
        <v>13238.733497877969</v>
      </c>
      <c r="G76" s="48">
        <f t="shared" si="42"/>
        <v>2505.3438851313258</v>
      </c>
      <c r="H76" s="48">
        <f t="shared" si="42"/>
        <v>27354.07902359531</v>
      </c>
      <c r="I76" s="48">
        <f t="shared" si="42"/>
        <v>28480.18475858029</v>
      </c>
      <c r="J76" s="48">
        <f t="shared" si="42"/>
        <v>34789.295096986309</v>
      </c>
      <c r="K76" s="48">
        <f t="shared" ref="K76:N76" si="43">K65-K69+K74</f>
        <v>42783.242907364373</v>
      </c>
      <c r="L76" s="48">
        <f t="shared" si="43"/>
        <v>11676.261167064542</v>
      </c>
      <c r="M76" s="48">
        <f t="shared" si="43"/>
        <v>-98885.875743948476</v>
      </c>
      <c r="N76" s="48">
        <f t="shared" si="43"/>
        <v>49261.156482847036</v>
      </c>
    </row>
    <row r="77" spans="2:14" outlineLevel="1" x14ac:dyDescent="0.2">
      <c r="B77" s="1" t="s">
        <v>47</v>
      </c>
      <c r="E77" s="6">
        <f>D78</f>
        <v>0</v>
      </c>
      <c r="F77" s="15">
        <v>167971.17920000001</v>
      </c>
      <c r="G77" s="15">
        <v>181209.91269787797</v>
      </c>
      <c r="H77" s="15">
        <v>183715.25658300929</v>
      </c>
      <c r="I77" s="15">
        <v>211069.33560660461</v>
      </c>
      <c r="J77" s="6">
        <f>+I78</f>
        <v>239549.5203651849</v>
      </c>
      <c r="K77" s="6">
        <f t="shared" ref="K77:N77" si="44">+J78</f>
        <v>274338.81546217122</v>
      </c>
      <c r="L77" s="6">
        <f t="shared" si="44"/>
        <v>317122.0583695356</v>
      </c>
      <c r="M77" s="6">
        <f t="shared" si="44"/>
        <v>328798.31953660015</v>
      </c>
      <c r="N77" s="6">
        <f t="shared" si="44"/>
        <v>229912.44379265167</v>
      </c>
    </row>
    <row r="78" spans="2:14" outlineLevel="1" x14ac:dyDescent="0.2">
      <c r="B78" s="4" t="s">
        <v>48</v>
      </c>
      <c r="C78" s="5"/>
      <c r="D78" s="28"/>
      <c r="E78" s="17">
        <f>SUM(E76:E77)</f>
        <v>167971.17920000001</v>
      </c>
      <c r="F78" s="17">
        <f t="shared" ref="F78:J78" si="45">SUM(F76:F77)</f>
        <v>181209.91269787797</v>
      </c>
      <c r="G78" s="17">
        <f t="shared" si="45"/>
        <v>183715.25658300929</v>
      </c>
      <c r="H78" s="17">
        <f t="shared" si="45"/>
        <v>211069.33560660461</v>
      </c>
      <c r="I78" s="17">
        <f t="shared" si="45"/>
        <v>239549.5203651849</v>
      </c>
      <c r="J78" s="17">
        <f t="shared" si="45"/>
        <v>274338.81546217122</v>
      </c>
      <c r="K78" s="17">
        <f t="shared" ref="K78:N78" si="46">SUM(K76:K77)</f>
        <v>317122.0583695356</v>
      </c>
      <c r="L78" s="17">
        <f t="shared" si="46"/>
        <v>328798.31953660015</v>
      </c>
      <c r="M78" s="17">
        <f t="shared" si="46"/>
        <v>229912.44379265167</v>
      </c>
      <c r="N78" s="17">
        <f t="shared" si="46"/>
        <v>279173.6002754987</v>
      </c>
    </row>
    <row r="79" spans="2:14" outlineLevel="1" x14ac:dyDescent="0.2">
      <c r="B79" s="3"/>
      <c r="E79" s="44"/>
      <c r="F79" s="14"/>
      <c r="G79" s="14"/>
      <c r="H79" s="14"/>
      <c r="I79" s="14"/>
    </row>
    <row r="80" spans="2:14" outlineLevel="1" x14ac:dyDescent="0.2">
      <c r="B80" s="10" t="s">
        <v>50</v>
      </c>
      <c r="C80" s="9"/>
      <c r="D80" s="27"/>
      <c r="E80" s="66">
        <f>E78-E41</f>
        <v>0</v>
      </c>
      <c r="F80" s="66">
        <f t="shared" ref="F80:J80" si="47">F78-F41</f>
        <v>0</v>
      </c>
      <c r="G80" s="66">
        <f t="shared" si="47"/>
        <v>0</v>
      </c>
      <c r="H80" s="66">
        <f t="shared" si="47"/>
        <v>0</v>
      </c>
      <c r="I80" s="66">
        <f t="shared" si="47"/>
        <v>0</v>
      </c>
      <c r="J80" s="66">
        <f t="shared" si="47"/>
        <v>0</v>
      </c>
      <c r="K80" s="66">
        <f t="shared" ref="K80:N80" si="48">K78-K41</f>
        <v>0</v>
      </c>
      <c r="L80" s="66">
        <f t="shared" si="48"/>
        <v>0</v>
      </c>
      <c r="M80" s="66">
        <f t="shared" si="48"/>
        <v>0</v>
      </c>
      <c r="N80" s="66">
        <f t="shared" si="48"/>
        <v>0</v>
      </c>
    </row>
    <row r="81" spans="2:14" outlineLevel="1" x14ac:dyDescent="0.2">
      <c r="B81" s="3"/>
      <c r="E81" s="44"/>
      <c r="F81" s="14"/>
      <c r="G81" s="14"/>
      <c r="H81" s="14"/>
      <c r="I81" s="14"/>
    </row>
    <row r="82" spans="2:14" x14ac:dyDescent="0.2">
      <c r="E82" s="14"/>
      <c r="F82" s="14"/>
      <c r="G82" s="14"/>
      <c r="H82" s="14"/>
      <c r="I82" s="14"/>
    </row>
    <row r="83" spans="2:14" ht="18" x14ac:dyDescent="0.2">
      <c r="B83" s="65" t="s">
        <v>51</v>
      </c>
      <c r="C83" s="65"/>
      <c r="D83" s="65"/>
      <c r="E83" s="65"/>
      <c r="F83" s="65"/>
      <c r="G83" s="65"/>
      <c r="H83" s="65"/>
      <c r="I83" s="65"/>
      <c r="J83" s="65"/>
      <c r="K83" s="65"/>
      <c r="L83" s="65"/>
      <c r="M83" s="65"/>
      <c r="N83" s="65"/>
    </row>
    <row r="84" spans="2:14" hidden="1" outlineLevel="1" x14ac:dyDescent="0.2">
      <c r="B84" s="3" t="s">
        <v>52</v>
      </c>
      <c r="F84" s="14"/>
      <c r="G84" s="14"/>
      <c r="H84" s="14"/>
      <c r="I84" s="14"/>
    </row>
    <row r="85" spans="2:14" hidden="1" outlineLevel="1" x14ac:dyDescent="0.2">
      <c r="B85" s="1" t="s">
        <v>13</v>
      </c>
      <c r="E85" s="14">
        <v>5100.3500000000004</v>
      </c>
      <c r="F85" s="14">
        <v>5904.3</v>
      </c>
      <c r="G85" s="14">
        <v>6567.25</v>
      </c>
      <c r="H85" s="14">
        <v>7117.05</v>
      </c>
      <c r="I85" s="14">
        <v>7538.6</v>
      </c>
      <c r="J85" s="1">
        <f>J42</f>
        <v>7807.0980821917819</v>
      </c>
      <c r="K85" s="1">
        <f t="shared" ref="K85:N85" si="49">K42</f>
        <v>8158.4174958904105</v>
      </c>
      <c r="L85" s="1">
        <f t="shared" si="49"/>
        <v>8484.7541957260273</v>
      </c>
      <c r="M85" s="1">
        <f t="shared" si="49"/>
        <v>8781.7205925764374</v>
      </c>
      <c r="N85" s="1">
        <f t="shared" si="49"/>
        <v>9045.1722103537304</v>
      </c>
    </row>
    <row r="86" spans="2:14" hidden="1" outlineLevel="1" x14ac:dyDescent="0.2">
      <c r="B86" s="1" t="s">
        <v>19</v>
      </c>
      <c r="E86" s="14">
        <v>7804.6</v>
      </c>
      <c r="F86" s="14">
        <v>9600.8000000000011</v>
      </c>
      <c r="G86" s="14">
        <v>9824.6</v>
      </c>
      <c r="H86" s="14">
        <v>10530.800000000001</v>
      </c>
      <c r="I86" s="14">
        <v>11342</v>
      </c>
      <c r="J86" s="1">
        <f>J43</f>
        <v>11714.984399999999</v>
      </c>
      <c r="K86" s="1">
        <f t="shared" ref="K86:N86" si="50">K43</f>
        <v>12242.158697999999</v>
      </c>
      <c r="L86" s="1">
        <f t="shared" si="50"/>
        <v>12387.741125759998</v>
      </c>
      <c r="M86" s="1">
        <f t="shared" si="50"/>
        <v>12821.312065161599</v>
      </c>
      <c r="N86" s="1">
        <f t="shared" si="50"/>
        <v>12839.119443029876</v>
      </c>
    </row>
    <row r="87" spans="2:14" hidden="1" outlineLevel="1" x14ac:dyDescent="0.2">
      <c r="B87" s="1" t="s">
        <v>22</v>
      </c>
      <c r="E87" s="14">
        <v>3902.3</v>
      </c>
      <c r="F87" s="14">
        <v>4800.4000000000005</v>
      </c>
      <c r="G87" s="14">
        <v>4912.3</v>
      </c>
      <c r="H87" s="14">
        <v>5265.4000000000005</v>
      </c>
      <c r="I87" s="14">
        <v>5671</v>
      </c>
      <c r="J87" s="1">
        <f>J48</f>
        <v>5937.7318191780823</v>
      </c>
      <c r="K87" s="1">
        <f t="shared" ref="K87:N87" si="51">K48</f>
        <v>6204.9297510410952</v>
      </c>
      <c r="L87" s="1">
        <f t="shared" si="51"/>
        <v>6278.7181048372595</v>
      </c>
      <c r="M87" s="1">
        <f t="shared" si="51"/>
        <v>6498.4732385065636</v>
      </c>
      <c r="N87" s="1">
        <f t="shared" si="51"/>
        <v>6507.498895782267</v>
      </c>
    </row>
    <row r="88" spans="2:14" hidden="1" outlineLevel="1" x14ac:dyDescent="0.2">
      <c r="B88" s="5" t="s">
        <v>37</v>
      </c>
      <c r="C88" s="5"/>
      <c r="D88" s="28"/>
      <c r="E88" s="51">
        <f>E85+E86-E87</f>
        <v>9002.6500000000015</v>
      </c>
      <c r="F88" s="51">
        <f t="shared" ref="F88:I88" si="52">F85+F86-F87</f>
        <v>10704.7</v>
      </c>
      <c r="G88" s="51">
        <f t="shared" si="52"/>
        <v>11479.55</v>
      </c>
      <c r="H88" s="51">
        <f t="shared" si="52"/>
        <v>12382.45</v>
      </c>
      <c r="I88" s="51">
        <f t="shared" si="52"/>
        <v>13209.599999999999</v>
      </c>
      <c r="J88" s="51">
        <f t="shared" ref="J88:N88" si="53">J85+J86-J87</f>
        <v>13584.350663013698</v>
      </c>
      <c r="K88" s="51">
        <f t="shared" si="53"/>
        <v>14195.646442849316</v>
      </c>
      <c r="L88" s="51">
        <f t="shared" si="53"/>
        <v>14593.777216648767</v>
      </c>
      <c r="M88" s="51">
        <f t="shared" si="53"/>
        <v>15104.559419231473</v>
      </c>
      <c r="N88" s="51">
        <f t="shared" si="53"/>
        <v>15376.792757601339</v>
      </c>
    </row>
    <row r="89" spans="2:14" hidden="1" outlineLevel="1" x14ac:dyDescent="0.2">
      <c r="B89" s="1" t="s">
        <v>36</v>
      </c>
      <c r="E89" s="52">
        <f>E88-D88</f>
        <v>9002.6500000000015</v>
      </c>
      <c r="F89" s="52">
        <f t="shared" ref="F89:J89" si="54">F88-E88</f>
        <v>1702.0499999999993</v>
      </c>
      <c r="G89" s="52">
        <f t="shared" si="54"/>
        <v>774.84999999999854</v>
      </c>
      <c r="H89" s="52">
        <f t="shared" si="54"/>
        <v>902.90000000000146</v>
      </c>
      <c r="I89" s="52">
        <f t="shared" si="54"/>
        <v>827.14999999999782</v>
      </c>
      <c r="J89" s="52">
        <f t="shared" si="54"/>
        <v>374.75066301369952</v>
      </c>
      <c r="K89" s="52">
        <f t="shared" ref="K89" si="55">K88-J88</f>
        <v>611.2957798356183</v>
      </c>
      <c r="L89" s="52">
        <f t="shared" ref="L89" si="56">L88-K88</f>
        <v>398.13077379945025</v>
      </c>
      <c r="M89" s="52">
        <f t="shared" ref="M89" si="57">M88-L88</f>
        <v>510.7822025827063</v>
      </c>
      <c r="N89" s="52">
        <f t="shared" ref="N89" si="58">N88-M88</f>
        <v>272.23333836986603</v>
      </c>
    </row>
    <row r="90" spans="2:14" hidden="1" outlineLevel="1" x14ac:dyDescent="0.2">
      <c r="E90" s="14"/>
      <c r="F90" s="14"/>
      <c r="G90" s="14"/>
      <c r="H90" s="14"/>
      <c r="I90" s="14"/>
    </row>
    <row r="91" spans="2:14" hidden="1" outlineLevel="1" x14ac:dyDescent="0.2">
      <c r="B91" s="3" t="s">
        <v>53</v>
      </c>
      <c r="E91" s="14"/>
      <c r="F91" s="14"/>
      <c r="G91" s="14"/>
      <c r="H91" s="14"/>
      <c r="I91" s="14"/>
    </row>
    <row r="92" spans="2:14" hidden="1" outlineLevel="1" x14ac:dyDescent="0.2">
      <c r="B92" s="1" t="s">
        <v>15</v>
      </c>
      <c r="E92" s="14">
        <v>50000</v>
      </c>
      <c r="F92" s="14">
        <v>45500</v>
      </c>
      <c r="G92" s="14">
        <v>42350</v>
      </c>
      <c r="H92" s="14">
        <v>40145</v>
      </c>
      <c r="I92" s="14">
        <v>38601.5</v>
      </c>
      <c r="J92" s="1">
        <f>I95</f>
        <v>37521.050000000003</v>
      </c>
      <c r="K92" s="1">
        <f t="shared" ref="K92:N92" si="59">J95</f>
        <v>37512.630000000005</v>
      </c>
      <c r="L92" s="1">
        <f t="shared" si="59"/>
        <v>32507.578000000001</v>
      </c>
      <c r="M92" s="1">
        <f t="shared" si="59"/>
        <v>44504.546799999996</v>
      </c>
      <c r="N92" s="1">
        <f t="shared" si="59"/>
        <v>36702.728080000001</v>
      </c>
    </row>
    <row r="93" spans="2:14" hidden="1" outlineLevel="1" x14ac:dyDescent="0.2">
      <c r="B93" s="1" t="s">
        <v>16</v>
      </c>
      <c r="E93" s="14">
        <v>15000</v>
      </c>
      <c r="F93" s="14">
        <v>15000</v>
      </c>
      <c r="G93" s="14">
        <v>15000</v>
      </c>
      <c r="H93" s="14">
        <v>15000</v>
      </c>
      <c r="I93" s="14">
        <v>15000</v>
      </c>
      <c r="J93" s="1">
        <f>+J18</f>
        <v>15000</v>
      </c>
      <c r="K93" s="1">
        <f>+K18</f>
        <v>10000</v>
      </c>
      <c r="L93" s="1">
        <f>+L18</f>
        <v>25000</v>
      </c>
      <c r="M93" s="1">
        <f>+M18</f>
        <v>10000</v>
      </c>
      <c r="N93" s="1">
        <f>+N18</f>
        <v>15000</v>
      </c>
    </row>
    <row r="94" spans="2:14" hidden="1" outlineLevel="1" x14ac:dyDescent="0.2">
      <c r="B94" s="1" t="s">
        <v>17</v>
      </c>
      <c r="D94"/>
      <c r="E94" s="14">
        <v>19500</v>
      </c>
      <c r="F94" s="14">
        <v>18150</v>
      </c>
      <c r="G94" s="14">
        <v>17205</v>
      </c>
      <c r="H94" s="14">
        <v>16543.5</v>
      </c>
      <c r="I94" s="14">
        <v>16080.449999999999</v>
      </c>
      <c r="J94" s="55">
        <f>J92*J11</f>
        <v>15008.420000000002</v>
      </c>
      <c r="K94" s="55">
        <f>K92*K11</f>
        <v>15005.052000000003</v>
      </c>
      <c r="L94" s="55">
        <f>L92*L11</f>
        <v>13003.031200000001</v>
      </c>
      <c r="M94" s="55">
        <f>M92*M11</f>
        <v>17801.818719999999</v>
      </c>
      <c r="N94" s="55">
        <f>N92*N11</f>
        <v>14681.091232000001</v>
      </c>
    </row>
    <row r="95" spans="2:14" hidden="1" outlineLevel="1" x14ac:dyDescent="0.2">
      <c r="B95" s="5" t="s">
        <v>18</v>
      </c>
      <c r="C95" s="5"/>
      <c r="D95" s="28"/>
      <c r="E95" s="51">
        <f>E92+E93-E94</f>
        <v>45500</v>
      </c>
      <c r="F95" s="51">
        <f t="shared" ref="F95:J95" si="60">F92+F93-F94</f>
        <v>42350</v>
      </c>
      <c r="G95" s="51">
        <f t="shared" si="60"/>
        <v>40145</v>
      </c>
      <c r="H95" s="51">
        <f t="shared" si="60"/>
        <v>38601.5</v>
      </c>
      <c r="I95" s="51">
        <f t="shared" si="60"/>
        <v>37521.050000000003</v>
      </c>
      <c r="J95" s="51">
        <f t="shared" si="60"/>
        <v>37512.630000000005</v>
      </c>
      <c r="K95" s="51">
        <f t="shared" ref="K95:N95" si="61">K92+K93-K94</f>
        <v>32507.578000000001</v>
      </c>
      <c r="L95" s="51">
        <f t="shared" si="61"/>
        <v>44504.546799999996</v>
      </c>
      <c r="M95" s="51">
        <f t="shared" si="61"/>
        <v>36702.728080000001</v>
      </c>
      <c r="N95" s="51">
        <f t="shared" si="61"/>
        <v>37021.636848000002</v>
      </c>
    </row>
    <row r="96" spans="2:14" hidden="1" outlineLevel="1" x14ac:dyDescent="0.2">
      <c r="E96" s="14"/>
      <c r="F96" s="14"/>
      <c r="G96" s="14"/>
      <c r="H96" s="14"/>
      <c r="I96" s="14"/>
      <c r="J96" s="14"/>
      <c r="K96" s="14"/>
      <c r="L96" s="14"/>
      <c r="M96" s="14"/>
      <c r="N96" s="14"/>
    </row>
    <row r="97" spans="2:14" hidden="1" outlineLevel="1" x14ac:dyDescent="0.2">
      <c r="B97" s="3" t="s">
        <v>54</v>
      </c>
      <c r="E97" s="14"/>
      <c r="F97" s="14"/>
      <c r="G97" s="14"/>
      <c r="H97" s="14"/>
      <c r="I97" s="14"/>
    </row>
    <row r="98" spans="2:14" hidden="1" outlineLevel="1" x14ac:dyDescent="0.2">
      <c r="B98" s="1" t="s">
        <v>24</v>
      </c>
      <c r="E98" s="14">
        <v>50000</v>
      </c>
      <c r="F98" s="14">
        <v>50000</v>
      </c>
      <c r="G98" s="14">
        <v>50000</v>
      </c>
      <c r="H98" s="14">
        <v>30000</v>
      </c>
      <c r="I98" s="14">
        <v>30000</v>
      </c>
      <c r="J98" s="1">
        <f>I100</f>
        <v>30000</v>
      </c>
      <c r="K98" s="1">
        <f t="shared" ref="K98:N98" si="62">J100</f>
        <v>30000</v>
      </c>
      <c r="L98" s="1">
        <f t="shared" si="62"/>
        <v>30000</v>
      </c>
      <c r="M98" s="1">
        <f t="shared" si="62"/>
        <v>10000</v>
      </c>
      <c r="N98" s="1">
        <f t="shared" si="62"/>
        <v>10000</v>
      </c>
    </row>
    <row r="99" spans="2:14" hidden="1" outlineLevel="1" x14ac:dyDescent="0.2">
      <c r="B99" s="1" t="s">
        <v>25</v>
      </c>
      <c r="E99" s="14">
        <v>0</v>
      </c>
      <c r="F99" s="14">
        <v>0</v>
      </c>
      <c r="G99" s="14">
        <v>-20000</v>
      </c>
      <c r="H99" s="14">
        <v>0</v>
      </c>
      <c r="I99" s="14">
        <v>0</v>
      </c>
      <c r="J99" s="34">
        <f>+J19</f>
        <v>0</v>
      </c>
      <c r="K99" s="34">
        <f>+K19</f>
        <v>0</v>
      </c>
      <c r="L99" s="34">
        <f>+L19</f>
        <v>-20000</v>
      </c>
      <c r="M99" s="34">
        <f>+M19</f>
        <v>0</v>
      </c>
      <c r="N99" s="34">
        <f>+N19</f>
        <v>0</v>
      </c>
    </row>
    <row r="100" spans="2:14" hidden="1" outlineLevel="1" x14ac:dyDescent="0.2">
      <c r="B100" s="5" t="s">
        <v>26</v>
      </c>
      <c r="C100" s="5"/>
      <c r="D100" s="28"/>
      <c r="E100" s="51">
        <f>SUM(E98:E99)</f>
        <v>50000</v>
      </c>
      <c r="F100" s="51">
        <f t="shared" ref="F100:J100" si="63">SUM(F98:F99)</f>
        <v>50000</v>
      </c>
      <c r="G100" s="51">
        <f t="shared" si="63"/>
        <v>30000</v>
      </c>
      <c r="H100" s="51">
        <f t="shared" si="63"/>
        <v>30000</v>
      </c>
      <c r="I100" s="51">
        <f t="shared" si="63"/>
        <v>30000</v>
      </c>
      <c r="J100" s="51">
        <f t="shared" si="63"/>
        <v>30000</v>
      </c>
      <c r="K100" s="51">
        <f t="shared" ref="K100:N100" si="64">SUM(K98:K99)</f>
        <v>30000</v>
      </c>
      <c r="L100" s="51">
        <f t="shared" si="64"/>
        <v>10000</v>
      </c>
      <c r="M100" s="51">
        <f t="shared" si="64"/>
        <v>10000</v>
      </c>
      <c r="N100" s="51">
        <f t="shared" si="64"/>
        <v>10000</v>
      </c>
    </row>
    <row r="101" spans="2:14" hidden="1" outlineLevel="1" x14ac:dyDescent="0.2">
      <c r="B101" s="1" t="s">
        <v>27</v>
      </c>
      <c r="D101"/>
      <c r="E101" s="14">
        <v>2500</v>
      </c>
      <c r="F101" s="14">
        <v>2500</v>
      </c>
      <c r="G101" s="14">
        <v>1500</v>
      </c>
      <c r="H101" s="14">
        <v>900</v>
      </c>
      <c r="I101" s="14">
        <v>900</v>
      </c>
      <c r="J101" s="1">
        <f>J98*J12</f>
        <v>900</v>
      </c>
      <c r="K101" s="1">
        <f>K98*K12</f>
        <v>900</v>
      </c>
      <c r="L101" s="1">
        <f>L98*L12</f>
        <v>900</v>
      </c>
      <c r="M101" s="1">
        <f>M98*M12</f>
        <v>300</v>
      </c>
      <c r="N101" s="1">
        <f>N98*N12</f>
        <v>300</v>
      </c>
    </row>
    <row r="102" spans="2:14" hidden="1" outlineLevel="1" x14ac:dyDescent="0.2">
      <c r="E102" s="14"/>
      <c r="F102" s="14"/>
      <c r="G102" s="67"/>
      <c r="H102" s="14"/>
      <c r="I102" s="14"/>
    </row>
    <row r="103" spans="2:14" hidden="1" outlineLevel="1" x14ac:dyDescent="0.2">
      <c r="E103" s="14"/>
      <c r="F103" s="14"/>
      <c r="G103" s="14"/>
      <c r="H103" s="14"/>
      <c r="I103" s="14"/>
    </row>
    <row r="104" spans="2:14" collapsed="1" x14ac:dyDescent="0.2">
      <c r="E104" s="14"/>
      <c r="F104" s="14"/>
      <c r="G104" s="14"/>
      <c r="H104" s="14"/>
      <c r="I104" s="14"/>
    </row>
    <row r="105" spans="2:14" ht="18" x14ac:dyDescent="0.2">
      <c r="B105" s="65" t="s">
        <v>77</v>
      </c>
      <c r="C105" s="65"/>
      <c r="D105" s="65"/>
      <c r="E105" s="65"/>
      <c r="F105" s="65"/>
      <c r="G105" s="65"/>
      <c r="H105" s="65"/>
      <c r="I105" s="65"/>
      <c r="J105" s="65"/>
      <c r="K105" s="65"/>
      <c r="L105" s="65"/>
      <c r="M105" s="65"/>
      <c r="N105" s="65"/>
    </row>
    <row r="106" spans="2:14" hidden="1" outlineLevel="1" x14ac:dyDescent="0.2"/>
    <row r="107" spans="2:14" s="3" customFormat="1" hidden="1" outlineLevel="1" x14ac:dyDescent="0.2"/>
    <row r="108" spans="2:14" s="3" customFormat="1" hidden="1" outlineLevel="1" x14ac:dyDescent="0.2"/>
    <row r="109" spans="2:14" s="3" customFormat="1" hidden="1" outlineLevel="1" x14ac:dyDescent="0.2"/>
    <row r="110" spans="2:14" hidden="1" outlineLevel="1" x14ac:dyDescent="0.2"/>
    <row r="111" spans="2:14" s="3" customFormat="1" hidden="1" outlineLevel="1" x14ac:dyDescent="0.2"/>
    <row r="112" spans="2:14" hidden="1" outlineLevel="1" x14ac:dyDescent="0.2"/>
    <row r="113" spans="2:14" hidden="1" outlineLevel="1" x14ac:dyDescent="0.2"/>
    <row r="114" spans="2:14" hidden="1" outlineLevel="1" x14ac:dyDescent="0.2"/>
    <row r="115" spans="2:14" hidden="1" outlineLevel="1" x14ac:dyDescent="0.2"/>
    <row r="116" spans="2:14" hidden="1" outlineLevel="1" x14ac:dyDescent="0.2"/>
    <row r="117" spans="2:14" hidden="1" outlineLevel="1" x14ac:dyDescent="0.2"/>
    <row r="118" spans="2:14" hidden="1" outlineLevel="1" x14ac:dyDescent="0.2"/>
    <row r="119" spans="2:14" hidden="1" outlineLevel="1" x14ac:dyDescent="0.2"/>
    <row r="120" spans="2:14" hidden="1" outlineLevel="1" x14ac:dyDescent="0.2"/>
    <row r="121" spans="2:14" hidden="1" outlineLevel="1" x14ac:dyDescent="0.2"/>
    <row r="122" spans="2:14" hidden="1" outlineLevel="1" x14ac:dyDescent="0.2"/>
    <row r="123" spans="2:14" hidden="1" outlineLevel="1" x14ac:dyDescent="0.2"/>
    <row r="124" spans="2:14" hidden="1" outlineLevel="1" x14ac:dyDescent="0.2"/>
    <row r="125" spans="2:14" hidden="1" outlineLevel="1" x14ac:dyDescent="0.2"/>
    <row r="126" spans="2:14" hidden="1" outlineLevel="1" x14ac:dyDescent="0.2"/>
    <row r="127" spans="2:14" hidden="1" outlineLevel="1" x14ac:dyDescent="0.2"/>
    <row r="128" spans="2:14" hidden="1" outlineLevel="1" x14ac:dyDescent="0.2">
      <c r="B128" s="3" t="str">
        <f>B65</f>
        <v>Cash from Operations</v>
      </c>
      <c r="C128" s="3"/>
      <c r="D128" s="3"/>
      <c r="E128" s="3">
        <f t="shared" ref="E128:N128" si="65">E65</f>
        <v>12971.179199999999</v>
      </c>
      <c r="F128" s="3">
        <f t="shared" si="65"/>
        <v>28238.733497877969</v>
      </c>
      <c r="G128" s="3">
        <f t="shared" si="65"/>
        <v>37505.343885131326</v>
      </c>
      <c r="H128" s="3">
        <f t="shared" si="65"/>
        <v>42354.07902359531</v>
      </c>
      <c r="I128" s="3">
        <f t="shared" si="65"/>
        <v>43480.18475858029</v>
      </c>
      <c r="J128" s="3">
        <f t="shared" si="65"/>
        <v>49789.295096986309</v>
      </c>
      <c r="K128" s="3">
        <f t="shared" si="65"/>
        <v>52783.242907364373</v>
      </c>
      <c r="L128" s="3">
        <f t="shared" si="65"/>
        <v>56676.261167064542</v>
      </c>
      <c r="M128" s="3">
        <f t="shared" si="65"/>
        <v>61114.124256051524</v>
      </c>
      <c r="N128" s="3">
        <f t="shared" si="65"/>
        <v>64261.156482847036</v>
      </c>
    </row>
    <row r="129" spans="2:14" hidden="1" outlineLevel="1" x14ac:dyDescent="0.2">
      <c r="B129" s="3" t="str">
        <f>B69</f>
        <v>Cash from Investing</v>
      </c>
      <c r="C129" s="3"/>
      <c r="D129" s="3"/>
      <c r="E129" s="3">
        <f t="shared" ref="E129:N129" si="66">-E69</f>
        <v>-15000</v>
      </c>
      <c r="F129" s="3">
        <f t="shared" si="66"/>
        <v>-15000</v>
      </c>
      <c r="G129" s="3">
        <f t="shared" si="66"/>
        <v>-15000</v>
      </c>
      <c r="H129" s="3">
        <f t="shared" si="66"/>
        <v>-15000</v>
      </c>
      <c r="I129" s="3">
        <f t="shared" si="66"/>
        <v>-15000</v>
      </c>
      <c r="J129" s="3">
        <f t="shared" si="66"/>
        <v>-15000</v>
      </c>
      <c r="K129" s="3">
        <f t="shared" si="66"/>
        <v>-10000</v>
      </c>
      <c r="L129" s="3">
        <f t="shared" si="66"/>
        <v>-25000</v>
      </c>
      <c r="M129" s="3">
        <f t="shared" si="66"/>
        <v>-10000</v>
      </c>
      <c r="N129" s="3">
        <f t="shared" si="66"/>
        <v>-15000</v>
      </c>
    </row>
    <row r="130" spans="2:14" hidden="1" outlineLevel="1" x14ac:dyDescent="0.2">
      <c r="B130" s="3" t="str">
        <f>B74</f>
        <v>Cash from Financing</v>
      </c>
      <c r="C130" s="3"/>
      <c r="D130" s="3"/>
      <c r="E130" s="3">
        <f t="shared" ref="E130:N130" si="67">E74</f>
        <v>170000</v>
      </c>
      <c r="F130" s="3">
        <f t="shared" si="67"/>
        <v>0</v>
      </c>
      <c r="G130" s="3">
        <f t="shared" si="67"/>
        <v>-20000</v>
      </c>
      <c r="H130" s="3">
        <f t="shared" si="67"/>
        <v>0</v>
      </c>
      <c r="I130" s="3">
        <f t="shared" si="67"/>
        <v>0</v>
      </c>
      <c r="J130" s="3">
        <f t="shared" si="67"/>
        <v>0</v>
      </c>
      <c r="K130" s="3">
        <f t="shared" si="67"/>
        <v>0</v>
      </c>
      <c r="L130" s="3">
        <f t="shared" si="67"/>
        <v>-20000</v>
      </c>
      <c r="M130" s="3">
        <f t="shared" si="67"/>
        <v>-150000</v>
      </c>
      <c r="N130" s="3">
        <f t="shared" si="67"/>
        <v>0</v>
      </c>
    </row>
    <row r="131" spans="2:14" hidden="1" outlineLevel="1" x14ac:dyDescent="0.2">
      <c r="B131" s="1" t="s">
        <v>78</v>
      </c>
      <c r="D131" s="1"/>
      <c r="E131" s="1">
        <f t="shared" ref="E131:N131" si="68">E76</f>
        <v>167971.17920000001</v>
      </c>
      <c r="F131" s="1">
        <f t="shared" si="68"/>
        <v>13238.733497877969</v>
      </c>
      <c r="G131" s="1">
        <f t="shared" si="68"/>
        <v>2505.3438851313258</v>
      </c>
      <c r="H131" s="1">
        <f t="shared" si="68"/>
        <v>27354.07902359531</v>
      </c>
      <c r="I131" s="1">
        <f t="shared" si="68"/>
        <v>28480.18475858029</v>
      </c>
      <c r="J131" s="1">
        <f t="shared" si="68"/>
        <v>34789.295096986309</v>
      </c>
      <c r="K131" s="1">
        <f t="shared" si="68"/>
        <v>42783.242907364373</v>
      </c>
      <c r="L131" s="1">
        <f t="shared" si="68"/>
        <v>11676.261167064542</v>
      </c>
      <c r="M131" s="1">
        <f t="shared" si="68"/>
        <v>-98885.875743948476</v>
      </c>
      <c r="N131" s="1">
        <f t="shared" si="68"/>
        <v>49261.156482847036</v>
      </c>
    </row>
    <row r="132" spans="2:14" hidden="1" outlineLevel="1" x14ac:dyDescent="0.2">
      <c r="B132" s="3" t="str">
        <f>B78</f>
        <v>Closing Cash Balance</v>
      </c>
      <c r="C132" s="3"/>
      <c r="D132" s="3"/>
      <c r="E132" s="3">
        <f t="shared" ref="E132:N132" si="69">E78</f>
        <v>167971.17920000001</v>
      </c>
      <c r="F132" s="3">
        <f t="shared" si="69"/>
        <v>181209.91269787797</v>
      </c>
      <c r="G132" s="3">
        <f t="shared" si="69"/>
        <v>183715.25658300929</v>
      </c>
      <c r="H132" s="3">
        <f t="shared" si="69"/>
        <v>211069.33560660461</v>
      </c>
      <c r="I132" s="3">
        <f t="shared" si="69"/>
        <v>239549.5203651849</v>
      </c>
      <c r="J132" s="3">
        <f t="shared" si="69"/>
        <v>274338.81546217122</v>
      </c>
      <c r="K132" s="3">
        <f t="shared" si="69"/>
        <v>317122.0583695356</v>
      </c>
      <c r="L132" s="3">
        <f t="shared" si="69"/>
        <v>328798.31953660015</v>
      </c>
      <c r="M132" s="3">
        <f t="shared" si="69"/>
        <v>229912.44379265167</v>
      </c>
      <c r="N132" s="3">
        <f t="shared" si="69"/>
        <v>279173.6002754987</v>
      </c>
    </row>
    <row r="133" spans="2:14" hidden="1" outlineLevel="1" x14ac:dyDescent="0.2"/>
    <row r="134" spans="2:14" hidden="1" outlineLevel="1" x14ac:dyDescent="0.2">
      <c r="B134" s="3" t="s">
        <v>79</v>
      </c>
      <c r="E134" s="1">
        <f t="shared" ref="E134:N134" si="70">E24</f>
        <v>102007</v>
      </c>
      <c r="F134" s="1">
        <f t="shared" si="70"/>
        <v>118086</v>
      </c>
      <c r="G134" s="1">
        <f t="shared" si="70"/>
        <v>131345</v>
      </c>
      <c r="H134" s="1">
        <f t="shared" si="70"/>
        <v>142341</v>
      </c>
      <c r="I134" s="1">
        <f t="shared" si="70"/>
        <v>150772</v>
      </c>
      <c r="J134" s="1">
        <f t="shared" si="70"/>
        <v>158310.6</v>
      </c>
      <c r="K134" s="1">
        <f t="shared" si="70"/>
        <v>165434.57699999999</v>
      </c>
      <c r="L134" s="1">
        <f t="shared" si="70"/>
        <v>172051.96007999999</v>
      </c>
      <c r="M134" s="1">
        <f t="shared" si="70"/>
        <v>178073.77868279998</v>
      </c>
      <c r="N134" s="1">
        <f t="shared" si="70"/>
        <v>183415.99204328397</v>
      </c>
    </row>
    <row r="135" spans="2:14" hidden="1" outlineLevel="1" x14ac:dyDescent="0.2">
      <c r="B135" s="3" t="s">
        <v>2</v>
      </c>
      <c r="E135" s="1">
        <f t="shared" ref="E135:N135" si="71">E26</f>
        <v>62984</v>
      </c>
      <c r="F135" s="1">
        <f t="shared" si="71"/>
        <v>70082</v>
      </c>
      <c r="G135" s="1">
        <f t="shared" si="71"/>
        <v>82222</v>
      </c>
      <c r="H135" s="1">
        <f t="shared" si="71"/>
        <v>89087</v>
      </c>
      <c r="I135" s="1">
        <f t="shared" si="71"/>
        <v>93462</v>
      </c>
      <c r="J135" s="1">
        <f t="shared" si="71"/>
        <v>99735.678000000014</v>
      </c>
      <c r="K135" s="1">
        <f t="shared" si="71"/>
        <v>104223.78350999999</v>
      </c>
      <c r="L135" s="1">
        <f t="shared" si="71"/>
        <v>110113.25445119999</v>
      </c>
      <c r="M135" s="1">
        <f t="shared" si="71"/>
        <v>113967.21835699199</v>
      </c>
      <c r="N135" s="1">
        <f t="shared" si="71"/>
        <v>119220.39482813459</v>
      </c>
    </row>
    <row r="136" spans="2:14" hidden="1" outlineLevel="1" x14ac:dyDescent="0.2">
      <c r="B136" s="3" t="s">
        <v>7</v>
      </c>
      <c r="E136" s="1">
        <f t="shared" ref="E136:N136" si="72">E33</f>
        <v>3594</v>
      </c>
      <c r="F136" s="1">
        <f t="shared" si="72"/>
        <v>16649</v>
      </c>
      <c r="G136" s="1">
        <f t="shared" si="72"/>
        <v>29558</v>
      </c>
      <c r="H136" s="1">
        <f t="shared" si="72"/>
        <v>37621.5</v>
      </c>
      <c r="I136" s="1">
        <f t="shared" si="72"/>
        <v>39824.550000000003</v>
      </c>
      <c r="J136" s="1">
        <f t="shared" si="72"/>
        <v>48827.258000000016</v>
      </c>
      <c r="K136" s="1">
        <f t="shared" si="72"/>
        <v>53318.731509999991</v>
      </c>
      <c r="L136" s="1">
        <f t="shared" si="72"/>
        <v>61210.22325119999</v>
      </c>
      <c r="M136" s="1">
        <f t="shared" si="72"/>
        <v>60865.399636991991</v>
      </c>
      <c r="N136" s="1">
        <f t="shared" si="72"/>
        <v>69239.303596134589</v>
      </c>
    </row>
    <row r="137" spans="2:14" hidden="1" outlineLevel="1" x14ac:dyDescent="0.2"/>
    <row r="138" spans="2:14" collapsed="1" x14ac:dyDescent="0.2"/>
  </sheetData>
  <conditionalFormatting sqref="E3:N3">
    <cfRule type="containsText" dxfId="1" priority="1" operator="containsText" text="OK">
      <formula>NOT(ISERROR(SEARCH("OK",E3)))</formula>
    </cfRule>
    <cfRule type="containsText" dxfId="0" priority="2" operator="containsText" text="ERROR">
      <formula>NOT(ISERROR(SEARCH("ERROR",E3)))</formula>
    </cfRule>
  </conditionalFormatting>
  <pageMargins left="0.70866141732283472" right="0.70866141732283472" top="0.74803149606299213" bottom="0.74803149606299213" header="0.31496062992125984" footer="0.31496062992125984"/>
  <pageSetup scale="78" orientation="landscape" r:id="rId1"/>
  <rowBreaks count="3" manualBreakCount="3">
    <brk id="37" max="13" man="1"/>
    <brk id="58" max="13" man="1"/>
    <brk id="81" max="13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3 Statement Model</vt:lpstr>
      <vt:lpstr>'3 Statement Model'!Print_Area</vt:lpstr>
      <vt:lpstr>'3 Statement Model'!Print_Titles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CFI</dc:creator>
  <cp:lastModifiedBy>Microsoft Office User</cp:lastModifiedBy>
  <cp:lastPrinted>2014-12-13T23:43:21Z</cp:lastPrinted>
  <dcterms:created xsi:type="dcterms:W3CDTF">2014-11-08T22:00:02Z</dcterms:created>
  <dcterms:modified xsi:type="dcterms:W3CDTF">2021-11-30T02:56:46Z</dcterms:modified>
</cp:coreProperties>
</file>