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ro" sheetId="1" r:id="rId3"/>
    <sheet state="visible" name="Income Statement" sheetId="2" r:id="rId4"/>
    <sheet state="visible" name="Balance Sheet" sheetId="3" r:id="rId5"/>
    <sheet state="visible" name="Cash Flow" sheetId="4" r:id="rId6"/>
    <sheet state="visible" name="Ratios" sheetId="5" r:id="rId7"/>
    <sheet state="visible" name="Regression" sheetId="6" r:id="rId8"/>
    <sheet state="visible" name="Market Risk Premium" sheetId="7" r:id="rId9"/>
    <sheet state="visible" name="Summary Output" sheetId="8" r:id="rId10"/>
    <sheet state="visible" name="DIV" sheetId="9" r:id="rId11"/>
    <sheet state="visible" name="DCF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used 2% to mimic example project because using 7 creates a negative sum
	-Blake Rosenhagen</t>
      </text>
    </comment>
  </commentList>
</comments>
</file>

<file path=xl/sharedStrings.xml><?xml version="1.0" encoding="utf-8"?>
<sst xmlns="http://schemas.openxmlformats.org/spreadsheetml/2006/main" count="417" uniqueCount="284">
  <si>
    <t>Blake Rosenhagen</t>
  </si>
  <si>
    <t>Isiaha Smith</t>
  </si>
  <si>
    <t>BS, IS, CF</t>
  </si>
  <si>
    <t xml:space="preserve">https://finance.yahoo.com/
</t>
  </si>
  <si>
    <t>Balance sheet Extras</t>
  </si>
  <si>
    <t>https://www.stock-analysis-on.net/</t>
  </si>
  <si>
    <t>Industry ratios</t>
  </si>
  <si>
    <t>bizstats.com/</t>
  </si>
  <si>
    <r>
      <t xml:space="preserve">3M </t>
    </r>
    <r>
      <rPr/>
      <t>(All numbers in Thousands)</t>
    </r>
  </si>
  <si>
    <r>
      <t xml:space="preserve">Annual </t>
    </r>
    <r>
      <rPr>
        <sz val="12.0"/>
      </rPr>
      <t>(All numbers in Thousands)</t>
    </r>
  </si>
  <si>
    <t>3M</t>
  </si>
  <si>
    <t>PPG</t>
  </si>
  <si>
    <t xml:space="preserve">Period Ending </t>
  </si>
  <si>
    <t>Revenue</t>
  </si>
  <si>
    <t>Current Assets</t>
  </si>
  <si>
    <t>Cash And Cash Equivalents</t>
  </si>
  <si>
    <t>Total Revenue</t>
  </si>
  <si>
    <r>
      <rPr>
        <b/>
      </rPr>
      <t>Annaul</t>
    </r>
    <r>
      <t xml:space="preserve"> (All numbers in Thousands)</t>
    </r>
  </si>
  <si>
    <t>Net Income</t>
  </si>
  <si>
    <t>Short Term Investments</t>
  </si>
  <si>
    <t>Net Receivables</t>
  </si>
  <si>
    <t>Inventory</t>
  </si>
  <si>
    <t>Other Current Assets</t>
  </si>
  <si>
    <t>Total Current Assets</t>
  </si>
  <si>
    <t>Long Term Investments</t>
  </si>
  <si>
    <t>Property Plant and Equipment</t>
  </si>
  <si>
    <t>Goodwill</t>
  </si>
  <si>
    <t>Intangible Assets</t>
  </si>
  <si>
    <t>cost of revenue</t>
  </si>
  <si>
    <t>Accumulated Amortization</t>
  </si>
  <si>
    <t>-</t>
  </si>
  <si>
    <t>Other Assets</t>
  </si>
  <si>
    <t>Deferred Long Term Asset Charges</t>
  </si>
  <si>
    <t>Total Assets</t>
  </si>
  <si>
    <t xml:space="preserve">
</t>
  </si>
  <si>
    <t>Gross Profit</t>
  </si>
  <si>
    <t>Operating Activities, Cash Flows Provided By or Used In</t>
  </si>
  <si>
    <t>Current Liabilities</t>
  </si>
  <si>
    <t>Accounts Payable</t>
  </si>
  <si>
    <t>Short/Current Long Term Debt</t>
  </si>
  <si>
    <t>Other Current Liabilities</t>
  </si>
  <si>
    <t>Total Current Liabilities</t>
  </si>
  <si>
    <t>Long Term Debt</t>
  </si>
  <si>
    <t>Other Liabilities</t>
  </si>
  <si>
    <t>Operating Expenses</t>
  </si>
  <si>
    <t>Deferred Long Term Liability Charges</t>
  </si>
  <si>
    <t>Research Development</t>
  </si>
  <si>
    <t>Minority Interest</t>
  </si>
  <si>
    <t>Depreciation</t>
  </si>
  <si>
    <t>Selling General and Administrative</t>
  </si>
  <si>
    <t>Negative Goodwill</t>
  </si>
  <si>
    <t>Total Liabilities</t>
  </si>
  <si>
    <t>Adjustments To Net Income</t>
  </si>
  <si>
    <t>Changes In Accounts Receivables</t>
  </si>
  <si>
    <t>Changes In Liabilities</t>
  </si>
  <si>
    <t>Changes In Inventories</t>
  </si>
  <si>
    <t>Changes In Other Operating Activities</t>
  </si>
  <si>
    <t>Non-recurring</t>
  </si>
  <si>
    <t>Total Cash Flow From Operating Activities</t>
  </si>
  <si>
    <t>Investing Activities, Cash Flows Provided By or Used In</t>
  </si>
  <si>
    <t>Capital Expenditures</t>
  </si>
  <si>
    <t>Stockholders' Equity</t>
  </si>
  <si>
    <t>Investments</t>
  </si>
  <si>
    <t>Other Cash flows from Investing Activities</t>
  </si>
  <si>
    <t>Total Cash Flows From Investing Activities</t>
  </si>
  <si>
    <t>Misc. Stocks Options Warrants</t>
  </si>
  <si>
    <t>Financing Activities, Cash Flows Provided By or Used In</t>
  </si>
  <si>
    <t>Dividends Paid</t>
  </si>
  <si>
    <t>Redeemable Preferred Stock</t>
  </si>
  <si>
    <t>Sale Purchase of Stock</t>
  </si>
  <si>
    <t>Others</t>
  </si>
  <si>
    <t>Preferred Stock</t>
  </si>
  <si>
    <t>Total Operating</t>
  </si>
  <si>
    <t>Net Borrowings</t>
  </si>
  <si>
    <t>Other Cash Flows from Financing Activities</t>
  </si>
  <si>
    <t>Common Stock</t>
  </si>
  <si>
    <t>Operating Income or Loss</t>
  </si>
  <si>
    <t>Total Cash Flows From Financing Activities</t>
  </si>
  <si>
    <t>Retained Earnings</t>
  </si>
  <si>
    <t>Effect Of Exchange Rate Changes</t>
  </si>
  <si>
    <t>Treasury Stock</t>
  </si>
  <si>
    <t>Change In Cash and Cash Equivalents</t>
  </si>
  <si>
    <t>Capital Surplus</t>
  </si>
  <si>
    <t>Other Stockholder Equity</t>
  </si>
  <si>
    <t>Total Stockholder Equity</t>
  </si>
  <si>
    <t>Net Tangible Assets</t>
  </si>
  <si>
    <t>Income from Continuing Operations</t>
  </si>
  <si>
    <t>Total Other Income/Expenses Net</t>
  </si>
  <si>
    <t>Earnings Before Interest and Taxes</t>
  </si>
  <si>
    <t>Interest Expense</t>
  </si>
  <si>
    <t>average receivables</t>
  </si>
  <si>
    <t>Income Before Tax</t>
  </si>
  <si>
    <t>Income Tax Expense</t>
  </si>
  <si>
    <t>Minority Expense</t>
  </si>
  <si>
    <t>Net Income From Continuing Ops</t>
  </si>
  <si>
    <t>Non-recurring Events</t>
  </si>
  <si>
    <t>Discontinued Operations</t>
  </si>
  <si>
    <t>Extraordinary Items</t>
  </si>
  <si>
    <t>Effect of Accounting Changes</t>
  </si>
  <si>
    <t>Other Items</t>
  </si>
  <si>
    <t>Market capital (in millians</t>
  </si>
  <si>
    <t>Total Book Value (total assets-intang-goodwilll/patents-liabliites</t>
  </si>
  <si>
    <t>Preferred Stock And Other Adjustments</t>
  </si>
  <si>
    <t>Net Income Applicable To Common Stock</t>
  </si>
  <si>
    <t>Shares Outstanding (in milllions)</t>
  </si>
  <si>
    <t>EBITDA</t>
  </si>
  <si>
    <t>Stock Price (in ones)</t>
  </si>
  <si>
    <t>Market capital</t>
  </si>
  <si>
    <t>EV</t>
  </si>
  <si>
    <t>MtoB</t>
  </si>
  <si>
    <t>Total working capital</t>
  </si>
  <si>
    <t>Change in working capital</t>
  </si>
  <si>
    <t>Year 1</t>
  </si>
  <si>
    <t>Year 2</t>
  </si>
  <si>
    <t>Year 3</t>
  </si>
  <si>
    <t>Year 4 (current)</t>
  </si>
  <si>
    <t>Industry</t>
  </si>
  <si>
    <t xml:space="preserve">Short-Term Solvency or Liquidity Measures
</t>
  </si>
  <si>
    <t>Current Ratio</t>
  </si>
  <si>
    <t>Ability to payout short term and long term obligations</t>
  </si>
  <si>
    <t>Quick Ratio</t>
  </si>
  <si>
    <t>(total current assets-inventory)/Total current liabilities</t>
  </si>
  <si>
    <t>Ability to payout short term and long term obligations without inventory</t>
  </si>
  <si>
    <t>Cash Ratio</t>
  </si>
  <si>
    <t>Date</t>
  </si>
  <si>
    <t>S&amp;P 500 close</t>
  </si>
  <si>
    <t>3M Close</t>
  </si>
  <si>
    <t>PPG Close</t>
  </si>
  <si>
    <t>S&amp;P Change</t>
  </si>
  <si>
    <t>3M Change</t>
  </si>
  <si>
    <t>PPG Change</t>
  </si>
  <si>
    <t>Extreme liquidity ratio</t>
  </si>
  <si>
    <t>Long Term Solvency Measures</t>
  </si>
  <si>
    <t>Total Debt Ratio</t>
  </si>
  <si>
    <t xml:space="preserve">Measures leverage </t>
  </si>
  <si>
    <t>Debt to Equity Ratio</t>
  </si>
  <si>
    <t>Alternate method to measure leverage</t>
  </si>
  <si>
    <t>Equity Multiplier</t>
  </si>
  <si>
    <t>TREASURY BILLS 3 MONTH</t>
  </si>
  <si>
    <t>S&amp;P 500 TOTAL ANNUAL RETURN</t>
  </si>
  <si>
    <t>Year</t>
  </si>
  <si>
    <t>Times Interest Earned Ratio</t>
  </si>
  <si>
    <t>ADDED</t>
  </si>
  <si>
    <t>AVERAGE</t>
  </si>
  <si>
    <t>YEAR</t>
  </si>
  <si>
    <t>MARKET RISK PREMIUM</t>
  </si>
  <si>
    <t>Ability to meet interest payment</t>
  </si>
  <si>
    <t>Cash Coverage Ratio</t>
  </si>
  <si>
    <t>https://ycharts.com/indicators/sandp_500_total_return_annual</t>
  </si>
  <si>
    <t>Asset Management of Turnover Measures</t>
  </si>
  <si>
    <t>Total Asset Turnover</t>
  </si>
  <si>
    <t>How effiecent are assets used</t>
  </si>
  <si>
    <t>Inventory Turnover</t>
  </si>
  <si>
    <t>Revenue/Inventory</t>
  </si>
  <si>
    <t>Higher means good management of inventory</t>
  </si>
  <si>
    <t>Days' Sales in Inventory</t>
  </si>
  <si>
    <t>365/Inventory turnover</t>
  </si>
  <si>
    <t>Receivables Turnover</t>
  </si>
  <si>
    <t>Revenue/Receivables</t>
  </si>
  <si>
    <t>Effectiveness in extending credit</t>
  </si>
  <si>
    <t>Days' Sales in Receivables</t>
  </si>
  <si>
    <t>365/receivables</t>
  </si>
  <si>
    <t>Profitability Measures</t>
  </si>
  <si>
    <t>Profit Margin</t>
  </si>
  <si>
    <t>Net Income/Net sales</t>
  </si>
  <si>
    <t>EBITDA Margin</t>
  </si>
  <si>
    <t xml:space="preserve">Earnings </t>
  </si>
  <si>
    <t>Return on Assets</t>
  </si>
  <si>
    <t>/Total assets</t>
  </si>
  <si>
    <t>Return on Equity</t>
  </si>
  <si>
    <t>net incom/Total equity</t>
  </si>
  <si>
    <t>Market Value Measures</t>
  </si>
  <si>
    <t>Earnings Per Share</t>
  </si>
  <si>
    <t>Price/Earnings Ratio</t>
  </si>
  <si>
    <t>Market-to-Book Ratio</t>
  </si>
  <si>
    <t>Market prices relative to legal price of shares</t>
  </si>
  <si>
    <t>Enterprise Value</t>
  </si>
  <si>
    <t>Enterprise Value Multiples</t>
  </si>
  <si>
    <t>Market value added</t>
  </si>
  <si>
    <t>(price per share x shares) - total comon equity</t>
  </si>
  <si>
    <t>Economic value added</t>
  </si>
  <si>
    <t>Dividends</t>
  </si>
  <si>
    <t>growth rate derived form historical</t>
  </si>
  <si>
    <t xml:space="preserve"> ROE x plowback</t>
  </si>
  <si>
    <t>industry growth rates</t>
  </si>
  <si>
    <t>[EBIT x (1-t)] - [wacc x (total assets-current liabilities)]</t>
  </si>
  <si>
    <t>&lt;-Cagr</t>
  </si>
  <si>
    <t>&lt;- Geomean</t>
  </si>
  <si>
    <t>year 1</t>
  </si>
  <si>
    <t>year2</t>
  </si>
  <si>
    <t>year3</t>
  </si>
  <si>
    <t>Perpetuity</t>
  </si>
  <si>
    <t>Industry growth rate</t>
  </si>
  <si>
    <t>DGM Require rate</t>
  </si>
  <si>
    <t>Yield from dividends + yeild from dividend over price</t>
  </si>
  <si>
    <t>https://www.capitaliq.com/CIQDotNet/Lists/KeyStats.aspx?listObjectId=100884976</t>
  </si>
  <si>
    <t>Growth rate derived form historical data from past 5 years</t>
  </si>
  <si>
    <t>DGM</t>
  </si>
  <si>
    <t>Dividned growth required rate</t>
  </si>
  <si>
    <t>dividend growth model then showed true value</t>
  </si>
  <si>
    <t>Price per share 10/12/18</t>
  </si>
  <si>
    <t>We found that the price of 3M shares are undervalued</t>
  </si>
  <si>
    <t>Undervalued</t>
  </si>
  <si>
    <t>Mean</t>
  </si>
  <si>
    <t>Geo mean</t>
  </si>
  <si>
    <t>WACC</t>
  </si>
  <si>
    <t>operating income (EBIT)- taxes+depreciation+amortinization- change in operating working capital - capital expenditutres =free cash flow</t>
  </si>
  <si>
    <t xml:space="preserve">Short term </t>
  </si>
  <si>
    <t>Long term</t>
  </si>
  <si>
    <t>Projected Cash Flows</t>
  </si>
  <si>
    <t>PV of Cash Flows</t>
  </si>
  <si>
    <t>&lt;-sum of PV cash flows</t>
  </si>
  <si>
    <t>Perpituity value at year 5</t>
  </si>
  <si>
    <t>&lt;-PV of perpituity</t>
  </si>
  <si>
    <t>Total oustanding shares</t>
  </si>
  <si>
    <t xml:space="preserve">and </t>
  </si>
  <si>
    <t>*in billions</t>
  </si>
  <si>
    <t>Estimated  Value</t>
  </si>
  <si>
    <t>Shares Outstanding</t>
  </si>
  <si>
    <t>current shares price</t>
  </si>
  <si>
    <t>196.99 USD −4.17 (2.08%)</t>
  </si>
  <si>
    <t>Instrinsic Present Value per Share</t>
  </si>
  <si>
    <t>Current Share Price</t>
  </si>
  <si>
    <t>Under/Overvalued</t>
  </si>
  <si>
    <t>SUMMARY OUTPUT</t>
  </si>
  <si>
    <t>T-Bill 1 year rates</t>
  </si>
  <si>
    <t>Current Capital Structure</t>
  </si>
  <si>
    <t>Debt</t>
  </si>
  <si>
    <t>Regression Statistics</t>
  </si>
  <si>
    <t>Equity</t>
  </si>
  <si>
    <t>Multiple R</t>
  </si>
  <si>
    <t>Debt to equity ratio</t>
  </si>
  <si>
    <t>R Square</t>
  </si>
  <si>
    <t>Corporate Tax Rate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</si>
  <si>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</si>
  <si>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</si>
  <si>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</si>
  <si>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</si>
  <si>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</si>
  <si>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</si>
  <si>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</si>
  <si>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</si>
  <si>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</si>
  <si>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</si>
  <si>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</si>
  <si>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Risk Free Rate</t>
  </si>
  <si>
    <t>Total</t>
  </si>
  <si>
    <t>Market Premium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</si>
  <si>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</si>
  <si>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</si>
  <si>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</si>
  <si>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</si>
  <si>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</si>
  <si>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</si>
  <si>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</si>
  <si>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</si>
  <si>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S&amp;P 500 Return</t>
  </si>
  <si>
    <t>Industy Avg.</t>
  </si>
  <si>
    <t>Beta</t>
  </si>
  <si>
    <t>Maturity</t>
  </si>
  <si>
    <t>Coupon</t>
  </si>
  <si>
    <t>Offer date</t>
  </si>
  <si>
    <t>Amount</t>
  </si>
  <si>
    <t xml:space="preserve">Weight </t>
  </si>
  <si>
    <t>YTM</t>
  </si>
  <si>
    <t>WCC</t>
  </si>
  <si>
    <t>Adjusted Beta</t>
  </si>
  <si>
    <t>Cost of Debt</t>
  </si>
  <si>
    <t>CAPM</t>
  </si>
  <si>
    <t>Ref Coupon</t>
  </si>
  <si>
    <t>Price</t>
  </si>
  <si>
    <t>604059AE5 6.375%</t>
  </si>
  <si>
    <t>88579EAC9 5.7%</t>
  </si>
  <si>
    <t>88579YAD3 1.375%</t>
  </si>
  <si>
    <t>88579YAE1 1.0%</t>
  </si>
  <si>
    <t>88579YAF8 2.0%</t>
  </si>
  <si>
    <t>88579YAG6 1.625%</t>
  </si>
  <si>
    <t>88579YAH4 3.875%</t>
  </si>
  <si>
    <t>&lt;- Total Value</t>
  </si>
  <si>
    <t>&lt;- Cost of Debt</t>
  </si>
  <si>
    <t>Maturity Date</t>
  </si>
  <si>
    <t>Offer Date</t>
  </si>
  <si>
    <t>Offering Amt. ($mm)</t>
  </si>
  <si>
    <t>Offering YTM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</si>
</sst>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_(* #,##0_);_(* \(#,##0\);_(* &quot;-&quot;??_);_(@_)"/>
    <numFmt numFmtId="165" formatCode="0.00000"/>
    <numFmt numFmtId="166" formatCode="m/d/yyyy"/>
    <numFmt numFmtId="167" formatCode="#,##0.0000"/>
    <numFmt numFmtId="168" formatCode="0.0000%"/>
    <numFmt numFmtId="169" formatCode="mmm. d, yyyy"/>
    <numFmt numFmtId="170" formatCode="0.000"/>
    <numFmt numFmtId="171" formatCode="0.0%"/>
    <numFmt numFmtId="172" formatCode="d-mmm-yy"/>
    <numFmt numFmtId="173" formatCode="0.000%"/>
    <numFmt numFmtId="174" formatCode="#,##0.00000000"/>
    <numFmt numFmtId="175" formatCode="mmm-d-yyyy"/>
    <numFmt numFmtId="176" formatCode="mmmm-d-yyyy"/>
    <numFmt numFmtId="177" formatCode="mmm-dd-yyyy"/>
    <numFmt numFmtId="178" formatCode="mm/dd/yyyy"/>
  </numFmts>
  <fonts count="36">
    <font>
      <sz val="12.0"/>
      <color rgb="FF000000"/>
      <name val="Calibri"/>
    </font>
    <font/>
    <font>
      <u/>
      <color rgb="FF0000FF"/>
    </font>
    <font>
      <sz val="9.0"/>
      <name val="Arial"/>
    </font>
    <font>
      <b/>
      <sz val="12.0"/>
      <color rgb="FF000000"/>
      <name val="Calibri"/>
    </font>
    <font>
      <sz val="16.0"/>
      <color rgb="FF000000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b/>
    </font>
    <font>
      <b/>
      <sz val="14.0"/>
      <color rgb="FF000000"/>
      <name val="Times New Roman"/>
    </font>
    <font>
      <sz val="12.0"/>
      <name val="Times New Roman"/>
    </font>
    <font>
      <sz val="12.0"/>
      <color rgb="FF333333"/>
      <name val="Times New Roman"/>
    </font>
    <font>
      <sz val="14.0"/>
      <color rgb="FF000000"/>
      <name val="Times New Roman"/>
    </font>
    <font>
      <sz val="12.0"/>
      <name val="Calibri"/>
    </font>
    <font>
      <b/>
      <i/>
      <sz val="12.0"/>
      <color rgb="FF000000"/>
      <name val="Calibri"/>
    </font>
    <font>
      <b/>
      <sz val="12.0"/>
      <color rgb="FF000000"/>
      <name val="Arial"/>
    </font>
    <font>
      <b/>
      <sz val="9.0"/>
      <color rgb="FF000000"/>
      <name val="Calibri"/>
    </font>
    <font>
      <sz val="12.0"/>
      <color rgb="FF000000"/>
      <name val="Arial"/>
    </font>
    <font>
      <sz val="12.0"/>
      <color rgb="FFD23F31"/>
      <name val="Arial"/>
    </font>
    <font>
      <i/>
      <sz val="12.0"/>
      <color rgb="FF000000"/>
      <name val="Calibri"/>
    </font>
    <font>
      <color rgb="FF808080"/>
      <name val="&quot;Open Sans&quot;"/>
    </font>
    <font>
      <color rgb="FF252525"/>
      <name val="&quot;Open Sans&quot;"/>
    </font>
    <font>
      <color rgb="FF252525"/>
      <name val="Arial"/>
    </font>
    <font>
      <u/>
      <color rgb="FF3B5998"/>
      <name val="&quot;Open Sans&quot;"/>
    </font>
    <font>
      <u/>
      <color rgb="FF3B5998"/>
      <name val="&quot;Open Sans&quot;"/>
    </font>
    <font>
      <u/>
      <color rgb="FF3B5998"/>
      <name val="&quot;Open Sans&quot;"/>
    </font>
    <font>
      <color rgb="FF000000"/>
      <name val="Arial"/>
    </font>
    <font>
      <u/>
      <color rgb="FF3B5998"/>
      <name val="&quot;Open Sans&quot;"/>
    </font>
    <font>
      <color rgb="FF252525"/>
    </font>
    <font>
      <color rgb="FFAAAAAA"/>
      <name val="&quot;Open Sans&quot;"/>
    </font>
    <font>
      <color rgb="FF000000"/>
      <name val="&quot;Open Sans&quot;"/>
    </font>
    <font>
      <sz val="8.0"/>
      <color rgb="FF000000"/>
      <name val="Arial"/>
    </font>
    <font>
      <sz val="8.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DC"/>
        <bgColor rgb="FFF0F0DC"/>
      </patternFill>
    </fill>
  </fills>
  <borders count="3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hair">
        <color rgb="FFB2B2B2"/>
      </left>
      <top style="hair">
        <color rgb="FFB2B2B2"/>
      </top>
      <bottom style="thin">
        <color rgb="FFD0D0D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top style="medium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F0F4FA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F0F4FA"/>
      </left>
      <bottom style="thin">
        <color rgb="FFDDDDDD"/>
      </bottom>
    </border>
    <border>
      <left style="thin">
        <color rgb="FFF0F4FA"/>
      </left>
      <top style="thin">
        <color rgb="FFDFE3EE"/>
      </top>
      <bottom style="thin">
        <color rgb="FFDDDDDD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Font="1" applyNumberFormat="1"/>
    <xf borderId="1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14" xfId="0" applyFont="1" applyNumberFormat="1"/>
    <xf borderId="1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3" fillId="0" fontId="6" numFmtId="0" xfId="0" applyBorder="1" applyFont="1"/>
    <xf borderId="0" fillId="0" fontId="9" numFmtId="0" xfId="0" applyFont="1"/>
    <xf borderId="4" fillId="0" fontId="6" numFmtId="14" xfId="0" applyBorder="1" applyFont="1" applyNumberFormat="1"/>
    <xf borderId="5" fillId="0" fontId="6" numFmtId="14" xfId="0" applyBorder="1" applyFont="1" applyNumberFormat="1"/>
    <xf borderId="3" fillId="0" fontId="6" numFmtId="14" xfId="0" applyBorder="1" applyFont="1" applyNumberFormat="1"/>
    <xf borderId="6" fillId="0" fontId="6" numFmtId="14" xfId="0" applyBorder="1" applyFont="1" applyNumberFormat="1"/>
    <xf borderId="4" fillId="0" fontId="6" numFmtId="0" xfId="0" applyBorder="1" applyFont="1"/>
    <xf borderId="7" fillId="0" fontId="6" numFmtId="14" xfId="0" applyBorder="1" applyFont="1" applyNumberFormat="1"/>
    <xf borderId="0" fillId="0" fontId="6" numFmtId="3" xfId="0" applyFont="1" applyNumberFormat="1"/>
    <xf borderId="4" fillId="0" fontId="6" numFmtId="0" xfId="0" applyAlignment="1" applyBorder="1" applyFont="1">
      <alignment readingOrder="0"/>
    </xf>
    <xf borderId="4" fillId="0" fontId="6" numFmtId="3" xfId="0" applyBorder="1" applyFont="1" applyNumberFormat="1"/>
    <xf borderId="4" fillId="0" fontId="7" numFmtId="0" xfId="0" applyBorder="1" applyFont="1"/>
    <xf borderId="4" fillId="0" fontId="7" numFmtId="3" xfId="0" applyBorder="1" applyFont="1" applyNumberFormat="1"/>
    <xf borderId="0" fillId="0" fontId="6" numFmtId="164" xfId="0" applyFont="1" applyNumberFormat="1"/>
    <xf borderId="4" fillId="0" fontId="6" numFmtId="0" xfId="0" applyAlignment="1" applyBorder="1" applyFont="1">
      <alignment horizontal="center"/>
    </xf>
    <xf borderId="0" fillId="0" fontId="6" numFmtId="164" xfId="0" applyAlignment="1" applyFont="1" applyNumberFormat="1">
      <alignment horizontal="left"/>
    </xf>
    <xf borderId="0" fillId="0" fontId="7" numFmtId="0" xfId="0" applyFont="1"/>
    <xf borderId="0" fillId="0" fontId="7" numFmtId="14" xfId="0" applyFont="1" applyNumberFormat="1"/>
    <xf borderId="4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4" fillId="0" fontId="7" numFmtId="3" xfId="0" applyAlignment="1" applyBorder="1" applyFont="1" applyNumberFormat="1">
      <alignment readingOrder="0"/>
    </xf>
    <xf borderId="0" fillId="0" fontId="7" numFmtId="3" xfId="0" applyFont="1" applyNumberFormat="1"/>
    <xf borderId="9" fillId="0" fontId="7" numFmtId="0" xfId="0" applyAlignment="1" applyBorder="1" applyFont="1">
      <alignment horizontal="center"/>
    </xf>
    <xf borderId="0" fillId="0" fontId="6" numFmtId="0" xfId="0" applyAlignment="1" applyFont="1">
      <alignment horizontal="left" shrinkToFit="0" wrapText="1"/>
    </xf>
    <xf borderId="10" fillId="0" fontId="1" numFmtId="0" xfId="0" applyBorder="1" applyFont="1"/>
    <xf borderId="0" fillId="0" fontId="6" numFmtId="3" xfId="0" applyAlignment="1" applyFont="1" applyNumberFormat="1">
      <alignment horizontal="center"/>
    </xf>
    <xf borderId="11" fillId="0" fontId="1" numFmtId="0" xfId="0" applyBorder="1" applyFont="1"/>
    <xf borderId="0" fillId="0" fontId="6" numFmtId="0" xfId="0" applyAlignment="1" applyFont="1">
      <alignment horizontal="center"/>
    </xf>
    <xf borderId="0" fillId="0" fontId="10" numFmtId="0" xfId="0" applyAlignment="1" applyFont="1">
      <alignment readingOrder="0"/>
    </xf>
    <xf borderId="12" fillId="0" fontId="6" numFmtId="3" xfId="0" applyAlignment="1" applyBorder="1" applyFont="1" applyNumberFormat="1">
      <alignment horizontal="right" readingOrder="0"/>
    </xf>
    <xf borderId="12" fillId="0" fontId="6" numFmtId="4" xfId="0" applyAlignment="1" applyBorder="1" applyFont="1" applyNumberFormat="1">
      <alignment horizontal="right" readingOrder="0"/>
    </xf>
    <xf borderId="12" fillId="0" fontId="11" numFmtId="3" xfId="0" applyAlignment="1" applyBorder="1" applyFont="1" applyNumberFormat="1">
      <alignment horizontal="right" readingOrder="0"/>
    </xf>
    <xf borderId="0" fillId="0" fontId="10" numFmtId="0" xfId="0" applyFont="1"/>
    <xf borderId="0" fillId="0" fontId="9" numFmtId="0" xfId="0" applyAlignment="1" applyFont="1">
      <alignment shrinkToFit="0" wrapText="1"/>
    </xf>
    <xf borderId="0" fillId="0" fontId="6" numFmtId="1" xfId="0" applyFont="1" applyNumberFormat="1"/>
    <xf borderId="0" fillId="0" fontId="6" numFmtId="0" xfId="0" applyAlignment="1" applyFont="1">
      <alignment readingOrder="0"/>
    </xf>
    <xf borderId="0" fillId="0" fontId="12" numFmtId="0" xfId="0" applyFont="1"/>
    <xf borderId="0" fillId="0" fontId="10" numFmtId="4" xfId="0" applyAlignment="1" applyFont="1" applyNumberFormat="1">
      <alignment readingOrder="0"/>
    </xf>
    <xf borderId="13" fillId="0" fontId="13" numFmtId="0" xfId="0" applyAlignment="1" applyBorder="1" applyFon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" numFmtId="1" xfId="0" applyFont="1" applyNumberFormat="1"/>
    <xf borderId="14" fillId="0" fontId="1" numFmtId="0" xfId="0" applyBorder="1" applyFont="1"/>
    <xf borderId="0" fillId="0" fontId="1" numFmtId="0" xfId="0" applyAlignment="1" applyFont="1">
      <alignment horizontal="center" readingOrder="0"/>
    </xf>
    <xf borderId="15" fillId="0" fontId="1" numFmtId="0" xfId="0" applyBorder="1" applyFont="1"/>
    <xf borderId="10" fillId="0" fontId="1" numFmtId="0" xfId="0" applyAlignment="1" applyBorder="1" applyFont="1">
      <alignment readingOrder="0"/>
    </xf>
    <xf borderId="0" fillId="0" fontId="1" numFmtId="2" xfId="0" applyFont="1" applyNumberForma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2" fontId="1" numFmtId="2" xfId="0" applyFill="1" applyFont="1" applyNumberFormat="1"/>
    <xf borderId="0" fillId="0" fontId="1" numFmtId="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16" numFmtId="0" xfId="0" applyAlignment="1" applyFont="1">
      <alignment horizontal="center" readingOrder="0" shrinkToFit="0" vertical="bottom" wrapText="1"/>
    </xf>
    <xf borderId="0" fillId="0" fontId="0" numFmtId="0" xfId="0" applyAlignment="1" applyFont="1">
      <alignment horizontal="right"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17" numFmtId="169" xfId="0" applyAlignment="1" applyFont="1" applyNumberFormat="1">
      <alignment readingOrder="0" shrinkToFit="0" vertical="bottom" wrapText="0"/>
    </xf>
    <xf borderId="0" fillId="0" fontId="17" numFmtId="10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readingOrder="0"/>
    </xf>
    <xf borderId="0" fillId="0" fontId="1" numFmtId="170" xfId="0" applyFont="1" applyNumberFormat="1"/>
    <xf borderId="0" fillId="0" fontId="1" numFmtId="3" xfId="0" applyFont="1" applyNumberFormat="1"/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1" xfId="0" applyFont="1" applyNumberFormat="1"/>
    <xf borderId="0" fillId="0" fontId="1" numFmtId="9" xfId="0" applyFont="1" applyNumberForma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16" fillId="0" fontId="1" numFmtId="0" xfId="0" applyAlignment="1" applyBorder="1" applyFont="1">
      <alignment readingOrder="0"/>
    </xf>
    <xf borderId="17" fillId="0" fontId="1" numFmtId="10" xfId="0" applyBorder="1" applyFont="1" applyNumberFormat="1"/>
    <xf borderId="13" fillId="0" fontId="1" numFmtId="0" xfId="0" applyAlignment="1" applyBorder="1" applyFont="1">
      <alignment readingOrder="0"/>
    </xf>
    <xf borderId="14" fillId="0" fontId="1" numFmtId="171" xfId="0" applyAlignment="1" applyBorder="1" applyFont="1" applyNumberFormat="1">
      <alignment readingOrder="0"/>
    </xf>
    <xf borderId="18" fillId="0" fontId="1" numFmtId="0" xfId="0" applyAlignment="1" applyBorder="1" applyFont="1">
      <alignment readingOrder="0"/>
    </xf>
    <xf borderId="15" fillId="0" fontId="1" numFmtId="10" xfId="0" applyAlignment="1" applyBorder="1" applyFont="1" applyNumberFormat="1">
      <alignment readingOrder="0"/>
    </xf>
    <xf borderId="11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 readingOrder="0"/>
    </xf>
    <xf borderId="10" fillId="0" fontId="1" numFmtId="1" xfId="0" applyBorder="1" applyFont="1" applyNumberFormat="1"/>
    <xf borderId="13" fillId="0" fontId="1" numFmtId="0" xfId="0" applyBorder="1" applyFont="1"/>
    <xf borderId="10" fillId="2" fontId="18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horizontal="center" readingOrder="0" vertical="center"/>
    </xf>
    <xf borderId="0" fillId="0" fontId="0" numFmtId="165" xfId="0" applyAlignment="1" applyFont="1" applyNumberFormat="1">
      <alignment shrinkToFit="0" vertical="bottom" wrapText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19" fillId="0" fontId="1" numFmtId="0" xfId="0" applyAlignment="1" applyBorder="1" applyFont="1">
      <alignment horizontal="center" readingOrder="0"/>
    </xf>
    <xf borderId="21" fillId="0" fontId="1" numFmtId="0" xfId="0" applyBorder="1" applyFont="1"/>
    <xf borderId="22" fillId="0" fontId="1" numFmtId="172" xfId="0" applyAlignment="1" applyBorder="1" applyFont="1" applyNumberFormat="1">
      <alignment readingOrder="0"/>
    </xf>
    <xf borderId="23" fillId="0" fontId="1" numFmtId="10" xfId="0" applyAlignment="1" applyBorder="1" applyFont="1" applyNumberFormat="1">
      <alignment readingOrder="0"/>
    </xf>
    <xf borderId="22" fillId="0" fontId="1" numFmtId="0" xfId="0" applyAlignment="1" applyBorder="1" applyFont="1">
      <alignment readingOrder="0"/>
    </xf>
    <xf borderId="23" fillId="0" fontId="1" numFmtId="1" xfId="0" applyAlignment="1" applyBorder="1" applyFont="1" applyNumberFormat="1">
      <alignment readingOrder="0"/>
    </xf>
    <xf borderId="24" fillId="0" fontId="19" numFmtId="0" xfId="0" applyAlignment="1" applyBorder="1" applyFont="1">
      <alignment horizontal="center" readingOrder="0" shrinkToFit="0" vertical="bottom" wrapText="0"/>
    </xf>
    <xf borderId="24" fillId="0" fontId="1" numFmtId="0" xfId="0" applyBorder="1" applyFont="1"/>
    <xf borderId="0" fillId="0" fontId="0" numFmtId="166" xfId="0" applyAlignment="1" applyFont="1" applyNumberFormat="1">
      <alignment shrinkToFit="0" vertical="bottom" wrapText="0"/>
    </xf>
    <xf borderId="25" fillId="0" fontId="1" numFmtId="0" xfId="0" applyAlignment="1" applyBorder="1" applyFont="1">
      <alignment readingOrder="0"/>
    </xf>
    <xf borderId="26" fillId="0" fontId="1" numFmtId="10" xfId="0" applyAlignment="1" applyBorder="1" applyFont="1" applyNumberFormat="1">
      <alignment readingOrder="0"/>
    </xf>
    <xf borderId="27" fillId="0" fontId="1" numFmtId="165" xfId="0" applyAlignment="1" applyBorder="1" applyFont="1" applyNumberFormat="1">
      <alignment readingOrder="0"/>
    </xf>
    <xf borderId="26" fillId="0" fontId="0" numFmtId="0" xfId="0" applyAlignment="1" applyBorder="1" applyFont="1">
      <alignment readingOrder="0" shrinkToFit="0" vertical="bottom" wrapText="0"/>
    </xf>
    <xf borderId="26" fillId="0" fontId="0" numFmtId="0" xfId="0" applyAlignment="1" applyBorder="1" applyFont="1">
      <alignment horizontal="right" readingOrder="0" shrinkToFit="0" vertical="bottom" wrapText="0"/>
    </xf>
    <xf borderId="28" fillId="0" fontId="19" numFmtId="166" xfId="0" applyAlignment="1" applyBorder="1" applyFont="1" applyNumberFormat="1">
      <alignment horizontal="center" shrinkToFit="0" vertical="bottom" wrapText="0"/>
    </xf>
    <xf borderId="28" fillId="0" fontId="19" numFmtId="0" xfId="0" applyAlignment="1" applyBorder="1" applyFont="1">
      <alignment horizontal="center" readingOrder="0" shrinkToFit="0" vertical="bottom" wrapText="0"/>
    </xf>
    <xf borderId="28" fillId="0" fontId="19" numFmtId="165" xfId="0" applyAlignment="1" applyBorder="1" applyFont="1" applyNumberFormat="1">
      <alignment horizontal="center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22" fillId="0" fontId="1" numFmtId="0" xfId="0" applyBorder="1" applyFont="1"/>
    <xf borderId="23" fillId="0" fontId="1" numFmtId="0" xfId="0" applyBorder="1" applyFont="1"/>
    <xf borderId="23" fillId="0" fontId="1" numFmtId="173" xfId="0" applyBorder="1" applyFont="1" applyNumberFormat="1"/>
    <xf borderId="26" fillId="0" fontId="0" numFmtId="0" xfId="0" applyAlignment="1" applyBorder="1" applyFont="1">
      <alignment shrinkToFit="0" vertical="bottom" wrapText="0"/>
    </xf>
    <xf borderId="26" fillId="0" fontId="0" numFmtId="166" xfId="0" applyAlignment="1" applyBorder="1" applyFont="1" applyNumberFormat="1">
      <alignment shrinkToFit="0" vertical="bottom" wrapText="0"/>
    </xf>
    <xf borderId="26" fillId="0" fontId="0" numFmtId="165" xfId="0" applyAlignment="1" applyBorder="1" applyFont="1" applyNumberFormat="1">
      <alignment shrinkToFit="0" vertical="bottom" wrapText="0"/>
    </xf>
    <xf borderId="27" fillId="0" fontId="1" numFmtId="10" xfId="0" applyAlignment="1" applyBorder="1" applyFont="1" applyNumberFormat="1">
      <alignment readingOrder="0"/>
    </xf>
    <xf borderId="29" fillId="0" fontId="19" numFmtId="166" xfId="0" applyAlignment="1" applyBorder="1" applyFont="1" applyNumberFormat="1">
      <alignment horizontal="center" shrinkToFit="0" vertical="bottom" wrapText="0"/>
    </xf>
    <xf borderId="26" fillId="0" fontId="0" numFmtId="174" xfId="0" applyAlignment="1" applyBorder="1" applyFont="1" applyNumberFormat="1">
      <alignment horizontal="right" readingOrder="0" shrinkToFit="0" vertical="bottom" wrapText="0"/>
    </xf>
    <xf borderId="26" fillId="0" fontId="0" numFmtId="165" xfId="0" applyAlignment="1" applyBorder="1" applyFont="1" applyNumberFormat="1">
      <alignment horizontal="right" readingOrder="0" shrinkToFit="0" vertical="bottom" wrapText="0"/>
    </xf>
    <xf borderId="16" fillId="0" fontId="1" numFmtId="0" xfId="0" applyBorder="1" applyFont="1"/>
    <xf borderId="13" fillId="0" fontId="0" numFmtId="0" xfId="0" applyAlignment="1" applyBorder="1" applyFont="1">
      <alignment readingOrder="0" shrinkToFit="0" vertical="bottom" wrapText="0"/>
    </xf>
    <xf borderId="14" fillId="0" fontId="13" numFmtId="0" xfId="0" applyAlignment="1" applyBorder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14" fillId="0" fontId="13" numFmtId="0" xfId="0" applyAlignment="1" applyBorder="1" applyFont="1">
      <alignment vertical="bottom"/>
    </xf>
    <xf borderId="30" fillId="0" fontId="20" numFmtId="0" xfId="0" applyAlignment="1" applyBorder="1" applyFont="1">
      <alignment shrinkToFit="0" vertical="top" wrapText="0"/>
    </xf>
    <xf borderId="30" fillId="0" fontId="21" numFmtId="0" xfId="0" applyAlignment="1" applyBorder="1" applyFont="1">
      <alignment horizontal="center" readingOrder="0" vertical="top"/>
    </xf>
    <xf borderId="30" fillId="0" fontId="22" numFmtId="0" xfId="0" applyAlignment="1" applyBorder="1" applyFont="1">
      <alignment horizontal="center" readingOrder="0" vertical="top"/>
    </xf>
    <xf borderId="31" fillId="0" fontId="1" numFmtId="0" xfId="0" applyAlignment="1" applyBorder="1" applyFont="1">
      <alignment readingOrder="0"/>
    </xf>
    <xf borderId="13" fillId="0" fontId="13" numFmtId="0" xfId="0" applyAlignment="1" applyBorder="1" applyFont="1">
      <alignment vertical="bottom"/>
    </xf>
    <xf borderId="0" fillId="0" fontId="13" numFmtId="2" xfId="0" applyAlignment="1" applyFont="1" applyNumberFormat="1">
      <alignment horizontal="right" vertical="bottom"/>
    </xf>
    <xf borderId="32" fillId="0" fontId="23" numFmtId="0" xfId="0" applyAlignment="1" applyBorder="1" applyFont="1">
      <alignment readingOrder="0" shrinkToFit="0" vertical="top" wrapText="0"/>
    </xf>
    <xf borderId="0" fillId="0" fontId="13" numFmtId="175" xfId="0" applyAlignment="1" applyFont="1" applyNumberFormat="1">
      <alignment horizontal="left" readingOrder="0" shrinkToFit="0" vertical="top" wrapText="0"/>
    </xf>
    <xf borderId="0" fillId="0" fontId="0" numFmtId="0" xfId="0" applyAlignment="1" applyFont="1">
      <alignment horizontal="center" readingOrder="0" vertical="top"/>
    </xf>
    <xf borderId="0" fillId="0" fontId="0" numFmtId="176" xfId="0" applyAlignment="1" applyFont="1" applyNumberFormat="1">
      <alignment horizontal="center" readingOrder="0" vertical="top"/>
    </xf>
    <xf borderId="32" fillId="2" fontId="0" numFmtId="10" xfId="0" applyAlignment="1" applyBorder="1" applyFont="1" applyNumberFormat="1">
      <alignment horizontal="center" readingOrder="0" vertical="top"/>
    </xf>
    <xf borderId="33" fillId="0" fontId="24" numFmtId="0" xfId="0" applyAlignment="1" applyBorder="1" applyFont="1">
      <alignment readingOrder="0" shrinkToFit="0" vertical="top" wrapText="0"/>
    </xf>
    <xf borderId="0" fillId="0" fontId="0" numFmtId="177" xfId="0" applyAlignment="1" applyFont="1" applyNumberFormat="1">
      <alignment horizontal="center" readingOrder="0" vertical="top"/>
    </xf>
    <xf borderId="0" fillId="0" fontId="13" numFmtId="10" xfId="0" applyAlignment="1" applyFont="1" applyNumberFormat="1">
      <alignment vertical="bottom"/>
    </xf>
    <xf borderId="0" fillId="0" fontId="0" numFmtId="175" xfId="0" applyAlignment="1" applyFont="1" applyNumberFormat="1">
      <alignment horizontal="center" readingOrder="0" vertical="top"/>
    </xf>
    <xf borderId="14" fillId="0" fontId="13" numFmtId="10" xfId="0" applyAlignment="1" applyBorder="1" applyFont="1" applyNumberFormat="1">
      <alignment vertical="bottom"/>
    </xf>
    <xf borderId="33" fillId="0" fontId="25" numFmtId="0" xfId="0" applyAlignment="1" applyBorder="1" applyFont="1">
      <alignment readingOrder="0" vertical="top"/>
    </xf>
    <xf borderId="18" fillId="0" fontId="13" numFmtId="0" xfId="0" applyAlignment="1" applyBorder="1" applyFont="1">
      <alignment vertical="bottom"/>
    </xf>
    <xf borderId="10" fillId="0" fontId="13" numFmtId="10" xfId="0" applyAlignment="1" applyBorder="1" applyFont="1" applyNumberFormat="1">
      <alignment vertical="bottom"/>
    </xf>
    <xf borderId="15" fillId="0" fontId="13" numFmtId="0" xfId="0" applyAlignment="1" applyBorder="1" applyFont="1">
      <alignment shrinkToFit="0" vertical="bottom" wrapText="0"/>
    </xf>
    <xf borderId="32" fillId="0" fontId="21" numFmtId="178" xfId="0" applyAlignment="1" applyBorder="1" applyFont="1" applyNumberFormat="1">
      <alignment horizontal="center" readingOrder="0" vertical="top"/>
    </xf>
    <xf borderId="32" fillId="0" fontId="21" numFmtId="0" xfId="0" applyAlignment="1" applyBorder="1" applyFont="1">
      <alignment horizontal="center" readingOrder="0" vertical="top"/>
    </xf>
    <xf borderId="32" fillId="2" fontId="26" numFmtId="0" xfId="0" applyAlignment="1" applyBorder="1" applyFont="1">
      <alignment horizontal="center" readingOrder="0" vertical="top"/>
    </xf>
    <xf borderId="0" fillId="0" fontId="27" numFmtId="0" xfId="0" applyAlignment="1" applyFont="1">
      <alignment readingOrder="0" vertical="top"/>
    </xf>
    <xf borderId="33" fillId="0" fontId="21" numFmtId="178" xfId="0" applyAlignment="1" applyBorder="1" applyFont="1" applyNumberFormat="1">
      <alignment horizontal="center" readingOrder="0" vertical="top"/>
    </xf>
    <xf borderId="33" fillId="0" fontId="21" numFmtId="0" xfId="0" applyAlignment="1" applyBorder="1" applyFont="1">
      <alignment horizontal="center" readingOrder="0" vertical="top"/>
    </xf>
    <xf borderId="33" fillId="2" fontId="26" numFmtId="0" xfId="0" applyAlignment="1" applyBorder="1" applyFont="1">
      <alignment horizontal="center" readingOrder="0" vertical="top"/>
    </xf>
    <xf borderId="0" fillId="0" fontId="28" numFmtId="0" xfId="0" applyFont="1"/>
    <xf borderId="33" fillId="0" fontId="22" numFmtId="0" xfId="0" applyAlignment="1" applyBorder="1" applyFont="1">
      <alignment horizontal="center" readingOrder="0" vertical="top"/>
    </xf>
    <xf borderId="0" fillId="0" fontId="21" numFmtId="178" xfId="0" applyAlignment="1" applyFont="1" applyNumberFormat="1">
      <alignment horizontal="center" readingOrder="0" vertical="top"/>
    </xf>
    <xf borderId="0" fillId="0" fontId="21" numFmtId="0" xfId="0" applyAlignment="1" applyFont="1">
      <alignment horizontal="center" readingOrder="0" vertical="top"/>
    </xf>
    <xf borderId="0" fillId="2" fontId="26" numFmtId="0" xfId="0" applyAlignment="1" applyFont="1">
      <alignment horizontal="center" readingOrder="0" vertical="top"/>
    </xf>
    <xf borderId="33" fillId="0" fontId="29" numFmtId="178" xfId="0" applyAlignment="1" applyBorder="1" applyFont="1" applyNumberFormat="1">
      <alignment horizontal="center" readingOrder="0" vertical="top"/>
    </xf>
    <xf borderId="33" fillId="0" fontId="29" numFmtId="0" xfId="0" applyAlignment="1" applyBorder="1" applyFont="1">
      <alignment horizontal="center" readingOrder="0" vertical="top"/>
    </xf>
    <xf borderId="34" fillId="0" fontId="30" numFmtId="0" xfId="0" applyAlignment="1" applyBorder="1" applyFont="1">
      <alignment horizontal="center" readingOrder="0" vertical="top"/>
    </xf>
    <xf borderId="34" fillId="0" fontId="1" numFmtId="10" xfId="0" applyBorder="1" applyFont="1" applyNumberFormat="1"/>
    <xf borderId="0" fillId="0" fontId="31" numFmtId="165" xfId="0" applyAlignment="1" applyFont="1" applyNumberFormat="1">
      <alignment horizontal="left" readingOrder="0" vertical="top"/>
    </xf>
    <xf borderId="0" fillId="0" fontId="31" numFmtId="0" xfId="0" applyAlignment="1" applyFont="1">
      <alignment horizontal="center" readingOrder="0" vertical="top"/>
    </xf>
    <xf borderId="0" fillId="0" fontId="31" numFmtId="176" xfId="0" applyAlignment="1" applyFont="1" applyNumberFormat="1">
      <alignment horizontal="center" readingOrder="0" vertical="top"/>
    </xf>
    <xf borderId="0" fillId="0" fontId="31" numFmtId="0" xfId="0" applyAlignment="1" applyFont="1">
      <alignment horizontal="left" readingOrder="0" vertical="top"/>
    </xf>
    <xf borderId="0" fillId="0" fontId="31" numFmtId="177" xfId="0" applyAlignment="1" applyFont="1" applyNumberFormat="1">
      <alignment horizontal="center" readingOrder="0" vertical="top"/>
    </xf>
    <xf borderId="0" fillId="0" fontId="31" numFmtId="175" xfId="0" applyAlignment="1" applyFont="1" applyNumberFormat="1">
      <alignment horizontal="center" readingOrder="0" vertical="top"/>
    </xf>
    <xf borderId="0" fillId="0" fontId="13" numFmtId="0" xfId="0" applyFont="1"/>
    <xf borderId="0" fillId="0" fontId="0" numFmtId="0" xfId="0" applyAlignment="1" applyFont="1">
      <alignment horizontal="left" readingOrder="0" vertical="top"/>
    </xf>
    <xf borderId="35" fillId="0" fontId="0" numFmtId="1" xfId="0" applyAlignment="1" applyBorder="1" applyFont="1" applyNumberFormat="1">
      <alignment horizontal="center" readingOrder="0" vertical="top"/>
    </xf>
    <xf borderId="0" fillId="0" fontId="0" numFmtId="165" xfId="0" applyAlignment="1" applyFont="1" applyNumberFormat="1">
      <alignment horizontal="left" readingOrder="0" vertical="top"/>
    </xf>
    <xf borderId="0" fillId="0" fontId="0" numFmtId="165" xfId="0" applyAlignment="1" applyFont="1" applyNumberFormat="1">
      <alignment horizontal="center" readingOrder="0" vertical="top"/>
    </xf>
    <xf borderId="21" fillId="0" fontId="0" numFmtId="10" xfId="0" applyAlignment="1" applyBorder="1" applyFont="1" applyNumberFormat="1">
      <alignment horizontal="right" readingOrder="0" vertical="top"/>
    </xf>
    <xf borderId="0" fillId="0" fontId="31" numFmtId="165" xfId="0" applyAlignment="1" applyFont="1" applyNumberFormat="1">
      <alignment horizontal="center" readingOrder="0" vertical="top"/>
    </xf>
    <xf borderId="0" fillId="0" fontId="32" numFmtId="175" xfId="0" applyAlignment="1" applyFont="1" applyNumberFormat="1">
      <alignment horizontal="left" readingOrder="0" shrinkToFit="0" vertical="top" wrapText="0"/>
    </xf>
    <xf borderId="0" fillId="3" fontId="33" numFmtId="0" xfId="0" applyAlignment="1" applyFill="1" applyFont="1">
      <alignment horizontal="center" readingOrder="0" vertical="top"/>
    </xf>
    <xf borderId="0" fillId="3" fontId="34" numFmtId="0" xfId="0" applyAlignment="1" applyFont="1">
      <alignment horizontal="right" readingOrder="0" vertical="top"/>
    </xf>
    <xf borderId="0" fillId="3" fontId="35" numFmtId="165" xfId="0" applyAlignment="1" applyFont="1" applyNumberFormat="1">
      <alignment horizontal="right" readingOrder="0" vertical="top"/>
    </xf>
    <xf borderId="0" fillId="0" fontId="31" numFmtId="0" xfId="0" applyAlignment="1" applyFont="1">
      <alignment horizontal="center" vertical="top"/>
    </xf>
    <xf borderId="0" fillId="0" fontId="31" numFmtId="165" xfId="0" applyAlignment="1" applyFont="1" applyNumberFormat="1">
      <alignment horizontal="center" vertical="top"/>
    </xf>
  </cellXfs>
  <cellStyles count="1">
    <cellStyle xfId="0" name="Normal" builtinId="0"/>
  </cellStyles>
  <dxfs count="1">
    <dxf>
      <font>
        <color rgb="FF6AA84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Output'!$K$2:$K$4</c:f>
            </c:strRef>
          </c:cat>
          <c:val>
            <c:numRef>
              <c:f>'Summary Output'!$L$2:$L$4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19050</xdr:colOff>
      <xdr:row>5</xdr:row>
      <xdr:rowOff>57150</xdr:rowOff>
    </xdr:from>
    <xdr:ext cx="2838450" cy="1752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</xdr:colOff>
      <xdr:row>20</xdr:row>
      <xdr:rowOff>133350</xdr:rowOff>
    </xdr:from>
    <xdr:ext cx="4448175" cy="2495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inance.yahoo.com/" TargetMode="External"/><Relationship Id="rId2" Type="http://schemas.openxmlformats.org/officeDocument/2006/relationships/hyperlink" Target="https://www.stock-analysis-on.net/" TargetMode="External"/><Relationship Id="rId3" Type="http://schemas.openxmlformats.org/officeDocument/2006/relationships/hyperlink" Target="http://bizstats.com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ycharts.com/indicators/sandp_500_total_return_annual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croaxis.com/invest/bond/MMM/604059AE5" TargetMode="External"/><Relationship Id="rId2" Type="http://schemas.openxmlformats.org/officeDocument/2006/relationships/hyperlink" Target="https://www.macroaxis.com/invest/bond/MMM/88579EAC9" TargetMode="External"/><Relationship Id="rId3" Type="http://schemas.openxmlformats.org/officeDocument/2006/relationships/hyperlink" Target="https://www.macroaxis.com/invest/bond/MMM/88579YAD3" TargetMode="External"/><Relationship Id="rId4" Type="http://schemas.openxmlformats.org/officeDocument/2006/relationships/hyperlink" Target="https://www.macroaxis.com/invest/bond/MMM/88579YAE1" TargetMode="External"/><Relationship Id="rId5" Type="http://schemas.openxmlformats.org/officeDocument/2006/relationships/hyperlink" Target="https://www.macroaxis.com/invest/bond/MMM/88579YAF8" TargetMode="External"/><Relationship Id="rId6" Type="http://schemas.openxmlformats.org/officeDocument/2006/relationships/hyperlink" Target="https://www.macroaxis.com/invest/bond/MMM/88579YAG6" TargetMode="External"/><Relationship Id="rId7" Type="http://schemas.openxmlformats.org/officeDocument/2006/relationships/hyperlink" Target="https://www.macroaxis.com/invest/bond/MMM/88579YAH4" TargetMode="External"/><Relationship Id="rId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pitaliq.com/CIQDotNet/Lists/KeyStats.aspx?listObjectId=100884976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A2" s="1" t="s">
        <v>1</v>
      </c>
    </row>
    <row r="9">
      <c r="A9" s="1" t="s">
        <v>2</v>
      </c>
      <c r="C9" s="2" t="s">
        <v>3</v>
      </c>
    </row>
    <row r="10">
      <c r="A10" s="3" t="s">
        <v>4</v>
      </c>
      <c r="C10" s="2" t="s">
        <v>5</v>
      </c>
    </row>
    <row r="11">
      <c r="A11" s="1" t="s">
        <v>6</v>
      </c>
      <c r="C11" s="2" t="s">
        <v>7</v>
      </c>
    </row>
    <row r="14">
      <c r="G14" s="4"/>
    </row>
  </sheetData>
  <hyperlinks>
    <hyperlink r:id="rId1" ref="C9"/>
    <hyperlink r:id="rId2" ref="C10"/>
    <hyperlink r:id="rId3" ref="C11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C1" s="1" t="s">
        <v>203</v>
      </c>
      <c r="D1" s="1" t="s">
        <v>204</v>
      </c>
    </row>
    <row r="2">
      <c r="A2" s="1">
        <v>2014.0</v>
      </c>
      <c r="B2" s="84">
        <f>'Income Statement'!B17-'Income Statement'!B20+'Cash Flow'!B5-'Balance Sheet'!B52-'Cash Flow'!B13</f>
        <v>6909000</v>
      </c>
      <c r="F2" s="85" t="s">
        <v>205</v>
      </c>
      <c r="G2" s="86">
        <f>'Summary Output'!L27</f>
        <v>0.06016707908</v>
      </c>
      <c r="J2" s="1" t="s">
        <v>206</v>
      </c>
    </row>
    <row r="3">
      <c r="A3" s="1">
        <v>2015.0</v>
      </c>
      <c r="B3" s="84">
        <f>'Income Statement'!C17-'Income Statement'!C20+'Cash Flow'!C5-'Balance Sheet'!C52-'Cash Flow'!C13</f>
        <v>10398000</v>
      </c>
      <c r="C3" s="4">
        <f t="shared" ref="C3:C5" si="1">B3/B2-1</f>
        <v>0.5049934868</v>
      </c>
      <c r="D3" s="4">
        <f t="shared" ref="D3:D5" si="2">1+C3</f>
        <v>1.504993487</v>
      </c>
      <c r="F3" s="87" t="s">
        <v>207</v>
      </c>
      <c r="G3" s="88">
        <v>0.085</v>
      </c>
    </row>
    <row r="4">
      <c r="A4" s="1">
        <v>2016.0</v>
      </c>
      <c r="B4" s="84">
        <f>'Income Statement'!D17-'Income Statement'!D20+'Cash Flow'!D5-'Balance Sheet'!D52-'Cash Flow'!D13</f>
        <v>6372000</v>
      </c>
      <c r="C4" s="4">
        <f t="shared" si="1"/>
        <v>-0.3871898442</v>
      </c>
      <c r="D4" s="4">
        <f t="shared" si="2"/>
        <v>0.6128101558</v>
      </c>
      <c r="F4" s="89" t="s">
        <v>208</v>
      </c>
      <c r="G4" s="90">
        <v>0.077</v>
      </c>
    </row>
    <row r="5">
      <c r="A5" s="1">
        <v>2017.0</v>
      </c>
      <c r="B5" s="84">
        <f>'Income Statement'!E17-'Income Statement'!E20+'Cash Flow'!E5-'Balance Sheet'!E52-'Cash Flow'!E13</f>
        <v>6488000</v>
      </c>
      <c r="C5" s="4">
        <f t="shared" si="1"/>
        <v>0.01820464532</v>
      </c>
      <c r="D5" s="4">
        <f t="shared" si="2"/>
        <v>1.018204645</v>
      </c>
    </row>
    <row r="8">
      <c r="B8" s="1" t="s">
        <v>209</v>
      </c>
      <c r="D8" s="1" t="s">
        <v>210</v>
      </c>
    </row>
    <row r="9">
      <c r="A9" s="1">
        <v>2014.0</v>
      </c>
      <c r="B9" s="52">
        <f>B5*(1+$G$3)</f>
        <v>7039480</v>
      </c>
      <c r="D9" s="52">
        <f>B9/(1+$G$2)^1</f>
        <v>6639972.264</v>
      </c>
    </row>
    <row r="10">
      <c r="A10" s="1">
        <v>2015.0</v>
      </c>
      <c r="B10" s="52">
        <f t="shared" ref="B10:B12" si="3">B9*(1+$G$3)</f>
        <v>7637835.8</v>
      </c>
      <c r="D10" s="52">
        <f>B10/(1+$G$2)^2</f>
        <v>6795504.264</v>
      </c>
    </row>
    <row r="11">
      <c r="A11" s="1">
        <v>2016.0</v>
      </c>
      <c r="B11" s="52">
        <f t="shared" si="3"/>
        <v>8287051.843</v>
      </c>
      <c r="D11" s="52">
        <f>B11/(1+$G$2)^3</f>
        <v>6954679.382</v>
      </c>
    </row>
    <row r="12">
      <c r="A12" s="1">
        <v>2017.0</v>
      </c>
      <c r="B12" s="52">
        <f t="shared" si="3"/>
        <v>8991451.25</v>
      </c>
      <c r="D12" s="52">
        <f>B12/(1+$G$2)^4</f>
        <v>7117582.953</v>
      </c>
    </row>
    <row r="13">
      <c r="D13" s="52">
        <f>sum(D9:D12)</f>
        <v>27507738.86</v>
      </c>
      <c r="E13" s="1" t="s">
        <v>211</v>
      </c>
    </row>
    <row r="15">
      <c r="A15" s="1" t="s">
        <v>212</v>
      </c>
      <c r="B15" s="52">
        <f>(B12*(1+G4))/(G2-0.02)</f>
        <v>241087806.6</v>
      </c>
      <c r="D15" s="52">
        <f>B15/(1+G2)^5</f>
        <v>180012919.4</v>
      </c>
      <c r="E15" s="1" t="s">
        <v>213</v>
      </c>
      <c r="H15" s="85" t="s">
        <v>214</v>
      </c>
      <c r="I15" s="38"/>
      <c r="J15" s="91">
        <v>2014.0</v>
      </c>
      <c r="K15" s="91">
        <v>2015.0</v>
      </c>
      <c r="L15" s="91">
        <v>2016.0</v>
      </c>
      <c r="M15" s="92">
        <v>2017.0</v>
      </c>
    </row>
    <row r="16">
      <c r="H16" s="87" t="s">
        <v>215</v>
      </c>
      <c r="J16" s="1">
        <v>2.66</v>
      </c>
      <c r="K16" s="1">
        <v>2.56</v>
      </c>
      <c r="L16" s="1">
        <v>2.48</v>
      </c>
      <c r="M16" s="93">
        <v>2.451</v>
      </c>
      <c r="N16" s="1" t="s">
        <v>216</v>
      </c>
    </row>
    <row r="17">
      <c r="A17" s="94" t="s">
        <v>217</v>
      </c>
      <c r="B17" s="36"/>
      <c r="C17" s="36"/>
      <c r="D17" s="95">
        <f>SUM(D13+D15)</f>
        <v>207520658.2</v>
      </c>
      <c r="H17" s="96"/>
      <c r="M17" s="53"/>
    </row>
    <row r="18">
      <c r="A18" s="54" t="s">
        <v>218</v>
      </c>
      <c r="D18">
        <f>M16*1000000</f>
        <v>2451000</v>
      </c>
      <c r="H18" s="89" t="s">
        <v>219</v>
      </c>
      <c r="I18" s="36"/>
      <c r="J18" s="97" t="s">
        <v>220</v>
      </c>
      <c r="K18" s="36"/>
      <c r="L18" s="36"/>
      <c r="M18" s="55"/>
    </row>
    <row r="19" ht="13.5" customHeight="1">
      <c r="A19" s="98" t="s">
        <v>221</v>
      </c>
      <c r="D19" s="65">
        <f>((D17/D18)/(1+G2)^(5))</f>
        <v>63.21883005</v>
      </c>
      <c r="M19" s="1" t="s">
        <v>34</v>
      </c>
    </row>
    <row r="20">
      <c r="A20" s="54" t="s">
        <v>222</v>
      </c>
      <c r="D20" s="1">
        <v>196.99</v>
      </c>
    </row>
    <row r="21">
      <c r="A21" s="54" t="s">
        <v>223</v>
      </c>
      <c r="D21" s="57">
        <f>D20-D19</f>
        <v>133.77117</v>
      </c>
    </row>
  </sheetData>
  <mergeCells count="5">
    <mergeCell ref="A17:C17"/>
    <mergeCell ref="A18:C18"/>
    <mergeCell ref="A19:C19"/>
    <mergeCell ref="A21:C21"/>
    <mergeCell ref="A20:C20"/>
  </mergeCells>
  <conditionalFormatting sqref="D21">
    <cfRule type="cellIs" dxfId="0" priority="1" operator="greaterThanOrEqual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44"/>
    <col customWidth="1" min="2" max="2" width="15.33"/>
    <col customWidth="1" min="3" max="3" width="15.78"/>
    <col customWidth="1" min="4" max="4" width="11.78"/>
    <col customWidth="1" min="5" max="5" width="13.78"/>
    <col customWidth="1" min="6" max="26" width="10.56"/>
  </cols>
  <sheetData>
    <row r="1" ht="15.75" customHeight="1">
      <c r="A1" s="6" t="s">
        <v>9</v>
      </c>
      <c r="B1" s="8" t="s">
        <v>10</v>
      </c>
      <c r="C1" s="9"/>
      <c r="D1" s="9"/>
      <c r="E1" s="9"/>
      <c r="G1" s="11" t="s">
        <v>11</v>
      </c>
    </row>
    <row r="2" ht="15.75" customHeight="1">
      <c r="A2" s="13" t="s">
        <v>13</v>
      </c>
      <c r="B2" s="15">
        <v>42004.0</v>
      </c>
      <c r="C2" s="17">
        <v>42369.0</v>
      </c>
      <c r="D2" s="17">
        <v>42735.0</v>
      </c>
      <c r="E2" s="19">
        <v>43100.0</v>
      </c>
      <c r="G2" s="9">
        <v>42004.0</v>
      </c>
      <c r="H2" s="9">
        <v>42369.0</v>
      </c>
      <c r="I2" s="9">
        <v>42735.0</v>
      </c>
      <c r="J2" s="9">
        <v>43100.0</v>
      </c>
    </row>
    <row r="3" ht="15.75" customHeight="1">
      <c r="A3" s="7" t="s">
        <v>16</v>
      </c>
      <c r="B3" s="20">
        <v>3.1821E7</v>
      </c>
      <c r="C3" s="25">
        <v>3.0274E7</v>
      </c>
      <c r="D3" s="25">
        <v>3.0109E7</v>
      </c>
      <c r="E3" s="20">
        <v>3.1657E7</v>
      </c>
      <c r="G3" s="20">
        <v>1.4791E7</v>
      </c>
      <c r="H3" s="20">
        <v>1.4241E7</v>
      </c>
      <c r="I3" s="20">
        <v>1.427E7</v>
      </c>
      <c r="J3" s="20">
        <v>1.4748E7</v>
      </c>
    </row>
    <row r="4" ht="15.75" customHeight="1">
      <c r="A4" s="7" t="s">
        <v>28</v>
      </c>
      <c r="B4" s="25">
        <v>1.6447E7</v>
      </c>
      <c r="C4" s="25">
        <v>1.5343E7</v>
      </c>
      <c r="D4" s="25">
        <v>1.504E7</v>
      </c>
      <c r="E4" s="27">
        <v>1.5915E7</v>
      </c>
      <c r="G4" s="20">
        <v>8348000.0</v>
      </c>
      <c r="H4" s="20">
        <v>7786000.0</v>
      </c>
      <c r="I4" s="20">
        <v>7693000.0</v>
      </c>
      <c r="J4" s="20">
        <v>8207000.0</v>
      </c>
    </row>
    <row r="5" ht="15.75" customHeight="1">
      <c r="A5" s="28" t="s">
        <v>35</v>
      </c>
      <c r="B5" s="20">
        <v>1.5374E7</v>
      </c>
      <c r="C5" s="25">
        <f t="shared" ref="C5:E5" si="1">C3-C4</f>
        <v>14931000</v>
      </c>
      <c r="D5" s="20">
        <f t="shared" si="1"/>
        <v>15069000</v>
      </c>
      <c r="E5" s="20">
        <f t="shared" si="1"/>
        <v>15742000</v>
      </c>
      <c r="G5" s="33">
        <v>6443000.0</v>
      </c>
      <c r="H5" s="33">
        <v>6455000.0</v>
      </c>
      <c r="I5" s="33">
        <v>6577000.0</v>
      </c>
      <c r="J5" s="33">
        <v>6541000.0</v>
      </c>
    </row>
    <row r="6" ht="15.75" customHeight="1">
      <c r="A6" s="7"/>
      <c r="B6" s="20"/>
      <c r="C6" s="20"/>
      <c r="D6" s="20"/>
      <c r="E6" s="20"/>
      <c r="G6" s="33"/>
      <c r="H6" s="33"/>
      <c r="I6" s="33"/>
      <c r="J6" s="33"/>
    </row>
    <row r="7" ht="15.75" customHeight="1">
      <c r="A7" s="13" t="s">
        <v>44</v>
      </c>
      <c r="B7" s="33"/>
      <c r="C7" s="33"/>
      <c r="D7" s="20"/>
      <c r="E7" s="20"/>
      <c r="G7" s="7"/>
      <c r="H7" s="7"/>
      <c r="I7" s="7"/>
      <c r="J7" s="7"/>
    </row>
    <row r="8" ht="15.75" customHeight="1">
      <c r="A8" s="7" t="s">
        <v>46</v>
      </c>
      <c r="B8" s="20">
        <v>1770000.0</v>
      </c>
      <c r="C8" s="20">
        <v>1751000.0</v>
      </c>
      <c r="D8" s="20">
        <v>1735000.0</v>
      </c>
      <c r="E8" s="20">
        <v>1842000.0</v>
      </c>
      <c r="G8" s="20">
        <v>483000.0</v>
      </c>
      <c r="H8" s="20">
        <v>466000.0</v>
      </c>
      <c r="I8" s="20">
        <v>459000.0</v>
      </c>
      <c r="J8" s="20">
        <v>453000.0</v>
      </c>
    </row>
    <row r="9" ht="31.5" customHeight="1">
      <c r="A9" s="35" t="s">
        <v>49</v>
      </c>
      <c r="B9" s="20">
        <v>6469000.0</v>
      </c>
      <c r="C9" s="20">
        <v>6167000.0</v>
      </c>
      <c r="D9" s="20">
        <v>6222000.0</v>
      </c>
      <c r="E9" s="20">
        <v>6567000.0</v>
      </c>
      <c r="G9" s="20">
        <v>3696000.0</v>
      </c>
      <c r="H9" s="20">
        <v>3584000.0</v>
      </c>
      <c r="I9" s="20">
        <v>3588000.0</v>
      </c>
      <c r="J9" s="20">
        <v>3564000.0</v>
      </c>
    </row>
    <row r="10" ht="15.75" customHeight="1">
      <c r="A10" s="7" t="s">
        <v>57</v>
      </c>
      <c r="B10" s="37" t="s">
        <v>30</v>
      </c>
      <c r="C10" s="37" t="s">
        <v>30</v>
      </c>
      <c r="D10" s="37" t="s">
        <v>30</v>
      </c>
      <c r="E10" s="37" t="s">
        <v>30</v>
      </c>
      <c r="G10" s="39" t="s">
        <v>30</v>
      </c>
      <c r="H10" s="39" t="s">
        <v>30</v>
      </c>
      <c r="I10" s="39" t="s">
        <v>30</v>
      </c>
      <c r="J10" s="39" t="s">
        <v>30</v>
      </c>
    </row>
    <row r="11" ht="15.75" customHeight="1">
      <c r="A11" s="7" t="s">
        <v>70</v>
      </c>
      <c r="B11" s="39" t="s">
        <v>30</v>
      </c>
      <c r="C11" s="39" t="s">
        <v>30</v>
      </c>
      <c r="D11" s="39" t="s">
        <v>30</v>
      </c>
      <c r="E11" s="39" t="s">
        <v>30</v>
      </c>
      <c r="G11" s="39" t="s">
        <v>30</v>
      </c>
      <c r="H11" s="39" t="s">
        <v>30</v>
      </c>
      <c r="I11" s="39" t="s">
        <v>30</v>
      </c>
      <c r="J11" s="39" t="s">
        <v>30</v>
      </c>
    </row>
    <row r="12" ht="15.75" customHeight="1">
      <c r="A12" s="7" t="s">
        <v>72</v>
      </c>
      <c r="B12" s="20">
        <v>2.4686E7</v>
      </c>
      <c r="C12" s="20">
        <v>2.3261E7</v>
      </c>
      <c r="D12" s="20">
        <v>2.2997E7</v>
      </c>
      <c r="E12" s="20">
        <v>2.4324E7</v>
      </c>
      <c r="G12" s="20">
        <v>1.2977E7</v>
      </c>
      <c r="H12" s="20">
        <v>1.2282E7</v>
      </c>
      <c r="I12" s="20">
        <v>1.218E7</v>
      </c>
      <c r="J12" s="20">
        <v>1.2684E7</v>
      </c>
    </row>
    <row r="13" ht="15.75" customHeight="1">
      <c r="A13" s="28" t="s">
        <v>76</v>
      </c>
      <c r="B13" s="33">
        <v>7135000.0</v>
      </c>
      <c r="C13" s="33">
        <v>7013000.0</v>
      </c>
      <c r="D13" s="33">
        <v>7112000.0</v>
      </c>
      <c r="E13" s="33">
        <v>7333000.0</v>
      </c>
      <c r="G13" s="33">
        <v>1814000.0</v>
      </c>
      <c r="H13" s="33">
        <v>1959000.0</v>
      </c>
      <c r="I13" s="33">
        <v>2090000.0</v>
      </c>
      <c r="J13" s="33">
        <v>2064000.0</v>
      </c>
    </row>
    <row r="14" ht="15.75" customHeight="1">
      <c r="A14" s="40" t="s">
        <v>48</v>
      </c>
      <c r="B14" s="41">
        <v>1410000.0</v>
      </c>
      <c r="C14" s="42">
        <v>1440000.0</v>
      </c>
      <c r="D14" s="41">
        <v>1470000.0</v>
      </c>
      <c r="E14" s="41">
        <v>1540000.0</v>
      </c>
      <c r="F14" s="43"/>
      <c r="G14" s="41">
        <v>62000.0</v>
      </c>
      <c r="H14" s="41">
        <v>471000.0</v>
      </c>
      <c r="I14" s="41">
        <v>522000.0</v>
      </c>
      <c r="J14" s="41">
        <v>460000.0</v>
      </c>
      <c r="K14" s="44"/>
    </row>
    <row r="15" ht="39.75" customHeight="1">
      <c r="A15" s="45" t="s">
        <v>86</v>
      </c>
      <c r="B15" s="7"/>
      <c r="C15" s="7"/>
      <c r="D15" s="7"/>
      <c r="E15" s="7"/>
      <c r="G15" s="7"/>
      <c r="H15" s="7"/>
      <c r="I15" s="7"/>
      <c r="J15" s="7"/>
    </row>
    <row r="16" ht="15.75" customHeight="1">
      <c r="A16" s="7" t="s">
        <v>87</v>
      </c>
      <c r="B16" s="20">
        <v>-109000.0</v>
      </c>
      <c r="C16" s="20">
        <v>-190000.0</v>
      </c>
      <c r="D16" s="20">
        <v>-59000.0</v>
      </c>
      <c r="E16" s="20">
        <v>215000.0</v>
      </c>
      <c r="G16" s="20">
        <v>-468000.0</v>
      </c>
      <c r="H16" s="20">
        <v>-214000.0</v>
      </c>
      <c r="I16" s="20">
        <v>-1311000.0</v>
      </c>
      <c r="J16" s="20">
        <v>-59000.0</v>
      </c>
    </row>
    <row r="17" ht="15.75" customHeight="1">
      <c r="A17" s="7" t="s">
        <v>88</v>
      </c>
      <c r="B17" s="20">
        <v>7135000.0</v>
      </c>
      <c r="C17" s="20">
        <v>7013000.0</v>
      </c>
      <c r="D17" s="20">
        <v>7112000.0</v>
      </c>
      <c r="E17" s="20">
        <v>7333000.0</v>
      </c>
      <c r="G17" s="20">
        <v>1814000.0</v>
      </c>
      <c r="H17" s="20">
        <v>1959000.0</v>
      </c>
      <c r="I17" s="20">
        <v>2090000.0</v>
      </c>
      <c r="J17" s="20">
        <v>2064000.0</v>
      </c>
    </row>
    <row r="18" ht="15.75" customHeight="1">
      <c r="A18" s="7" t="s">
        <v>89</v>
      </c>
      <c r="B18" s="20">
        <v>-142000.0</v>
      </c>
      <c r="C18" s="20">
        <v>-149000.0</v>
      </c>
      <c r="D18" s="20">
        <v>-199000.0</v>
      </c>
      <c r="E18" s="20">
        <v>-322000.0</v>
      </c>
      <c r="G18" s="20">
        <v>-187000.0</v>
      </c>
      <c r="H18" s="20">
        <v>-125000.0</v>
      </c>
      <c r="I18" s="20">
        <v>-125000.0</v>
      </c>
      <c r="J18" s="20">
        <v>-105000.0</v>
      </c>
    </row>
    <row r="19" ht="15.75" customHeight="1">
      <c r="A19" s="7" t="s">
        <v>91</v>
      </c>
      <c r="B19" s="20">
        <v>7026000.0</v>
      </c>
      <c r="C19" s="20">
        <v>6823000.0</v>
      </c>
      <c r="D19" s="20">
        <v>7053000.0</v>
      </c>
      <c r="E19" s="20">
        <v>7548000.0</v>
      </c>
      <c r="G19" s="20">
        <v>1346000.0</v>
      </c>
      <c r="H19" s="20">
        <v>1745000.0</v>
      </c>
      <c r="I19" s="20">
        <v>779000.0</v>
      </c>
      <c r="J19" s="20">
        <v>2005000.0</v>
      </c>
    </row>
    <row r="20" ht="15.75" customHeight="1">
      <c r="A20" s="7" t="s">
        <v>92</v>
      </c>
      <c r="B20" s="20">
        <v>2028000.0</v>
      </c>
      <c r="C20" s="20">
        <v>1982000.0</v>
      </c>
      <c r="D20" s="20">
        <v>1995000.0</v>
      </c>
      <c r="E20" s="20">
        <v>2679000.0</v>
      </c>
      <c r="G20" s="20">
        <v>237000.0</v>
      </c>
      <c r="H20" s="20">
        <v>413000.0</v>
      </c>
      <c r="I20" s="20">
        <v>214000.0</v>
      </c>
      <c r="J20" s="20">
        <v>615000.0</v>
      </c>
    </row>
    <row r="21" ht="15.75" customHeight="1">
      <c r="A21" s="7" t="s">
        <v>93</v>
      </c>
      <c r="B21" s="20">
        <v>33000.0</v>
      </c>
      <c r="C21" s="20">
        <v>39000.0</v>
      </c>
      <c r="D21" s="20">
        <v>45000.0</v>
      </c>
      <c r="E21" s="20">
        <v>59000.0</v>
      </c>
      <c r="G21" s="20">
        <v>85000.0</v>
      </c>
      <c r="H21" s="20">
        <v>86000.0</v>
      </c>
      <c r="I21" s="20">
        <v>87000.0</v>
      </c>
      <c r="J21" s="20">
        <v>115000.0</v>
      </c>
    </row>
    <row r="22" ht="15.75" customHeight="1">
      <c r="A22" s="28" t="s">
        <v>94</v>
      </c>
      <c r="B22" s="33">
        <v>4998000.0</v>
      </c>
      <c r="C22" s="33">
        <v>4841000.0</v>
      </c>
      <c r="D22" s="33">
        <v>5058000.0</v>
      </c>
      <c r="E22" s="33">
        <v>4869000.0</v>
      </c>
      <c r="G22" s="33">
        <v>1109000.0</v>
      </c>
      <c r="H22" s="33">
        <v>1332000.0</v>
      </c>
      <c r="I22" s="33">
        <v>565000.0</v>
      </c>
      <c r="J22" s="33">
        <v>1390000.0</v>
      </c>
    </row>
    <row r="23" ht="15.75" customHeight="1">
      <c r="A23" s="28"/>
      <c r="B23" s="7"/>
      <c r="C23" s="7"/>
      <c r="D23" s="7"/>
      <c r="E23" s="7"/>
      <c r="G23" s="33"/>
      <c r="H23" s="33"/>
      <c r="I23" s="33"/>
      <c r="J23" s="33"/>
    </row>
    <row r="24" ht="15.75" customHeight="1">
      <c r="A24" s="13" t="s">
        <v>95</v>
      </c>
      <c r="B24" s="7"/>
      <c r="C24" s="7"/>
      <c r="D24" s="7"/>
      <c r="E24" s="7"/>
      <c r="G24" s="7"/>
      <c r="H24" s="7"/>
      <c r="I24" s="7"/>
      <c r="J24" s="7"/>
    </row>
    <row r="25" ht="15.75" customHeight="1">
      <c r="A25" s="7" t="s">
        <v>96</v>
      </c>
      <c r="B25" s="39" t="s">
        <v>30</v>
      </c>
      <c r="C25" s="39" t="s">
        <v>30</v>
      </c>
      <c r="D25" s="39" t="s">
        <v>30</v>
      </c>
      <c r="E25" s="39" t="s">
        <v>30</v>
      </c>
      <c r="G25" s="20">
        <v>1050000.0</v>
      </c>
      <c r="H25" s="20">
        <v>95000.0</v>
      </c>
      <c r="I25" s="20">
        <v>330000.0</v>
      </c>
      <c r="J25" s="20">
        <v>225000.0</v>
      </c>
    </row>
    <row r="26" ht="15.75" customHeight="1">
      <c r="A26" s="7" t="s">
        <v>97</v>
      </c>
      <c r="B26" s="39" t="s">
        <v>30</v>
      </c>
      <c r="C26" s="39" t="s">
        <v>30</v>
      </c>
      <c r="D26" s="39" t="s">
        <v>30</v>
      </c>
      <c r="E26" s="39" t="s">
        <v>30</v>
      </c>
      <c r="G26" s="39" t="s">
        <v>30</v>
      </c>
      <c r="H26" s="39" t="s">
        <v>30</v>
      </c>
      <c r="I26" s="39" t="s">
        <v>30</v>
      </c>
      <c r="J26" s="39" t="s">
        <v>30</v>
      </c>
    </row>
    <row r="27" ht="15.75" customHeight="1">
      <c r="A27" s="7" t="s">
        <v>98</v>
      </c>
      <c r="B27" s="39" t="s">
        <v>30</v>
      </c>
      <c r="C27" s="39" t="s">
        <v>30</v>
      </c>
      <c r="D27" s="39" t="s">
        <v>30</v>
      </c>
      <c r="E27" s="39" t="s">
        <v>30</v>
      </c>
      <c r="G27" s="39" t="s">
        <v>30</v>
      </c>
      <c r="H27" s="39" t="s">
        <v>30</v>
      </c>
      <c r="I27" s="39" t="s">
        <v>30</v>
      </c>
      <c r="J27" s="39" t="s">
        <v>30</v>
      </c>
    </row>
    <row r="28" ht="15.75" customHeight="1">
      <c r="A28" s="28" t="s">
        <v>99</v>
      </c>
      <c r="B28" s="39" t="s">
        <v>30</v>
      </c>
      <c r="C28" s="39" t="s">
        <v>30</v>
      </c>
      <c r="D28" s="39" t="s">
        <v>30</v>
      </c>
      <c r="E28" s="39" t="s">
        <v>30</v>
      </c>
      <c r="G28" s="39" t="s">
        <v>30</v>
      </c>
      <c r="H28" s="39" t="s">
        <v>30</v>
      </c>
      <c r="I28" s="39" t="s">
        <v>30</v>
      </c>
      <c r="J28" s="39" t="s">
        <v>30</v>
      </c>
    </row>
    <row r="29" ht="15.75" customHeight="1">
      <c r="A29" s="28"/>
      <c r="B29" s="33"/>
      <c r="C29" s="33"/>
      <c r="D29" s="33"/>
      <c r="E29" s="33"/>
      <c r="G29" s="7"/>
      <c r="H29" s="7"/>
      <c r="I29" s="7"/>
      <c r="J29" s="7"/>
    </row>
    <row r="30" ht="15.75" customHeight="1">
      <c r="A30" s="48" t="s">
        <v>18</v>
      </c>
      <c r="B30" s="7"/>
      <c r="C30" s="7"/>
      <c r="D30" s="7"/>
      <c r="E30" s="7"/>
      <c r="G30" s="7"/>
      <c r="H30" s="7"/>
      <c r="I30" s="7"/>
      <c r="J30" s="7"/>
    </row>
    <row r="31" ht="15.75" customHeight="1">
      <c r="A31" s="28" t="s">
        <v>18</v>
      </c>
      <c r="B31" s="33">
        <v>4956000.0</v>
      </c>
      <c r="C31" s="33">
        <v>4833000.0</v>
      </c>
      <c r="D31" s="33">
        <v>5050000.0</v>
      </c>
      <c r="E31" s="33">
        <v>4858000.0</v>
      </c>
      <c r="G31" s="33">
        <v>2102000.0</v>
      </c>
      <c r="H31" s="33">
        <v>1406000.0</v>
      </c>
      <c r="I31" s="33">
        <v>873000.0</v>
      </c>
      <c r="J31" s="33">
        <v>1594000.0</v>
      </c>
    </row>
    <row r="32" ht="15.75" customHeight="1">
      <c r="A32" s="7" t="s">
        <v>102</v>
      </c>
      <c r="B32" s="39" t="s">
        <v>30</v>
      </c>
      <c r="C32" s="39" t="s">
        <v>30</v>
      </c>
      <c r="D32" s="39" t="s">
        <v>30</v>
      </c>
      <c r="E32" s="39" t="s">
        <v>30</v>
      </c>
      <c r="G32" s="39" t="s">
        <v>30</v>
      </c>
      <c r="H32" s="39" t="s">
        <v>30</v>
      </c>
      <c r="I32" s="39" t="s">
        <v>30</v>
      </c>
      <c r="J32" s="39" t="s">
        <v>30</v>
      </c>
    </row>
    <row r="33" ht="15.75" customHeight="1">
      <c r="A33" s="8" t="s">
        <v>103</v>
      </c>
      <c r="B33" s="33">
        <v>4956000.0</v>
      </c>
      <c r="C33" s="33">
        <v>4833000.0</v>
      </c>
      <c r="D33" s="33">
        <v>5050000.0</v>
      </c>
      <c r="E33" s="33">
        <v>4858000.0</v>
      </c>
      <c r="G33" s="33">
        <v>2102000.0</v>
      </c>
      <c r="H33" s="33">
        <v>1406000.0</v>
      </c>
      <c r="I33" s="33">
        <v>873000.0</v>
      </c>
      <c r="J33" s="33">
        <v>1594000.0</v>
      </c>
    </row>
    <row r="34" ht="15.75" customHeight="1">
      <c r="A34" s="28"/>
      <c r="B34" s="7"/>
      <c r="C34" s="7"/>
      <c r="D34" s="7"/>
      <c r="E34" s="7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7" ht="15.75" customHeight="1">
      <c r="A37" s="40" t="s">
        <v>104</v>
      </c>
      <c r="B37" s="40">
        <v>662.0</v>
      </c>
      <c r="C37" s="40">
        <v>637.2</v>
      </c>
      <c r="D37" s="40">
        <v>618.7</v>
      </c>
      <c r="E37" s="40">
        <v>612.7</v>
      </c>
      <c r="F37" s="44"/>
      <c r="G37" s="49">
        <v>2904.7</v>
      </c>
      <c r="H37" s="49">
        <v>2883.6</v>
      </c>
      <c r="I37" s="49">
        <v>2844.4</v>
      </c>
      <c r="J37" s="49">
        <v>2740.4</v>
      </c>
      <c r="K37" s="44"/>
    </row>
    <row r="38" ht="15.75" customHeight="1">
      <c r="A38" s="40" t="s">
        <v>105</v>
      </c>
      <c r="B38" s="40">
        <v>8579.0</v>
      </c>
      <c r="C38" s="40">
        <v>8407.0</v>
      </c>
      <c r="D38" s="40">
        <v>8726.0</v>
      </c>
      <c r="E38" s="40">
        <v>9414.0</v>
      </c>
      <c r="F38" s="44"/>
      <c r="G38" s="44"/>
      <c r="H38" s="44"/>
      <c r="I38" s="44"/>
      <c r="J38" s="40">
        <v>16542.0</v>
      </c>
      <c r="K38" s="44"/>
    </row>
    <row r="39" ht="15.75" customHeight="1">
      <c r="A39" s="40" t="s">
        <v>106</v>
      </c>
      <c r="B39" s="40">
        <v>164.32</v>
      </c>
      <c r="C39" s="40">
        <v>150.64</v>
      </c>
      <c r="D39" s="40">
        <v>178.49</v>
      </c>
      <c r="E39" s="40">
        <v>235.37</v>
      </c>
      <c r="F39" s="44"/>
      <c r="G39" s="44"/>
      <c r="H39" s="44"/>
      <c r="I39" s="44"/>
      <c r="J39" s="40">
        <v>124.79</v>
      </c>
      <c r="K39" s="44"/>
    </row>
    <row r="40" ht="15.75" customHeight="1">
      <c r="A40" s="1" t="s">
        <v>107</v>
      </c>
      <c r="B40" s="52">
        <f t="shared" ref="B40:E40" si="2">B37*1000*B39</f>
        <v>108779840</v>
      </c>
      <c r="C40" s="52">
        <f t="shared" si="2"/>
        <v>95987808</v>
      </c>
      <c r="D40" s="52">
        <f t="shared" si="2"/>
        <v>110431763</v>
      </c>
      <c r="E40" s="52">
        <f t="shared" si="2"/>
        <v>144211199</v>
      </c>
    </row>
    <row r="42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29.44"/>
    <col customWidth="1" min="2" max="2" width="11.33"/>
    <col customWidth="1" min="3" max="3" width="12.22"/>
    <col customWidth="1" min="4" max="4" width="12.44"/>
    <col customWidth="1" min="5" max="5" width="13.22"/>
    <col customWidth="1" min="6" max="26" width="10.56"/>
  </cols>
  <sheetData>
    <row r="1" ht="15.75" customHeight="1">
      <c r="A1" s="5" t="s">
        <v>8</v>
      </c>
      <c r="B1" s="7"/>
      <c r="C1" s="7"/>
      <c r="D1" s="7"/>
      <c r="E1" s="7"/>
      <c r="G1" s="10" t="s">
        <v>11</v>
      </c>
    </row>
    <row r="2" ht="15.75" customHeight="1">
      <c r="A2" s="12" t="s">
        <v>12</v>
      </c>
      <c r="B2" s="14">
        <v>42004.0</v>
      </c>
      <c r="C2" s="14">
        <v>42369.0</v>
      </c>
      <c r="D2" s="14">
        <v>42735.0</v>
      </c>
      <c r="E2" s="14">
        <v>43100.0</v>
      </c>
      <c r="G2" s="16">
        <v>42004.0</v>
      </c>
      <c r="H2" s="14">
        <v>42369.0</v>
      </c>
      <c r="I2" s="14">
        <v>42735.0</v>
      </c>
      <c r="J2" s="14">
        <v>43100.0</v>
      </c>
    </row>
    <row r="3" ht="15.75" customHeight="1">
      <c r="A3" s="18" t="s">
        <v>14</v>
      </c>
      <c r="B3" s="18"/>
      <c r="C3" s="18"/>
      <c r="D3" s="18"/>
      <c r="E3" s="18"/>
      <c r="G3" s="18"/>
      <c r="H3" s="18"/>
      <c r="I3" s="18"/>
      <c r="J3" s="18"/>
    </row>
    <row r="4" ht="15.75" customHeight="1">
      <c r="A4" s="18" t="s">
        <v>15</v>
      </c>
      <c r="B4" s="22">
        <v>1897000.0</v>
      </c>
      <c r="C4" s="22">
        <v>1798000.0</v>
      </c>
      <c r="D4" s="22">
        <v>2398000.0</v>
      </c>
      <c r="E4" s="22">
        <v>3053000.0</v>
      </c>
      <c r="G4" s="22">
        <v>686000.0</v>
      </c>
      <c r="H4" s="22">
        <v>1311000.0</v>
      </c>
      <c r="I4" s="22">
        <v>1820000.0</v>
      </c>
      <c r="J4" s="22">
        <v>1436000.0</v>
      </c>
    </row>
    <row r="5" ht="15.75" customHeight="1">
      <c r="A5" s="18" t="s">
        <v>19</v>
      </c>
      <c r="B5" s="22">
        <v>1439000.0</v>
      </c>
      <c r="C5" s="22">
        <v>118000.0</v>
      </c>
      <c r="D5" s="22">
        <v>280000.0</v>
      </c>
      <c r="E5" s="22">
        <v>1076000.0</v>
      </c>
      <c r="G5" s="22">
        <v>502000.0</v>
      </c>
      <c r="H5" s="22">
        <v>148000.0</v>
      </c>
      <c r="I5" s="22">
        <v>47000.0</v>
      </c>
      <c r="J5" s="22">
        <v>59000.0</v>
      </c>
    </row>
    <row r="6" ht="15.75" customHeight="1">
      <c r="A6" s="18" t="s">
        <v>20</v>
      </c>
      <c r="B6" s="22">
        <v>4315000.0</v>
      </c>
      <c r="C6" s="22">
        <v>4260000.0</v>
      </c>
      <c r="D6" s="22">
        <v>4501000.0</v>
      </c>
      <c r="E6" s="22">
        <v>4982000.0</v>
      </c>
      <c r="G6" s="22">
        <v>2815000.0</v>
      </c>
      <c r="H6" s="22">
        <v>2709000.0</v>
      </c>
      <c r="I6" s="22">
        <v>2654000.0</v>
      </c>
      <c r="J6" s="22">
        <v>2903000.0</v>
      </c>
    </row>
    <row r="7" ht="15.75" customHeight="1">
      <c r="A7" s="18" t="s">
        <v>21</v>
      </c>
      <c r="B7" s="22">
        <v>3706000.0</v>
      </c>
      <c r="C7" s="22">
        <v>3518000.0</v>
      </c>
      <c r="D7" s="22">
        <v>3385000.0</v>
      </c>
      <c r="E7" s="22">
        <v>4034000.0</v>
      </c>
      <c r="G7" s="22">
        <v>1825000.0</v>
      </c>
      <c r="H7" s="22">
        <v>1659000.0</v>
      </c>
      <c r="I7" s="22">
        <v>1514000.0</v>
      </c>
      <c r="J7" s="22">
        <v>1730000.0</v>
      </c>
    </row>
    <row r="8" ht="15.75" customHeight="1">
      <c r="A8" s="18" t="s">
        <v>22</v>
      </c>
      <c r="B8" s="22">
        <v>182000.0</v>
      </c>
      <c r="C8" s="22">
        <v>211000.0</v>
      </c>
      <c r="D8" s="22">
        <v>341000.0</v>
      </c>
      <c r="E8" s="22">
        <v>195000.0</v>
      </c>
      <c r="G8" s="22">
        <v>615000.0</v>
      </c>
      <c r="H8" s="22">
        <v>885000.0</v>
      </c>
      <c r="I8" s="22">
        <v>539000.0</v>
      </c>
      <c r="J8" s="22">
        <v>349000.0</v>
      </c>
    </row>
    <row r="9" ht="15.75" customHeight="1">
      <c r="A9" s="23" t="s">
        <v>23</v>
      </c>
      <c r="B9" s="24">
        <v>1.2303E7</v>
      </c>
      <c r="C9" s="24">
        <v>1.0986E7</v>
      </c>
      <c r="D9" s="24">
        <v>1.1726E7</v>
      </c>
      <c r="E9" s="24">
        <v>1.4277E7</v>
      </c>
      <c r="G9" s="24">
        <v>6443000.0</v>
      </c>
      <c r="H9" s="24">
        <v>6712000.0</v>
      </c>
      <c r="I9" s="24">
        <v>6574000.0</v>
      </c>
      <c r="J9" s="24">
        <v>6477000.0</v>
      </c>
    </row>
    <row r="10" ht="15.75" customHeight="1">
      <c r="A10" s="18" t="s">
        <v>24</v>
      </c>
      <c r="B10" s="22">
        <v>144000.0</v>
      </c>
      <c r="C10" s="22">
        <v>150000.0</v>
      </c>
      <c r="D10" s="22">
        <v>153000.0</v>
      </c>
      <c r="E10" s="22">
        <v>171000.0</v>
      </c>
      <c r="G10" s="22">
        <v>443000.0</v>
      </c>
      <c r="H10" s="22">
        <v>367000.0</v>
      </c>
      <c r="I10" s="22">
        <v>179000.0</v>
      </c>
      <c r="J10" s="22">
        <v>268000.0</v>
      </c>
    </row>
    <row r="11" ht="15.75" customHeight="1">
      <c r="A11" s="18" t="s">
        <v>25</v>
      </c>
      <c r="B11" s="22">
        <v>8489000.0</v>
      </c>
      <c r="C11" s="22">
        <v>8515000.0</v>
      </c>
      <c r="D11" s="22">
        <v>8516000.0</v>
      </c>
      <c r="E11" s="22">
        <v>8866000.0</v>
      </c>
      <c r="G11" s="22">
        <v>3092000.0</v>
      </c>
      <c r="H11" s="22">
        <v>2822000.0</v>
      </c>
      <c r="I11" s="22">
        <v>2608000.0</v>
      </c>
      <c r="J11" s="22">
        <v>2824000.0</v>
      </c>
    </row>
    <row r="12" ht="15.75" customHeight="1">
      <c r="A12" s="18" t="s">
        <v>26</v>
      </c>
      <c r="B12" s="22">
        <v>7050000.0</v>
      </c>
      <c r="C12" s="22">
        <v>9249000.0</v>
      </c>
      <c r="D12" s="22">
        <v>9166000.0</v>
      </c>
      <c r="E12" s="22">
        <v>1.0513E7</v>
      </c>
      <c r="G12" s="22">
        <v>3801000.0</v>
      </c>
      <c r="H12" s="22">
        <v>3669000.0</v>
      </c>
      <c r="I12" s="22">
        <v>3572000.0</v>
      </c>
      <c r="J12" s="22">
        <v>3942000.0</v>
      </c>
    </row>
    <row r="13" ht="15.75" customHeight="1">
      <c r="A13" s="18" t="s">
        <v>27</v>
      </c>
      <c r="B13" s="22">
        <v>1435000.0</v>
      </c>
      <c r="C13" s="22">
        <v>2601000.0</v>
      </c>
      <c r="D13" s="22">
        <v>2320000.0</v>
      </c>
      <c r="E13" s="22">
        <v>2936000.0</v>
      </c>
      <c r="G13" s="22">
        <v>2411000.0</v>
      </c>
      <c r="H13" s="22">
        <v>2178000.0</v>
      </c>
      <c r="I13" s="22">
        <v>1983000.0</v>
      </c>
      <c r="J13" s="22">
        <v>2045000.0</v>
      </c>
    </row>
    <row r="14" ht="15.75" customHeight="1">
      <c r="A14" s="18"/>
      <c r="B14" s="26"/>
      <c r="C14" s="26"/>
      <c r="D14" s="26"/>
      <c r="E14" s="26"/>
      <c r="G14" s="26"/>
      <c r="H14" s="26"/>
      <c r="I14" s="26"/>
      <c r="J14" s="26"/>
    </row>
    <row r="15" ht="15.75" customHeight="1">
      <c r="A15" s="18" t="s">
        <v>29</v>
      </c>
      <c r="B15" s="26" t="s">
        <v>30</v>
      </c>
      <c r="C15" s="26" t="s">
        <v>30</v>
      </c>
      <c r="D15" s="26" t="s">
        <v>30</v>
      </c>
      <c r="E15" s="26" t="s">
        <v>30</v>
      </c>
      <c r="G15" s="26" t="s">
        <v>30</v>
      </c>
      <c r="H15" s="26" t="s">
        <v>30</v>
      </c>
      <c r="I15" s="26" t="s">
        <v>30</v>
      </c>
      <c r="J15" s="26" t="s">
        <v>30</v>
      </c>
    </row>
    <row r="16" ht="15.75" customHeight="1">
      <c r="A16" s="18" t="s">
        <v>31</v>
      </c>
      <c r="B16" s="22">
        <v>1788000.0</v>
      </c>
      <c r="C16" s="22">
        <v>1382000.0</v>
      </c>
      <c r="D16" s="22">
        <v>1025000.0</v>
      </c>
      <c r="E16" s="22">
        <v>1224000.0</v>
      </c>
      <c r="G16" s="22">
        <v>1345000.0</v>
      </c>
      <c r="H16" s="22">
        <v>1328000.0</v>
      </c>
      <c r="I16" s="22">
        <v>855000.0</v>
      </c>
      <c r="J16" s="22">
        <v>982000.0</v>
      </c>
    </row>
    <row r="17" ht="15.75" customHeight="1">
      <c r="A17" s="18" t="s">
        <v>32</v>
      </c>
      <c r="B17" s="22">
        <v>1130000.0</v>
      </c>
      <c r="C17" s="22">
        <v>675000.0</v>
      </c>
      <c r="D17" s="22">
        <v>422000.0</v>
      </c>
      <c r="E17" s="22">
        <v>511000.0</v>
      </c>
      <c r="G17" s="22">
        <v>875000.0</v>
      </c>
      <c r="H17" s="22">
        <v>711000.0</v>
      </c>
      <c r="I17" s="22">
        <v>186000.0</v>
      </c>
      <c r="J17" s="22">
        <v>305000.0</v>
      </c>
    </row>
    <row r="18" ht="15.75" customHeight="1">
      <c r="A18" s="23" t="s">
        <v>33</v>
      </c>
      <c r="B18" s="24">
        <v>3.1209E7</v>
      </c>
      <c r="C18" s="24">
        <v>3.2883E7</v>
      </c>
      <c r="D18" s="24">
        <v>3.2906E7</v>
      </c>
      <c r="E18" s="24">
        <v>3.7987E7</v>
      </c>
      <c r="G18" s="24">
        <v>1.7535E7</v>
      </c>
      <c r="H18" s="24">
        <v>1.7076E7</v>
      </c>
      <c r="I18" s="24">
        <v>1.5771E7</v>
      </c>
      <c r="J18" s="24">
        <v>1.6538E7</v>
      </c>
    </row>
    <row r="19" ht="15.75" customHeight="1">
      <c r="B19" s="1" t="s">
        <v>34</v>
      </c>
    </row>
    <row r="20" ht="15.75" customHeight="1">
      <c r="A20" s="28"/>
      <c r="B20" s="29"/>
      <c r="C20" s="29"/>
      <c r="D20" s="29"/>
      <c r="E20" s="29"/>
      <c r="G20" s="20"/>
      <c r="H20" s="20"/>
      <c r="I20" s="20"/>
      <c r="J20" s="20"/>
    </row>
    <row r="21" ht="15.75" customHeight="1">
      <c r="A21" s="23" t="s">
        <v>37</v>
      </c>
      <c r="B21" s="23"/>
      <c r="C21" s="23"/>
      <c r="D21" s="23"/>
      <c r="E21" s="23"/>
      <c r="G21" s="18"/>
      <c r="H21" s="18"/>
      <c r="I21" s="18"/>
      <c r="J21" s="18"/>
    </row>
    <row r="22" ht="15.75" customHeight="1">
      <c r="A22" s="18" t="s">
        <v>38</v>
      </c>
      <c r="B22" s="22">
        <v>1807000.0</v>
      </c>
      <c r="C22" s="22">
        <v>1694000.0</v>
      </c>
      <c r="D22" s="22">
        <v>1798000.0</v>
      </c>
      <c r="E22" s="22">
        <v>1945000.0</v>
      </c>
      <c r="G22" s="22">
        <v>1919000.0</v>
      </c>
      <c r="H22" s="22">
        <v>1886000.0</v>
      </c>
      <c r="I22" s="22">
        <v>1907000.0</v>
      </c>
      <c r="J22" s="22">
        <v>2321000.0</v>
      </c>
    </row>
    <row r="23" ht="15.75" customHeight="1">
      <c r="A23" s="18" t="s">
        <v>39</v>
      </c>
      <c r="B23" s="22">
        <v>6873000.0</v>
      </c>
      <c r="C23" s="22">
        <v>1.0844E7</v>
      </c>
      <c r="D23" s="22">
        <v>1.1695E7</v>
      </c>
      <c r="E23" s="22">
        <v>1.4009E7</v>
      </c>
      <c r="G23" s="22">
        <v>4014000.0</v>
      </c>
      <c r="H23" s="22">
        <v>4307000.0</v>
      </c>
      <c r="I23" s="22">
        <v>4416000.0</v>
      </c>
      <c r="J23" s="22">
        <v>4146000.0</v>
      </c>
    </row>
    <row r="24" ht="15.75" customHeight="1">
      <c r="A24" s="18" t="s">
        <v>40</v>
      </c>
      <c r="B24" s="22">
        <v>2464000.0</v>
      </c>
      <c r="C24" s="22">
        <v>1873000.0</v>
      </c>
      <c r="D24" s="22">
        <v>1844000.0</v>
      </c>
      <c r="E24" s="22">
        <v>1949000.0</v>
      </c>
      <c r="G24" s="22">
        <v>1620000.0</v>
      </c>
      <c r="H24" s="22">
        <v>1699000.0</v>
      </c>
      <c r="I24" s="22">
        <v>915000.0</v>
      </c>
      <c r="J24" s="22">
        <v>782000.0</v>
      </c>
    </row>
    <row r="25" ht="15.75" customHeight="1">
      <c r="A25" s="18" t="s">
        <v>41</v>
      </c>
      <c r="B25" s="24">
        <v>5964000.0</v>
      </c>
      <c r="C25" s="32">
        <v>7118000.0</v>
      </c>
      <c r="D25" s="24">
        <v>6219000.0</v>
      </c>
      <c r="E25" s="24">
        <v>7687000.0</v>
      </c>
      <c r="G25" s="24">
        <v>4875000.0</v>
      </c>
      <c r="H25" s="24">
        <v>4695000.0</v>
      </c>
      <c r="I25" s="24">
        <v>4253000.0</v>
      </c>
      <c r="J25" s="24">
        <v>3895000.0</v>
      </c>
    </row>
    <row r="26" ht="15.75" customHeight="1">
      <c r="A26" s="18" t="s">
        <v>42</v>
      </c>
      <c r="B26" s="22">
        <v>6708000.0</v>
      </c>
      <c r="C26" s="22">
        <v>8754000.0</v>
      </c>
      <c r="D26" s="22">
        <v>1.0678E7</v>
      </c>
      <c r="E26" s="22">
        <v>1.2096E7</v>
      </c>
      <c r="G26" s="22">
        <v>3533000.0</v>
      </c>
      <c r="H26" s="22">
        <v>4026000.0</v>
      </c>
      <c r="I26" s="22">
        <v>3787000.0</v>
      </c>
      <c r="J26" s="22">
        <v>4123000.0</v>
      </c>
    </row>
    <row r="27" ht="15.75" customHeight="1">
      <c r="A27" s="18" t="s">
        <v>43</v>
      </c>
      <c r="B27" s="22">
        <v>5336000.0</v>
      </c>
      <c r="C27" s="22">
        <v>5497000.0</v>
      </c>
      <c r="D27" s="22">
        <v>5621000.0</v>
      </c>
      <c r="E27" s="22">
        <v>6522000.0</v>
      </c>
      <c r="G27" s="22">
        <v>3862000.0</v>
      </c>
      <c r="H27" s="22">
        <v>3286000.0</v>
      </c>
      <c r="I27" s="22">
        <v>2816000.0</v>
      </c>
      <c r="J27" s="22">
        <v>2837000.0</v>
      </c>
    </row>
    <row r="28" ht="15.75" customHeight="1">
      <c r="A28" s="18" t="s">
        <v>45</v>
      </c>
      <c r="B28" s="18" t="s">
        <v>30</v>
      </c>
      <c r="C28" s="26" t="s">
        <v>30</v>
      </c>
      <c r="D28" s="26" t="s">
        <v>30</v>
      </c>
      <c r="E28" s="26" t="s">
        <v>30</v>
      </c>
      <c r="G28" s="26" t="s">
        <v>30</v>
      </c>
      <c r="H28" s="26" t="s">
        <v>30</v>
      </c>
      <c r="I28" s="26" t="s">
        <v>30</v>
      </c>
      <c r="J28" s="26" t="s">
        <v>30</v>
      </c>
    </row>
    <row r="29" ht="15.75" customHeight="1">
      <c r="A29" s="18" t="s">
        <v>47</v>
      </c>
      <c r="B29" s="22">
        <v>33000.0</v>
      </c>
      <c r="C29" s="22">
        <v>39000.0</v>
      </c>
      <c r="D29" s="22">
        <v>45000.0</v>
      </c>
      <c r="E29" s="22">
        <v>59000.0</v>
      </c>
      <c r="G29" s="22">
        <v>85000.0</v>
      </c>
      <c r="H29" s="22">
        <v>86000.0</v>
      </c>
      <c r="I29" s="22">
        <v>87000.0</v>
      </c>
      <c r="J29" s="22">
        <v>115000.0</v>
      </c>
    </row>
    <row r="30" ht="15.75" customHeight="1">
      <c r="A30" s="18" t="s">
        <v>50</v>
      </c>
      <c r="B30" s="30" t="s">
        <v>30</v>
      </c>
      <c r="C30" s="30" t="s">
        <v>30</v>
      </c>
      <c r="D30" s="30" t="s">
        <v>30</v>
      </c>
      <c r="E30" s="30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</row>
    <row r="31" ht="15.75" customHeight="1">
      <c r="A31" s="23" t="s">
        <v>51</v>
      </c>
      <c r="B31" s="24">
        <v>1.8067E7</v>
      </c>
      <c r="C31" s="24">
        <v>2.1415E7</v>
      </c>
      <c r="D31" s="24">
        <v>2.2563E7</v>
      </c>
      <c r="E31" s="24">
        <v>2.6365E7</v>
      </c>
      <c r="F31" s="36"/>
      <c r="G31" s="24">
        <v>1.227E7</v>
      </c>
      <c r="H31" s="24">
        <v>1.2007E7</v>
      </c>
      <c r="I31" s="24">
        <v>1.0856E7</v>
      </c>
      <c r="J31" s="24">
        <v>1.0866E7</v>
      </c>
    </row>
    <row r="32" ht="15.75" customHeight="1">
      <c r="A32" s="28"/>
      <c r="B32" s="28"/>
      <c r="C32" s="28"/>
      <c r="D32" s="28"/>
      <c r="E32" s="28"/>
      <c r="G32" s="7"/>
      <c r="H32" s="7"/>
      <c r="I32" s="7"/>
      <c r="J32" s="7"/>
    </row>
    <row r="33" ht="15.75" customHeight="1">
      <c r="A33" s="23" t="s">
        <v>61</v>
      </c>
      <c r="B33" s="23"/>
      <c r="C33" s="23"/>
      <c r="D33" s="23"/>
      <c r="E33" s="23"/>
      <c r="F33" s="38"/>
      <c r="G33" s="18"/>
      <c r="H33" s="18"/>
      <c r="I33" s="18"/>
      <c r="J33" s="18"/>
    </row>
    <row r="34" ht="15.75" customHeight="1">
      <c r="A34" s="18" t="s">
        <v>65</v>
      </c>
      <c r="B34" s="30" t="s">
        <v>30</v>
      </c>
      <c r="C34" s="30" t="s">
        <v>30</v>
      </c>
      <c r="D34" s="30" t="s">
        <v>30</v>
      </c>
      <c r="E34" s="30" t="s">
        <v>30</v>
      </c>
      <c r="G34" s="26" t="s">
        <v>30</v>
      </c>
      <c r="H34" s="26" t="s">
        <v>30</v>
      </c>
      <c r="I34" s="26" t="s">
        <v>30</v>
      </c>
      <c r="J34" s="26" t="s">
        <v>30</v>
      </c>
    </row>
    <row r="35" ht="15.75" customHeight="1">
      <c r="A35" s="18" t="s">
        <v>68</v>
      </c>
      <c r="B35" s="30" t="s">
        <v>30</v>
      </c>
      <c r="C35" s="30" t="s">
        <v>30</v>
      </c>
      <c r="D35" s="30" t="s">
        <v>30</v>
      </c>
      <c r="E35" s="30" t="s">
        <v>30</v>
      </c>
      <c r="G35" s="26" t="s">
        <v>30</v>
      </c>
      <c r="H35" s="26" t="s">
        <v>30</v>
      </c>
      <c r="I35" s="26" t="s">
        <v>30</v>
      </c>
      <c r="J35" s="26" t="s">
        <v>30</v>
      </c>
    </row>
    <row r="36" ht="15.75" customHeight="1">
      <c r="A36" s="18" t="s">
        <v>71</v>
      </c>
      <c r="B36" s="30" t="s">
        <v>30</v>
      </c>
      <c r="C36" s="30" t="s">
        <v>30</v>
      </c>
      <c r="D36" s="30" t="s">
        <v>30</v>
      </c>
      <c r="E36" s="30" t="s">
        <v>30</v>
      </c>
      <c r="G36" s="26" t="s">
        <v>30</v>
      </c>
      <c r="H36" s="26" t="s">
        <v>30</v>
      </c>
      <c r="I36" s="26" t="s">
        <v>30</v>
      </c>
      <c r="J36" s="26" t="s">
        <v>30</v>
      </c>
    </row>
    <row r="37" ht="15.75" customHeight="1">
      <c r="A37" s="18" t="s">
        <v>75</v>
      </c>
      <c r="B37" s="22">
        <v>9000.0</v>
      </c>
      <c r="C37" s="22">
        <v>9000.0</v>
      </c>
      <c r="D37" s="22">
        <v>9000.0</v>
      </c>
      <c r="E37" s="22">
        <v>9000.0</v>
      </c>
      <c r="G37" s="22">
        <v>484000.0</v>
      </c>
      <c r="H37" s="22">
        <v>969000.0</v>
      </c>
      <c r="I37" s="22">
        <v>969000.0</v>
      </c>
      <c r="J37" s="22">
        <v>969000.0</v>
      </c>
    </row>
    <row r="38" ht="15.75" customHeight="1">
      <c r="A38" s="18" t="s">
        <v>78</v>
      </c>
      <c r="B38" s="22">
        <v>3.4317E7</v>
      </c>
      <c r="C38" s="22"/>
      <c r="D38" s="22">
        <v>3.7907E7</v>
      </c>
      <c r="E38" s="22">
        <v>3.9115E7</v>
      </c>
      <c r="G38" s="22">
        <v>1.4498E7</v>
      </c>
      <c r="H38" s="22">
        <v>1.5521E7</v>
      </c>
      <c r="I38" s="22">
        <v>1.598E7</v>
      </c>
      <c r="J38" s="22">
        <v>1.714E7</v>
      </c>
    </row>
    <row r="39" ht="15.75" customHeight="1">
      <c r="A39" s="18" t="s">
        <v>80</v>
      </c>
      <c r="B39" s="22">
        <v>-2.5596E7</v>
      </c>
      <c r="C39" s="22">
        <v>-2.9667E7</v>
      </c>
      <c r="D39" s="22">
        <v>-3.2679E7</v>
      </c>
      <c r="E39" s="22">
        <v>-3.2913E7</v>
      </c>
      <c r="G39" s="22">
        <v>-1.083E7</v>
      </c>
      <c r="H39" s="22">
        <v>-1.2142E7</v>
      </c>
      <c r="I39" s="22">
        <v>-1.2828E7</v>
      </c>
      <c r="J39" s="22">
        <v>-1.3308E7</v>
      </c>
    </row>
    <row r="40" ht="15.75" customHeight="1">
      <c r="A40" s="18" t="s">
        <v>82</v>
      </c>
      <c r="B40" s="22">
        <v>4379000.0</v>
      </c>
      <c r="C40" s="22">
        <v>4791000.0</v>
      </c>
      <c r="D40" s="22">
        <v>5061000.0</v>
      </c>
      <c r="E40" s="22">
        <v>5352000.0</v>
      </c>
      <c r="G40" s="22">
        <v>1028000.0</v>
      </c>
      <c r="H40" s="22">
        <v>635000.0</v>
      </c>
      <c r="I40" s="22">
        <v>707000.0</v>
      </c>
      <c r="J40" s="22">
        <v>756000.0</v>
      </c>
    </row>
    <row r="41" ht="15.75" customHeight="1">
      <c r="A41" s="18" t="s">
        <v>83</v>
      </c>
      <c r="B41" s="22">
        <v>-6289000.0</v>
      </c>
      <c r="C41" s="22">
        <v>-6359000.0</v>
      </c>
      <c r="D41" s="22">
        <v>-7245000.0</v>
      </c>
      <c r="E41" s="22">
        <v>-7026000.0</v>
      </c>
      <c r="G41" s="22">
        <v>-2116000.0</v>
      </c>
      <c r="H41" s="22">
        <v>-2702000.0</v>
      </c>
      <c r="I41" s="22">
        <v>-2356000.0</v>
      </c>
      <c r="J41" s="22">
        <v>-2057000.0</v>
      </c>
    </row>
    <row r="42" ht="15.75" customHeight="1">
      <c r="A42" s="18" t="s">
        <v>84</v>
      </c>
      <c r="B42" s="24">
        <v>1.3109E7</v>
      </c>
      <c r="C42" s="24">
        <v>1.1429E7</v>
      </c>
      <c r="D42" s="24">
        <v>1.0298E7</v>
      </c>
      <c r="E42" s="24">
        <v>1.1563E7</v>
      </c>
      <c r="G42" s="22">
        <v>5180000.0</v>
      </c>
      <c r="H42" s="22">
        <v>4983000.0</v>
      </c>
      <c r="I42" s="22">
        <v>4828000.0</v>
      </c>
      <c r="J42" s="22">
        <v>5557000.0</v>
      </c>
    </row>
    <row r="43" ht="15.75" customHeight="1">
      <c r="A43" s="23" t="s">
        <v>85</v>
      </c>
      <c r="B43" s="24">
        <v>4624000.0</v>
      </c>
      <c r="C43" s="24">
        <v>-421000.0</v>
      </c>
      <c r="D43" s="24">
        <v>-1188000.0</v>
      </c>
      <c r="E43" s="24">
        <v>-1886000.0</v>
      </c>
      <c r="G43" s="24">
        <v>-1032000.0</v>
      </c>
      <c r="H43" s="24">
        <v>-864000.0</v>
      </c>
      <c r="I43" s="24">
        <v>-727000.0</v>
      </c>
      <c r="J43" s="24">
        <v>-430000.0</v>
      </c>
    </row>
    <row r="44" ht="15.75" customHeight="1">
      <c r="A44" s="7"/>
      <c r="B44" s="7"/>
      <c r="C44" s="7"/>
      <c r="D44" s="7"/>
      <c r="E44" s="7"/>
    </row>
    <row r="45" ht="15.75" customHeight="1">
      <c r="B45" s="7"/>
      <c r="C45">
        <f t="shared" ref="C45:E45" si="1">(B7+C7)/2</f>
        <v>3612000</v>
      </c>
      <c r="D45">
        <f t="shared" si="1"/>
        <v>3451500</v>
      </c>
      <c r="E45">
        <f t="shared" si="1"/>
        <v>3709500</v>
      </c>
      <c r="H45">
        <f t="shared" ref="H45:J45" si="2">(G7+H7)/2</f>
        <v>1742000</v>
      </c>
      <c r="I45">
        <f t="shared" si="2"/>
        <v>1586500</v>
      </c>
      <c r="J45">
        <f t="shared" si="2"/>
        <v>1622000</v>
      </c>
    </row>
    <row r="46" ht="15.75" customHeight="1">
      <c r="A46" s="1" t="s">
        <v>90</v>
      </c>
      <c r="C46" s="46">
        <f t="shared" ref="C46:E46" si="3">(B6+C6)/2</f>
        <v>4287500</v>
      </c>
      <c r="D46" s="46">
        <f t="shared" si="3"/>
        <v>4380500</v>
      </c>
      <c r="E46" s="46">
        <f t="shared" si="3"/>
        <v>4741500</v>
      </c>
      <c r="F46" s="46"/>
      <c r="G46" s="46"/>
      <c r="H46" s="46">
        <f t="shared" ref="H46:J46" si="4">(G6+H6)/2</f>
        <v>2762000</v>
      </c>
      <c r="I46" s="46">
        <f t="shared" si="4"/>
        <v>2681500</v>
      </c>
      <c r="J46" s="46">
        <f t="shared" si="4"/>
        <v>2778500</v>
      </c>
    </row>
    <row r="47" ht="15.75" customHeight="1">
      <c r="A47" s="47" t="s">
        <v>100</v>
      </c>
      <c r="B47" s="1">
        <v>106.27</v>
      </c>
      <c r="C47" s="47">
        <v>94.14</v>
      </c>
      <c r="D47" s="47">
        <v>107.61</v>
      </c>
      <c r="E47" s="47">
        <v>140.68</v>
      </c>
      <c r="J47" s="1">
        <v>218.9</v>
      </c>
    </row>
    <row r="48" ht="15.75" customHeight="1">
      <c r="A48" s="47" t="s">
        <v>101</v>
      </c>
      <c r="B48" s="20">
        <f t="shared" ref="B48:E48" si="5">B18-B13-B12-B31</f>
        <v>4657000</v>
      </c>
      <c r="C48" s="20">
        <f t="shared" si="5"/>
        <v>-382000</v>
      </c>
      <c r="D48" s="20">
        <f t="shared" si="5"/>
        <v>-1143000</v>
      </c>
      <c r="E48" s="20">
        <f t="shared" si="5"/>
        <v>-1827000</v>
      </c>
      <c r="F48" s="20"/>
      <c r="G48" s="20"/>
      <c r="H48" s="20"/>
      <c r="I48" s="20"/>
      <c r="J48" s="20">
        <f>J18-J13-J12-J31</f>
        <v>-315000</v>
      </c>
    </row>
    <row r="49" ht="15.75" customHeight="1">
      <c r="A49" s="47" t="s">
        <v>108</v>
      </c>
      <c r="B49" s="50">
        <v>109717.0</v>
      </c>
      <c r="C49" s="51">
        <v>100127.0</v>
      </c>
      <c r="D49" s="51">
        <v>115293.0</v>
      </c>
      <c r="E49" s="51">
        <v>142670.0</v>
      </c>
      <c r="J49" s="1">
        <v>239888.0</v>
      </c>
    </row>
    <row r="50" ht="15.75" customHeight="1">
      <c r="A50" s="47" t="s">
        <v>109</v>
      </c>
      <c r="B50" s="50">
        <v>7.27</v>
      </c>
      <c r="C50" s="51">
        <v>7.52</v>
      </c>
      <c r="D50" s="51">
        <v>9.94</v>
      </c>
      <c r="E50" s="51">
        <v>11.9</v>
      </c>
      <c r="J50" s="1">
        <v>10.2</v>
      </c>
    </row>
    <row r="51" ht="15.75" customHeight="1">
      <c r="A51" s="47" t="s">
        <v>110</v>
      </c>
      <c r="B51" s="20">
        <f t="shared" ref="B51:E51" si="6">B9-B25</f>
        <v>6339000</v>
      </c>
      <c r="C51" s="20">
        <f t="shared" si="6"/>
        <v>3868000</v>
      </c>
      <c r="D51" s="20">
        <f t="shared" si="6"/>
        <v>5507000</v>
      </c>
      <c r="E51" s="20">
        <f t="shared" si="6"/>
        <v>6590000</v>
      </c>
    </row>
    <row r="52" ht="15.75" customHeight="1">
      <c r="A52" s="47" t="s">
        <v>111</v>
      </c>
      <c r="B52" s="20">
        <f>B51-5240000</f>
        <v>1099000</v>
      </c>
      <c r="C52" s="20">
        <f t="shared" ref="C52:E52" si="7">C51-B51</f>
        <v>-2471000</v>
      </c>
      <c r="D52" s="20">
        <f t="shared" si="7"/>
        <v>1639000</v>
      </c>
      <c r="E52" s="20">
        <f t="shared" si="7"/>
        <v>1083000</v>
      </c>
    </row>
    <row r="53" ht="15.75" customHeight="1">
      <c r="A53" s="7"/>
      <c r="B53" s="7"/>
      <c r="C53" s="7"/>
      <c r="D53" s="7"/>
      <c r="E53" s="7"/>
    </row>
    <row r="54" ht="15.75" customHeight="1">
      <c r="A54" s="7"/>
      <c r="B54" s="7"/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5.75" customHeight="1">
      <c r="A56" s="7"/>
      <c r="B56" s="7"/>
      <c r="C56" s="7"/>
      <c r="D56" s="7"/>
      <c r="E56" s="7"/>
    </row>
    <row r="57" ht="15.75" customHeight="1">
      <c r="A57" s="7"/>
      <c r="B57" s="7"/>
      <c r="C57" s="7"/>
      <c r="D57" s="7"/>
      <c r="E57" s="7"/>
    </row>
    <row r="58" ht="15.75" customHeight="1">
      <c r="A58" s="7"/>
      <c r="B58" s="7"/>
      <c r="C58" s="7"/>
      <c r="D58" s="7"/>
      <c r="E58" s="7"/>
    </row>
    <row r="59" ht="15.75" customHeight="1">
      <c r="A59" s="7"/>
      <c r="B59" s="7"/>
      <c r="C59" s="7"/>
      <c r="D59" s="7"/>
      <c r="E59" s="7"/>
    </row>
    <row r="60" ht="15.75" customHeight="1">
      <c r="A60" s="7"/>
      <c r="B60" s="7"/>
      <c r="C60" s="7"/>
      <c r="D60" s="7"/>
      <c r="E60" s="7"/>
    </row>
    <row r="61" ht="15.75" customHeight="1">
      <c r="A61" s="7"/>
      <c r="B61" s="7"/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7"/>
      <c r="B158" s="7"/>
      <c r="C158" s="7"/>
      <c r="D158" s="7"/>
      <c r="E158" s="7"/>
    </row>
    <row r="159" ht="15.75" customHeight="1">
      <c r="A159" s="7"/>
      <c r="B159" s="7"/>
      <c r="C159" s="7"/>
      <c r="D159" s="7"/>
      <c r="E159" s="7"/>
    </row>
    <row r="160" ht="15.75" customHeight="1">
      <c r="A160" s="7"/>
      <c r="B160" s="7"/>
      <c r="C160" s="7"/>
      <c r="D160" s="7"/>
      <c r="E160" s="7"/>
    </row>
    <row r="161" ht="15.75" customHeight="1">
      <c r="A161" s="7"/>
      <c r="B161" s="7"/>
      <c r="C161" s="7"/>
      <c r="D161" s="7"/>
      <c r="E161" s="7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7"/>
      <c r="B164" s="7"/>
      <c r="C164" s="7"/>
      <c r="D164" s="7"/>
      <c r="E164" s="7"/>
    </row>
    <row r="165" ht="15.75" customHeight="1">
      <c r="A165" s="7"/>
      <c r="B165" s="7"/>
      <c r="C165" s="7"/>
      <c r="D165" s="7"/>
      <c r="E165" s="7"/>
    </row>
    <row r="166" ht="15.75" customHeight="1">
      <c r="A166" s="7"/>
      <c r="B166" s="7"/>
      <c r="C166" s="7"/>
      <c r="D166" s="7"/>
      <c r="E166" s="7"/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8.44"/>
    <col customWidth="1" min="2" max="2" width="13.44"/>
    <col customWidth="1" min="3" max="3" width="13.11"/>
    <col customWidth="1" min="4" max="4" width="13.44"/>
    <col customWidth="1" min="5" max="5" width="14.78"/>
    <col customWidth="1" min="6" max="26" width="10.56"/>
  </cols>
  <sheetData>
    <row r="1" ht="15.75" customHeight="1">
      <c r="A1" s="21" t="s">
        <v>17</v>
      </c>
      <c r="B1" s="7"/>
      <c r="C1" s="7"/>
      <c r="D1" s="7"/>
      <c r="E1" s="7"/>
    </row>
    <row r="2" ht="15.75" customHeight="1">
      <c r="A2" s="12" t="s">
        <v>12</v>
      </c>
      <c r="B2" s="14">
        <v>42004.0</v>
      </c>
      <c r="C2" s="14">
        <v>42369.0</v>
      </c>
      <c r="D2" s="14">
        <v>42735.0</v>
      </c>
      <c r="E2" s="14">
        <v>43100.0</v>
      </c>
      <c r="G2" s="14">
        <v>42004.0</v>
      </c>
      <c r="H2" s="14">
        <v>42369.0</v>
      </c>
      <c r="I2" s="14">
        <v>42735.0</v>
      </c>
      <c r="J2" s="14">
        <v>43100.0</v>
      </c>
    </row>
    <row r="3" ht="15.75" customHeight="1">
      <c r="A3" s="23" t="s">
        <v>18</v>
      </c>
      <c r="B3" s="24">
        <v>4956000.0</v>
      </c>
      <c r="C3" s="24">
        <v>4833000.0</v>
      </c>
      <c r="D3" s="24">
        <v>5050000.0</v>
      </c>
      <c r="E3" s="24">
        <v>4858000.0</v>
      </c>
      <c r="G3" s="24">
        <v>2102000.0</v>
      </c>
      <c r="H3" s="24">
        <v>1406000.0</v>
      </c>
      <c r="I3" s="24">
        <v>873000.0</v>
      </c>
      <c r="J3" s="24">
        <v>1594000.0</v>
      </c>
    </row>
    <row r="4" ht="15.75" customHeight="1">
      <c r="A4" s="30" t="s">
        <v>36</v>
      </c>
      <c r="B4" s="18"/>
      <c r="C4" s="18"/>
      <c r="D4" s="18"/>
      <c r="E4" s="18"/>
      <c r="G4" s="31"/>
      <c r="H4" s="34"/>
      <c r="I4" s="34"/>
      <c r="J4" s="34"/>
    </row>
    <row r="5" ht="15.75" customHeight="1">
      <c r="A5" s="18" t="s">
        <v>48</v>
      </c>
      <c r="B5" s="22">
        <v>1408000.0</v>
      </c>
      <c r="C5" s="22">
        <v>1435000.0</v>
      </c>
      <c r="D5" s="22">
        <v>1474000.0</v>
      </c>
      <c r="E5" s="22">
        <v>1544000.0</v>
      </c>
      <c r="G5" s="22">
        <v>450000.0</v>
      </c>
      <c r="H5" s="22">
        <v>446000.0</v>
      </c>
      <c r="I5" s="22">
        <v>440000.0</v>
      </c>
      <c r="J5" s="22">
        <v>460000.0</v>
      </c>
    </row>
    <row r="6" ht="15.75" customHeight="1">
      <c r="A6" s="18" t="s">
        <v>52</v>
      </c>
      <c r="B6" s="22">
        <v>362000.0</v>
      </c>
      <c r="C6" s="22">
        <v>942000.0</v>
      </c>
      <c r="D6" s="22">
        <v>145000.0</v>
      </c>
      <c r="E6" s="22">
        <v>-521000.0</v>
      </c>
      <c r="G6" s="22">
        <v>-843000.0</v>
      </c>
      <c r="H6" s="22">
        <v>77000.0</v>
      </c>
      <c r="I6" s="22">
        <v>181000.0</v>
      </c>
      <c r="J6" s="22">
        <v>-140000.0</v>
      </c>
    </row>
    <row r="7" ht="15.75" customHeight="1">
      <c r="A7" s="18" t="s">
        <v>53</v>
      </c>
      <c r="B7" s="22">
        <v>-268000.0</v>
      </c>
      <c r="C7" s="22">
        <v>-58000.0</v>
      </c>
      <c r="D7" s="22">
        <v>-313000.0</v>
      </c>
      <c r="E7" s="22">
        <v>-245000.0</v>
      </c>
      <c r="G7" s="22">
        <v>-116000.0</v>
      </c>
      <c r="H7" s="22">
        <v>-125000.0</v>
      </c>
      <c r="I7" s="22">
        <v>-68000.0</v>
      </c>
      <c r="J7" s="22">
        <v>-76000.0</v>
      </c>
    </row>
    <row r="8" ht="15.75" customHeight="1">
      <c r="A8" s="18" t="s">
        <v>54</v>
      </c>
      <c r="B8" s="22">
        <v>75000.0</v>
      </c>
      <c r="C8" s="22">
        <v>9000.0</v>
      </c>
      <c r="D8" s="22">
        <v>148000.0</v>
      </c>
      <c r="E8" s="22">
        <v>24000.0</v>
      </c>
      <c r="G8" s="22">
        <v>185000.0</v>
      </c>
      <c r="H8" s="22">
        <v>152000.0</v>
      </c>
      <c r="I8" s="22">
        <v>169000.0</v>
      </c>
      <c r="J8" s="22">
        <v>188000.0</v>
      </c>
    </row>
    <row r="9" ht="15.75" customHeight="1">
      <c r="A9" s="18" t="s">
        <v>55</v>
      </c>
      <c r="B9" s="22">
        <v>-113000.0</v>
      </c>
      <c r="C9" s="22">
        <v>3000.0</v>
      </c>
      <c r="D9" s="22">
        <v>57000.0</v>
      </c>
      <c r="E9" s="22">
        <v>-387000.0</v>
      </c>
      <c r="G9" s="22">
        <v>-99000.0</v>
      </c>
      <c r="H9" s="22">
        <v>37000.0</v>
      </c>
      <c r="I9" s="22">
        <v>56000.0</v>
      </c>
      <c r="J9" s="22">
        <v>-116000.0</v>
      </c>
    </row>
    <row r="10" ht="15.75" customHeight="1">
      <c r="A10" s="18" t="s">
        <v>56</v>
      </c>
      <c r="B10" s="26" t="s">
        <v>30</v>
      </c>
      <c r="C10" s="26" t="s">
        <v>30</v>
      </c>
      <c r="D10" s="26" t="s">
        <v>30</v>
      </c>
      <c r="E10" s="26" t="s">
        <v>30</v>
      </c>
      <c r="G10" s="22">
        <v>-197000.0</v>
      </c>
      <c r="H10" s="22">
        <v>-2000.0</v>
      </c>
      <c r="I10" s="22">
        <v>-32000.0</v>
      </c>
      <c r="J10" s="22">
        <v>-213000.0</v>
      </c>
    </row>
    <row r="11" ht="15.75" customHeight="1">
      <c r="A11" s="23" t="s">
        <v>58</v>
      </c>
      <c r="B11" s="24">
        <v>6626000.0</v>
      </c>
      <c r="C11" s="24">
        <v>6420000.0</v>
      </c>
      <c r="D11" s="24">
        <v>6662000.0</v>
      </c>
      <c r="E11" s="24">
        <v>6240000.0</v>
      </c>
      <c r="G11" s="24">
        <v>1528000.0</v>
      </c>
      <c r="H11" s="24">
        <v>1895000.0</v>
      </c>
      <c r="I11" s="24">
        <v>1351000.0</v>
      </c>
      <c r="J11" s="24">
        <v>1568000.0</v>
      </c>
    </row>
    <row r="12" ht="15.75" customHeight="1">
      <c r="A12" s="23" t="s">
        <v>59</v>
      </c>
      <c r="B12" s="18"/>
      <c r="C12" s="18"/>
      <c r="D12" s="18"/>
      <c r="E12" s="18"/>
      <c r="G12" s="31"/>
      <c r="H12" s="34"/>
      <c r="I12" s="34"/>
      <c r="J12" s="34"/>
    </row>
    <row r="13" ht="15.75" customHeight="1">
      <c r="A13" s="18" t="s">
        <v>60</v>
      </c>
      <c r="B13" s="22">
        <v>-1493000.0</v>
      </c>
      <c r="C13" s="22">
        <v>-1461000.0</v>
      </c>
      <c r="D13" s="22">
        <v>-1420000.0</v>
      </c>
      <c r="E13" s="22">
        <v>-1373000.0</v>
      </c>
      <c r="G13" s="22">
        <v>-564000.0</v>
      </c>
      <c r="H13" s="22">
        <v>-430000.0</v>
      </c>
      <c r="I13" s="22">
        <v>-380000.0</v>
      </c>
      <c r="J13" s="22">
        <v>-360000.0</v>
      </c>
    </row>
    <row r="14" ht="15.75" customHeight="1">
      <c r="A14" s="18" t="s">
        <v>62</v>
      </c>
      <c r="B14" s="22">
        <v>754000.0</v>
      </c>
      <c r="C14" s="22">
        <v>1300000.0</v>
      </c>
      <c r="D14" s="22">
        <v>-163000.0</v>
      </c>
      <c r="E14" s="22">
        <v>-798000.0</v>
      </c>
      <c r="G14" s="22">
        <v>94000.0</v>
      </c>
      <c r="H14" s="22">
        <v>305000.0</v>
      </c>
      <c r="I14" s="22">
        <v>92000.0</v>
      </c>
      <c r="J14" s="22">
        <v>-101000.0</v>
      </c>
    </row>
    <row r="15" ht="15.75" customHeight="1">
      <c r="A15" s="18" t="s">
        <v>63</v>
      </c>
      <c r="B15" s="22">
        <v>102000.0</v>
      </c>
      <c r="C15" s="22">
        <v>102000.0</v>
      </c>
      <c r="D15" s="22">
        <v>-4000.0</v>
      </c>
      <c r="E15" s="22">
        <v>-6000.0</v>
      </c>
      <c r="G15" s="22">
        <v>101000.0</v>
      </c>
      <c r="H15" s="22">
        <v>3000.0</v>
      </c>
      <c r="I15" s="22">
        <v>-21000.0</v>
      </c>
      <c r="J15" s="22">
        <v>26000.0</v>
      </c>
    </row>
    <row r="16" ht="15.75" customHeight="1">
      <c r="A16" s="23" t="s">
        <v>64</v>
      </c>
      <c r="B16" s="24">
        <v>-596000.0</v>
      </c>
      <c r="C16" s="24">
        <v>-2817000.0</v>
      </c>
      <c r="D16" s="24">
        <v>-1403000.0</v>
      </c>
      <c r="E16" s="24">
        <v>-3086000.0</v>
      </c>
      <c r="G16" s="24">
        <v>-857000.0</v>
      </c>
      <c r="H16" s="24">
        <v>-395000.0</v>
      </c>
      <c r="I16" s="24">
        <v>436000.0</v>
      </c>
      <c r="J16" s="24">
        <v>-67000.0</v>
      </c>
    </row>
    <row r="17" ht="15.75" customHeight="1">
      <c r="A17" s="23" t="s">
        <v>66</v>
      </c>
      <c r="B17" s="18"/>
      <c r="C17" s="18"/>
      <c r="D17" s="18"/>
      <c r="E17" s="18"/>
      <c r="G17" s="31"/>
      <c r="H17" s="34"/>
      <c r="I17" s="34"/>
      <c r="J17" s="34"/>
    </row>
    <row r="18" ht="15.75" customHeight="1">
      <c r="A18" s="18" t="s">
        <v>67</v>
      </c>
      <c r="B18" s="22">
        <v>-2216000.0</v>
      </c>
      <c r="C18" s="22">
        <v>-2561000.0</v>
      </c>
      <c r="D18" s="22">
        <v>-2678000.0</v>
      </c>
      <c r="E18" s="22">
        <v>-2803000.0</v>
      </c>
      <c r="G18" s="22">
        <v>-361000.0</v>
      </c>
      <c r="H18" s="22">
        <v>-383000.0</v>
      </c>
      <c r="I18" s="22">
        <v>-414000.0</v>
      </c>
      <c r="J18" s="22">
        <v>-434000.0</v>
      </c>
    </row>
    <row r="19" ht="15.75" customHeight="1">
      <c r="A19" s="18" t="s">
        <v>69</v>
      </c>
      <c r="B19" s="26" t="s">
        <v>30</v>
      </c>
      <c r="C19" s="26" t="s">
        <v>30</v>
      </c>
      <c r="D19" s="26" t="s">
        <v>30</v>
      </c>
      <c r="E19" s="26" t="s">
        <v>30</v>
      </c>
      <c r="G19" s="26" t="s">
        <v>30</v>
      </c>
      <c r="H19" s="26" t="s">
        <v>30</v>
      </c>
      <c r="I19" s="26" t="s">
        <v>30</v>
      </c>
      <c r="J19" s="26" t="s">
        <v>30</v>
      </c>
    </row>
    <row r="20" ht="15.75" customHeight="1">
      <c r="A20" s="18" t="s">
        <v>73</v>
      </c>
      <c r="B20" s="22">
        <v>1010000.0</v>
      </c>
      <c r="C20" s="22">
        <v>3482000.0</v>
      </c>
      <c r="D20" s="22">
        <v>1043000.0</v>
      </c>
      <c r="E20" s="22">
        <v>1603000.0</v>
      </c>
      <c r="G20" s="22">
        <v>381000.0</v>
      </c>
      <c r="H20" s="22">
        <v>342000.0</v>
      </c>
      <c r="I20" s="22">
        <v>233000.0</v>
      </c>
      <c r="J20" s="22">
        <v>-688000.0</v>
      </c>
    </row>
    <row r="21" ht="15.75" customHeight="1">
      <c r="A21" s="18" t="s">
        <v>74</v>
      </c>
      <c r="B21" s="22">
        <v>-713000.0</v>
      </c>
      <c r="C21" s="22">
        <v>34000.0</v>
      </c>
      <c r="D21" s="22">
        <v>-42000.0</v>
      </c>
      <c r="E21" s="22">
        <v>-121000.0</v>
      </c>
      <c r="G21" s="22">
        <v>-296000.0</v>
      </c>
      <c r="H21" s="22">
        <v>-73000.0</v>
      </c>
      <c r="I21" s="22">
        <v>-10000.0</v>
      </c>
      <c r="J21" s="22">
        <v>-71000.0</v>
      </c>
    </row>
    <row r="22" ht="15.75" customHeight="1">
      <c r="A22" s="23" t="s">
        <v>77</v>
      </c>
      <c r="B22" s="18"/>
      <c r="C22" s="18"/>
      <c r="D22" s="18"/>
      <c r="E22" s="18"/>
      <c r="G22" s="24">
        <v>-969000.0</v>
      </c>
      <c r="H22" s="24">
        <v>-812000.0</v>
      </c>
      <c r="I22" s="24">
        <v>-1210000.0</v>
      </c>
      <c r="J22" s="24">
        <v>-1954000.0</v>
      </c>
    </row>
    <row r="23" ht="15.75" customHeight="1">
      <c r="A23" s="18" t="s">
        <v>79</v>
      </c>
      <c r="B23" s="22">
        <v>-111000.0</v>
      </c>
      <c r="C23" s="22">
        <v>-54000.0</v>
      </c>
      <c r="D23" s="22">
        <v>-33000.0</v>
      </c>
      <c r="E23" s="22">
        <v>156000.0</v>
      </c>
      <c r="G23" s="22">
        <v>-132000.0</v>
      </c>
      <c r="H23" s="22">
        <v>-63000.0</v>
      </c>
      <c r="I23" s="22">
        <v>-68000.0</v>
      </c>
      <c r="J23" s="22">
        <v>69000.0</v>
      </c>
    </row>
    <row r="24" ht="15.75" customHeight="1">
      <c r="A24" s="23" t="s">
        <v>81</v>
      </c>
      <c r="B24" s="24">
        <v>-684000.0</v>
      </c>
      <c r="C24" s="24">
        <v>-99000.0</v>
      </c>
      <c r="D24" s="24">
        <v>600000.0</v>
      </c>
      <c r="E24" s="24">
        <v>655000.0</v>
      </c>
      <c r="G24" s="24">
        <v>-430000.0</v>
      </c>
      <c r="H24" s="24">
        <v>625000.0</v>
      </c>
      <c r="I24" s="24">
        <v>509000.0</v>
      </c>
      <c r="J24" s="24">
        <v>-384000.0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2.78"/>
  </cols>
  <sheetData>
    <row r="1">
      <c r="C1" s="53"/>
      <c r="H1" s="4"/>
    </row>
    <row r="2">
      <c r="C2" s="53"/>
    </row>
    <row r="3">
      <c r="C3" s="53"/>
      <c r="D3" s="54" t="s">
        <v>10</v>
      </c>
      <c r="I3" s="1" t="s">
        <v>11</v>
      </c>
    </row>
    <row r="4">
      <c r="A4" s="36"/>
      <c r="B4" s="36"/>
      <c r="C4" s="55"/>
      <c r="D4" s="56" t="s">
        <v>112</v>
      </c>
      <c r="E4" s="56" t="s">
        <v>113</v>
      </c>
      <c r="F4" s="56" t="s">
        <v>114</v>
      </c>
      <c r="G4" s="56" t="s">
        <v>115</v>
      </c>
      <c r="H4" s="36"/>
      <c r="I4" s="56" t="s">
        <v>115</v>
      </c>
      <c r="J4" s="36"/>
      <c r="K4" s="56" t="s">
        <v>116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11" t="s">
        <v>117</v>
      </c>
      <c r="C5" s="53"/>
    </row>
    <row r="6">
      <c r="A6" s="1" t="s">
        <v>118</v>
      </c>
      <c r="C6" s="53"/>
      <c r="D6" s="57">
        <f>'Balance Sheet'!B9/'Balance Sheet'!B25</f>
        <v>2.062877264</v>
      </c>
      <c r="E6" s="57">
        <f>'Balance Sheet'!C9/'Balance Sheet'!C25</f>
        <v>1.543411071</v>
      </c>
      <c r="F6" s="57">
        <f>'Balance Sheet'!D9/'Balance Sheet'!D25</f>
        <v>1.88551214</v>
      </c>
      <c r="G6" s="57">
        <f>'Balance Sheet'!E9/'Balance Sheet'!E25</f>
        <v>1.857291531</v>
      </c>
      <c r="H6" s="57"/>
      <c r="I6" s="57">
        <f>'Balance Sheet'!J9/'Balance Sheet'!J25</f>
        <v>1.662901155</v>
      </c>
      <c r="K6" s="1">
        <v>1.17</v>
      </c>
      <c r="O6" s="1" t="s">
        <v>119</v>
      </c>
    </row>
    <row r="7">
      <c r="A7" s="1" t="s">
        <v>120</v>
      </c>
      <c r="C7" s="53"/>
      <c r="D7" s="57">
        <f>('Balance Sheet'!B9-'Balance Sheet'!B7)/'Balance Sheet'!B25</f>
        <v>1.441482227</v>
      </c>
      <c r="E7" s="57">
        <f>('Balance Sheet'!C9-'Balance Sheet'!C7)/'Balance Sheet'!C25</f>
        <v>1.049171115</v>
      </c>
      <c r="F7" s="57">
        <f>('Balance Sheet'!D9-'Balance Sheet'!D7)/'Balance Sheet'!D25</f>
        <v>1.341212414</v>
      </c>
      <c r="G7" s="57">
        <f>('Balance Sheet'!E9-'Balance Sheet'!E7)/'Balance Sheet'!E25</f>
        <v>1.332509432</v>
      </c>
      <c r="H7" s="57"/>
      <c r="I7" s="57">
        <f>('Balance Sheet'!J9-'Balance Sheet'!J7)/'Balance Sheet'!J25</f>
        <v>1.218741977</v>
      </c>
      <c r="K7" s="1">
        <v>0.85</v>
      </c>
      <c r="L7" s="1" t="s">
        <v>121</v>
      </c>
      <c r="O7" s="1" t="s">
        <v>122</v>
      </c>
    </row>
    <row r="8">
      <c r="A8" s="1" t="s">
        <v>123</v>
      </c>
      <c r="C8" s="53"/>
      <c r="D8" s="57">
        <f>'Balance Sheet'!B4/'Balance Sheet'!B25</f>
        <v>0.3180751174</v>
      </c>
      <c r="E8" s="57">
        <f>'Balance Sheet'!C4/'Balance Sheet'!C25</f>
        <v>0.2525990447</v>
      </c>
      <c r="F8" s="57">
        <f>'Balance Sheet'!D4/'Balance Sheet'!D25</f>
        <v>0.385592539</v>
      </c>
      <c r="G8" s="57">
        <f>'Balance Sheet'!E4/'Balance Sheet'!E25</f>
        <v>0.3971640432</v>
      </c>
      <c r="H8" s="63"/>
      <c r="I8" s="57">
        <f>'Balance Sheet'!J4/'Balance Sheet'!J25</f>
        <v>0.368677792</v>
      </c>
      <c r="J8" s="57"/>
      <c r="K8" s="64">
        <v>0.1569</v>
      </c>
      <c r="O8" s="1" t="s">
        <v>131</v>
      </c>
    </row>
    <row r="9">
      <c r="C9" s="53"/>
    </row>
    <row r="10">
      <c r="A10" s="11" t="s">
        <v>132</v>
      </c>
      <c r="C10" s="53"/>
    </row>
    <row r="11">
      <c r="A11" s="1" t="s">
        <v>133</v>
      </c>
      <c r="C11" s="53"/>
      <c r="D11" s="57">
        <f>'Balance Sheet'!B31/'Balance Sheet'!B18</f>
        <v>0.5789035214</v>
      </c>
      <c r="E11" s="57">
        <f>'Balance Sheet'!C31/'Balance Sheet'!C18</f>
        <v>0.6512483654</v>
      </c>
      <c r="F11" s="57">
        <f>'Balance Sheet'!D31/'Balance Sheet'!D18</f>
        <v>0.685680423</v>
      </c>
      <c r="G11" s="57">
        <f>'Balance Sheet'!E31/'Balance Sheet'!E18</f>
        <v>0.6940532287</v>
      </c>
      <c r="H11" s="63"/>
      <c r="I11" s="57">
        <f>'Balance Sheet'!J31/'Balance Sheet'!J18</f>
        <v>0.6570322893</v>
      </c>
      <c r="J11" s="57"/>
      <c r="K11" s="65">
        <v>1.19</v>
      </c>
      <c r="O11" s="1" t="s">
        <v>134</v>
      </c>
    </row>
    <row r="12">
      <c r="A12" s="1" t="s">
        <v>135</v>
      </c>
      <c r="C12" s="53"/>
      <c r="D12" s="57">
        <f>'Balance Sheet'!B31/'Balance Sheet'!B42</f>
        <v>1.378213441</v>
      </c>
      <c r="E12" s="57">
        <f>'Balance Sheet'!C31/'Balance Sheet'!C42</f>
        <v>1.873742235</v>
      </c>
      <c r="F12" s="57">
        <f>'Balance Sheet'!D31/'Balance Sheet'!D42</f>
        <v>2.191007963</v>
      </c>
      <c r="G12" s="57">
        <f>'Balance Sheet'!E31/'Balance Sheet'!E42</f>
        <v>2.280117617</v>
      </c>
      <c r="H12" s="63"/>
      <c r="I12" s="57">
        <f>'Balance Sheet'!J31/'Balance Sheet'!J42</f>
        <v>1.955371603</v>
      </c>
      <c r="J12" s="57"/>
      <c r="K12" s="65">
        <v>0.82</v>
      </c>
      <c r="O12" s="1" t="s">
        <v>136</v>
      </c>
    </row>
    <row r="13">
      <c r="A13" s="1" t="s">
        <v>137</v>
      </c>
      <c r="C13" s="53"/>
      <c r="D13" s="57">
        <f>'Balance Sheet'!B18/'Balance Sheet'!B42</f>
        <v>2.380730796</v>
      </c>
      <c r="E13" s="57">
        <f>'Balance Sheet'!C18/'Balance Sheet'!C42</f>
        <v>2.877154607</v>
      </c>
      <c r="F13" s="57">
        <f>'Balance Sheet'!D18/'Balance Sheet'!D42</f>
        <v>3.195377743</v>
      </c>
      <c r="G13" s="57">
        <f>'Balance Sheet'!E18/'Balance Sheet'!E42</f>
        <v>3.285220099</v>
      </c>
      <c r="H13" s="63"/>
      <c r="I13" s="57">
        <f>'Balance Sheet'!J18/'Balance Sheet'!J42</f>
        <v>2.976066223</v>
      </c>
      <c r="J13" s="57"/>
      <c r="K13" s="57"/>
    </row>
    <row r="14">
      <c r="A14" s="1" t="s">
        <v>141</v>
      </c>
      <c r="C14" s="53"/>
      <c r="D14" s="57">
        <f>'Income Statement'!B17/'Income Statement'!B18*-1</f>
        <v>50.24647887</v>
      </c>
      <c r="E14" s="57">
        <f>'Income Statement'!C17/'Income Statement'!C18*-1</f>
        <v>47.06711409</v>
      </c>
      <c r="F14" s="57">
        <f>'Income Statement'!D17/'Income Statement'!D18*-1</f>
        <v>35.73869347</v>
      </c>
      <c r="G14" s="57">
        <f>'Income Statement'!E17/'Income Statement'!E18*-1</f>
        <v>22.77329193</v>
      </c>
      <c r="H14" s="57"/>
      <c r="I14" s="57">
        <f>'Income Statement'!J17/'Income Statement'!J18*-1</f>
        <v>19.65714286</v>
      </c>
      <c r="J14" s="57"/>
      <c r="K14" s="65">
        <v>29.0</v>
      </c>
      <c r="O14" s="1" t="s">
        <v>146</v>
      </c>
    </row>
    <row r="15">
      <c r="A15" s="1" t="s">
        <v>147</v>
      </c>
      <c r="C15" s="53"/>
      <c r="D15" s="57">
        <f>('Income Statement'!B17+'Income Statement'!B14)/'Income Statement'!B18*(-1)</f>
        <v>60.17605634</v>
      </c>
      <c r="E15" s="57">
        <f>('Income Statement'!C17+'Income Statement'!C14)/'Income Statement'!C18*(-1)</f>
        <v>56.73154362</v>
      </c>
      <c r="F15" s="57">
        <f>('Income Statement'!D17+'Income Statement'!D14)/'Income Statement'!D18*(-1)</f>
        <v>43.12562814</v>
      </c>
      <c r="G15" s="57">
        <f>('Income Statement'!E17+'Income Statement'!E14)/'Income Statement'!E18*(-1)</f>
        <v>27.55590062</v>
      </c>
      <c r="M15" s="76"/>
    </row>
    <row r="16">
      <c r="C16" s="53"/>
    </row>
    <row r="17">
      <c r="A17" s="11" t="s">
        <v>149</v>
      </c>
      <c r="C17" s="53"/>
    </row>
    <row r="18">
      <c r="A18" s="1" t="s">
        <v>150</v>
      </c>
      <c r="C18" s="53"/>
      <c r="D18" s="57">
        <f>'Income Statement'!B3/'Balance Sheet'!B18</f>
        <v>1.019609728</v>
      </c>
      <c r="E18" s="57">
        <f>'Income Statement'!C3/'Balance Sheet'!C18</f>
        <v>0.9206580908</v>
      </c>
      <c r="F18" s="57">
        <f>'Income Statement'!D3/'Balance Sheet'!D18</f>
        <v>0.9150003039</v>
      </c>
      <c r="G18" s="57">
        <f>'Income Statement'!E3/'Balance Sheet'!E18</f>
        <v>0.8333640456</v>
      </c>
      <c r="H18" s="57"/>
      <c r="I18" s="57">
        <f>'Income Statement'!J3/'Balance Sheet'!J18</f>
        <v>0.8917644213</v>
      </c>
      <c r="J18" s="57"/>
      <c r="K18" s="65">
        <v>0.4</v>
      </c>
      <c r="O18" s="1" t="s">
        <v>151</v>
      </c>
    </row>
    <row r="19">
      <c r="A19" s="1" t="s">
        <v>152</v>
      </c>
      <c r="C19" s="53"/>
      <c r="E19" s="57">
        <f>'Income Statement'!C3/'Balance Sheet'!C45</f>
        <v>8.381506091</v>
      </c>
      <c r="F19" s="57">
        <f>'Income Statement'!D3/'Balance Sheet'!D45</f>
        <v>8.723453571</v>
      </c>
      <c r="G19" s="57">
        <f>'Income Statement'!E3/'Balance Sheet'!E45</f>
        <v>8.534034236</v>
      </c>
      <c r="H19" s="57"/>
      <c r="I19" s="57">
        <f>'Income Statement'!J3/'Balance Sheet'!J45</f>
        <v>9.092478422</v>
      </c>
      <c r="K19" s="1">
        <v>5.2</v>
      </c>
      <c r="L19" s="1" t="s">
        <v>153</v>
      </c>
      <c r="O19" s="1" t="s">
        <v>154</v>
      </c>
    </row>
    <row r="20">
      <c r="A20" s="1" t="s">
        <v>155</v>
      </c>
      <c r="C20" s="53"/>
      <c r="D20" s="57"/>
      <c r="E20" s="57">
        <f t="shared" ref="E20:G20" si="1">365/E19</f>
        <v>43.54825923</v>
      </c>
      <c r="F20" s="57">
        <f t="shared" si="1"/>
        <v>41.84122688</v>
      </c>
      <c r="G20" s="57">
        <f t="shared" si="1"/>
        <v>42.7699245</v>
      </c>
      <c r="H20" s="57"/>
      <c r="I20" s="57">
        <f>365/I19</f>
        <v>40.14307025</v>
      </c>
      <c r="K20" s="57">
        <f>365/K19</f>
        <v>70.19230769</v>
      </c>
      <c r="L20" s="1" t="s">
        <v>156</v>
      </c>
    </row>
    <row r="21">
      <c r="A21" s="1" t="s">
        <v>157</v>
      </c>
      <c r="C21" s="53"/>
      <c r="E21" s="57">
        <f>'Income Statement'!C3/'Balance Sheet'!C46</f>
        <v>7.060991254</v>
      </c>
      <c r="F21" s="57">
        <f>'Income Statement'!D3/'Balance Sheet'!D46</f>
        <v>6.873416277</v>
      </c>
      <c r="G21" s="57">
        <f>'Income Statement'!E3/'Balance Sheet'!E46</f>
        <v>6.676579142</v>
      </c>
      <c r="H21" s="57"/>
      <c r="I21" s="57">
        <f>'Income Statement'!J3/'Balance Sheet'!J46</f>
        <v>5.307899946</v>
      </c>
      <c r="K21" s="1">
        <v>10.43</v>
      </c>
      <c r="L21" s="1" t="s">
        <v>158</v>
      </c>
      <c r="O21" s="1" t="s">
        <v>159</v>
      </c>
    </row>
    <row r="22">
      <c r="A22" s="1" t="s">
        <v>160</v>
      </c>
      <c r="C22" s="53"/>
      <c r="D22" s="57"/>
      <c r="E22" s="57">
        <f t="shared" ref="E22:G22" si="2">365/E21</f>
        <v>51.69245888</v>
      </c>
      <c r="F22" s="57">
        <f t="shared" si="2"/>
        <v>53.10314192</v>
      </c>
      <c r="G22" s="57">
        <f t="shared" si="2"/>
        <v>54.66871466</v>
      </c>
      <c r="H22" s="57"/>
      <c r="I22" s="57">
        <f>365/I21</f>
        <v>68.76542582</v>
      </c>
      <c r="K22" s="65">
        <v>35.0</v>
      </c>
      <c r="L22" s="1" t="s">
        <v>161</v>
      </c>
    </row>
    <row r="23">
      <c r="C23" s="53"/>
      <c r="K23" s="57"/>
    </row>
    <row r="24">
      <c r="A24" s="11" t="s">
        <v>162</v>
      </c>
      <c r="C24" s="53"/>
      <c r="E24" s="76"/>
    </row>
    <row r="25">
      <c r="A25" s="1" t="s">
        <v>163</v>
      </c>
      <c r="C25" s="53"/>
      <c r="D25" s="57">
        <f>'Income Statement'!B31/'Income Statement'!B3</f>
        <v>0.1557462053</v>
      </c>
      <c r="E25" s="57">
        <f>'Income Statement'!C31/'Income Statement'!C3</f>
        <v>0.159641937</v>
      </c>
      <c r="F25" s="57">
        <f>'Income Statement'!D31/'Income Statement'!D3</f>
        <v>0.1677239364</v>
      </c>
      <c r="G25" s="57">
        <f>'Income Statement'!E31/'Income Statement'!E3</f>
        <v>0.1534573712</v>
      </c>
      <c r="H25" s="57"/>
      <c r="I25" s="57">
        <f>'Income Statement'!J31/'Income Statement'!J3</f>
        <v>0.1080824519</v>
      </c>
      <c r="J25" s="57"/>
      <c r="K25" s="64">
        <v>0.054</v>
      </c>
      <c r="L25" s="1" t="s">
        <v>164</v>
      </c>
    </row>
    <row r="26">
      <c r="A26" s="1" t="s">
        <v>165</v>
      </c>
      <c r="C26" s="53"/>
      <c r="D26" s="57">
        <f>'Income Statement'!B38*1000/'Income Statement'!B3</f>
        <v>0.2696018353</v>
      </c>
      <c r="E26" s="57">
        <f>'Income Statement'!C38*1000/'Income Statement'!C3</f>
        <v>0.2776970338</v>
      </c>
      <c r="F26" s="57">
        <f>'Income Statement'!D38*1000/'Income Statement'!D3</f>
        <v>0.289813677</v>
      </c>
      <c r="G26" s="57">
        <f>'Income Statement'!E38*1000/'Income Statement'!E3</f>
        <v>0.2973749882</v>
      </c>
      <c r="H26" s="57"/>
      <c r="I26" s="57">
        <f>'Income Statement'!J38*1000/'Income Statement'!J3</f>
        <v>1.121643613</v>
      </c>
      <c r="J26" s="57"/>
      <c r="K26" s="64">
        <v>0.14</v>
      </c>
      <c r="L26" s="1" t="s">
        <v>166</v>
      </c>
    </row>
    <row r="27">
      <c r="A27" s="1" t="s">
        <v>167</v>
      </c>
      <c r="C27" s="53"/>
      <c r="D27" s="57">
        <f>('Income Statement'!B22+'Income Statement'!B20)/'Balance Sheet'!B18</f>
        <v>0.2251273671</v>
      </c>
      <c r="E27" s="57">
        <f>('Income Statement'!C22+'Income Statement'!C20)/'Balance Sheet'!C18</f>
        <v>0.2074932336</v>
      </c>
      <c r="F27" s="57">
        <f>('Income Statement'!D22+'Income Statement'!D20)/'Balance Sheet'!D18</f>
        <v>0.2143378107</v>
      </c>
      <c r="G27" s="57">
        <f>('Income Statement'!E22+'Income Statement'!E20)/'Balance Sheet'!E18</f>
        <v>0.1986995551</v>
      </c>
      <c r="H27" s="57"/>
      <c r="I27" s="57">
        <f>('Income Statement'!J22+'Income Statement'!J20)/'Balance Sheet'!J18</f>
        <v>0.1212359415</v>
      </c>
      <c r="J27" s="57"/>
      <c r="K27" s="64">
        <v>0.0307</v>
      </c>
      <c r="L27" s="1" t="s">
        <v>168</v>
      </c>
    </row>
    <row r="28">
      <c r="A28" s="1" t="s">
        <v>169</v>
      </c>
      <c r="C28" s="53"/>
      <c r="D28" s="57">
        <f>('Income Statement'!B31+'Income Statement'!B20)/'Balance Sheet'!B42</f>
        <v>0.5327637501</v>
      </c>
      <c r="E28" s="57">
        <f>('Income Statement'!C31+'Income Statement'!C20)/'Balance Sheet'!C42</f>
        <v>0.5962901391</v>
      </c>
      <c r="F28" s="57">
        <f>('Income Statement'!D31+'Income Statement'!D20)/'Balance Sheet'!D42</f>
        <v>0.6841134201</v>
      </c>
      <c r="G28" s="57">
        <f>('Income Statement'!E31+'Income Statement'!E20)/'Balance Sheet'!E42</f>
        <v>0.6518204618</v>
      </c>
      <c r="H28" s="57"/>
      <c r="I28" s="57">
        <f>('Income Statement'!J31+'Income Statement'!J20)/'Balance Sheet'!J42</f>
        <v>0.3975166457</v>
      </c>
      <c r="J28" s="57"/>
      <c r="K28" s="65">
        <v>0.09</v>
      </c>
      <c r="L28" s="1" t="s">
        <v>170</v>
      </c>
    </row>
    <row r="29">
      <c r="C29" s="53"/>
    </row>
    <row r="30">
      <c r="A30" s="11" t="s">
        <v>171</v>
      </c>
      <c r="C30" s="53"/>
      <c r="L30" s="1" t="s">
        <v>34</v>
      </c>
    </row>
    <row r="31">
      <c r="A31" s="1" t="s">
        <v>172</v>
      </c>
      <c r="C31" s="53"/>
      <c r="D31" s="57">
        <f>'Income Statement'!B33/('Income Statement'!B37*1000)</f>
        <v>7.486404834</v>
      </c>
      <c r="E31" s="57">
        <f>'Income Statement'!C33/('Income Statement'!C37*1000)</f>
        <v>7.584745763</v>
      </c>
      <c r="F31" s="57">
        <f>'Income Statement'!D33/('Income Statement'!D37*1000)</f>
        <v>8.162275739</v>
      </c>
      <c r="G31" s="57">
        <f>'Income Statement'!E33/('Income Statement'!E37*1000)</f>
        <v>7.928839563</v>
      </c>
      <c r="H31" s="57"/>
      <c r="I31" s="57">
        <f>'Income Statement'!J33/('Income Statement'!J37*1000)</f>
        <v>0.5816669099</v>
      </c>
      <c r="J31" s="57"/>
      <c r="K31" s="57"/>
    </row>
    <row r="32">
      <c r="A32" s="1" t="s">
        <v>173</v>
      </c>
      <c r="C32" s="53"/>
      <c r="D32" s="57">
        <f>'Income Statement'!B39/D31</f>
        <v>21.94912026</v>
      </c>
      <c r="E32" s="57">
        <f>'Income Statement'!C39/E31</f>
        <v>19.8609162</v>
      </c>
      <c r="F32" s="57">
        <f>'Income Statement'!D39/F31</f>
        <v>21.86767584</v>
      </c>
      <c r="G32" s="57">
        <f>'Income Statement'!E39/G31</f>
        <v>29.68530239</v>
      </c>
      <c r="H32" s="57"/>
      <c r="I32" s="57">
        <f>'Income Statement'!J39/I31</f>
        <v>214.5385922</v>
      </c>
      <c r="J32" s="57"/>
      <c r="K32" s="57"/>
    </row>
    <row r="33">
      <c r="A33" s="1" t="s">
        <v>174</v>
      </c>
      <c r="C33" s="53"/>
      <c r="D33">
        <f>'Balance Sheet'!B50</f>
        <v>7.27</v>
      </c>
      <c r="E33">
        <f>'Balance Sheet'!C50</f>
        <v>7.52</v>
      </c>
      <c r="F33">
        <f>'Balance Sheet'!D50</f>
        <v>9.94</v>
      </c>
      <c r="G33">
        <f>'Balance Sheet'!E50</f>
        <v>11.9</v>
      </c>
      <c r="H33" t="str">
        <f>'Balance Sheet'!F50</f>
        <v/>
      </c>
      <c r="I33">
        <f>'Balance Sheet'!J50</f>
        <v>10.2</v>
      </c>
      <c r="J33" t="str">
        <f>'Balance Sheet'!H50</f>
        <v/>
      </c>
      <c r="K33" t="str">
        <f>'Balance Sheet'!I50</f>
        <v/>
      </c>
      <c r="O33" s="1" t="s">
        <v>175</v>
      </c>
    </row>
    <row r="34">
      <c r="A34" s="1" t="s">
        <v>176</v>
      </c>
      <c r="C34" s="53"/>
      <c r="D34">
        <f>'Balance Sheet'!B49</f>
        <v>109717</v>
      </c>
      <c r="E34">
        <f>'Balance Sheet'!C49</f>
        <v>100127</v>
      </c>
      <c r="F34">
        <f>'Balance Sheet'!D49</f>
        <v>115293</v>
      </c>
      <c r="G34">
        <f>'Balance Sheet'!E49</f>
        <v>142670</v>
      </c>
      <c r="H34" t="str">
        <f>'Balance Sheet'!F49</f>
        <v/>
      </c>
      <c r="I34">
        <f>'Balance Sheet'!J49</f>
        <v>239888</v>
      </c>
      <c r="J34" t="str">
        <f>'Balance Sheet'!H49</f>
        <v/>
      </c>
      <c r="K34" t="str">
        <f>'Balance Sheet'!I49</f>
        <v/>
      </c>
    </row>
    <row r="35">
      <c r="A35" s="1" t="s">
        <v>177</v>
      </c>
      <c r="C35" s="53"/>
      <c r="D35" s="77">
        <f>D34/'Income Statement'!B38</f>
        <v>12.7890197</v>
      </c>
      <c r="E35" s="77">
        <f>E34/'Income Statement'!C38</f>
        <v>11.90995599</v>
      </c>
      <c r="F35" s="77">
        <f>F34/'Income Statement'!D38</f>
        <v>13.21258309</v>
      </c>
      <c r="G35" s="77">
        <f>G34/'Income Statement'!E38</f>
        <v>15.15508817</v>
      </c>
      <c r="H35" s="77"/>
      <c r="I35" s="77">
        <f>I34/'Income Statement'!J38</f>
        <v>14.50175311</v>
      </c>
      <c r="J35" s="77"/>
      <c r="K35" s="77"/>
      <c r="L35" s="77"/>
    </row>
    <row r="36">
      <c r="C36" s="53"/>
    </row>
    <row r="37">
      <c r="C37" s="53"/>
    </row>
    <row r="38">
      <c r="C38" s="53"/>
    </row>
    <row r="39">
      <c r="C39" s="53"/>
      <c r="D39" s="78"/>
    </row>
    <row r="40">
      <c r="A40" s="79" t="s">
        <v>178</v>
      </c>
      <c r="B40" s="80"/>
      <c r="C40" s="79"/>
      <c r="D40" s="78">
        <f>('Income Statement'!B37*1000*'Income Statement'!B39)-'Balance Sheet'!B42</f>
        <v>95670840</v>
      </c>
      <c r="E40" s="78">
        <f>('Income Statement'!C37*1000*'Income Statement'!C39)-'Balance Sheet'!C42</f>
        <v>84558808</v>
      </c>
      <c r="F40" s="78">
        <f>('Income Statement'!D37*1000*'Income Statement'!D39)-'Balance Sheet'!D42</f>
        <v>100133763</v>
      </c>
      <c r="G40" s="78">
        <f>('Income Statement'!E37*1000*'Income Statement'!E39)-'Balance Sheet'!E42</f>
        <v>132648199</v>
      </c>
      <c r="I40" s="52">
        <f>('Income Statement'!J37*1000*'Income Statement'!J39)-'Balance Sheet'!J42</f>
        <v>336417516</v>
      </c>
      <c r="L40" s="1" t="s">
        <v>179</v>
      </c>
    </row>
    <row r="41">
      <c r="A41" s="79" t="s">
        <v>180</v>
      </c>
      <c r="B41" s="80"/>
      <c r="C41" s="80"/>
      <c r="D41" s="81">
        <f>('Income Statement'!B17*(1-0.35))-('Summary Output'!$L$27*('Balance Sheet'!B18-'Balance Sheet'!B25))</f>
        <v>3118832.089</v>
      </c>
      <c r="E41" s="81">
        <f>('Income Statement'!C17*(1-0.35))-('Summary Output'!$L$27*('Balance Sheet'!C18-'Balance Sheet'!C25))</f>
        <v>3008245.207</v>
      </c>
      <c r="F41" s="81">
        <f>('Income Statement'!D17*(1-0.35))-('Summary Output'!$L$27*('Balance Sheet'!D18-'Balance Sheet'!D25))</f>
        <v>3017121.16</v>
      </c>
      <c r="G41" s="81">
        <f>('Income Statement'!E17*(1-0.35))-('Summary Output'!$L$27*('Balance Sheet'!E18-'Balance Sheet'!E25))</f>
        <v>2943387.504</v>
      </c>
      <c r="I41" s="52">
        <f>('Income Statement'!J17*(1-'Summary Output'!L5))-('Summary Output'!L27*('Balance Sheet'!J18-'Balance Sheet'!J25))</f>
        <v>890507.6191</v>
      </c>
      <c r="L41" s="1" t="s">
        <v>185</v>
      </c>
    </row>
    <row r="42">
      <c r="C42" s="53"/>
    </row>
    <row r="43">
      <c r="C43" s="53"/>
    </row>
    <row r="44">
      <c r="C44" s="53"/>
    </row>
    <row r="45">
      <c r="C45" s="53"/>
    </row>
    <row r="46">
      <c r="C46" s="53"/>
    </row>
    <row r="47">
      <c r="C47" s="53"/>
    </row>
    <row r="48">
      <c r="C48" s="53"/>
    </row>
    <row r="49">
      <c r="C49" s="53"/>
    </row>
    <row r="50">
      <c r="C50" s="53"/>
    </row>
    <row r="51">
      <c r="C51" s="53"/>
    </row>
    <row r="52">
      <c r="C52" s="53"/>
    </row>
    <row r="53">
      <c r="C53" s="53"/>
    </row>
    <row r="54">
      <c r="C54" s="53"/>
    </row>
    <row r="55">
      <c r="C55" s="53"/>
    </row>
    <row r="56">
      <c r="C56" s="53"/>
    </row>
    <row r="57">
      <c r="C57" s="53"/>
    </row>
    <row r="58">
      <c r="C58" s="53"/>
    </row>
    <row r="59">
      <c r="C59" s="53"/>
    </row>
    <row r="60">
      <c r="C60" s="53"/>
    </row>
    <row r="61">
      <c r="C61" s="53"/>
    </row>
    <row r="62">
      <c r="C62" s="53"/>
    </row>
    <row r="63">
      <c r="C63" s="53"/>
    </row>
    <row r="64">
      <c r="C64" s="53"/>
    </row>
    <row r="65">
      <c r="C65" s="53"/>
    </row>
    <row r="66">
      <c r="C66" s="53"/>
    </row>
    <row r="67">
      <c r="C67" s="53"/>
    </row>
    <row r="68">
      <c r="C68" s="53"/>
    </row>
    <row r="69">
      <c r="C69" s="53"/>
    </row>
    <row r="70">
      <c r="C70" s="53"/>
    </row>
    <row r="71">
      <c r="C71" s="53"/>
    </row>
    <row r="72">
      <c r="C72" s="53"/>
    </row>
    <row r="73">
      <c r="C73" s="53"/>
    </row>
    <row r="74">
      <c r="C74" s="53"/>
    </row>
    <row r="75">
      <c r="C75" s="53"/>
    </row>
    <row r="76">
      <c r="C76" s="53"/>
    </row>
    <row r="77">
      <c r="C77" s="53"/>
    </row>
    <row r="78">
      <c r="C78" s="53"/>
    </row>
    <row r="79">
      <c r="C79" s="53"/>
    </row>
    <row r="80">
      <c r="C80" s="53"/>
    </row>
    <row r="81">
      <c r="C81" s="53"/>
    </row>
    <row r="82">
      <c r="C82" s="53"/>
    </row>
    <row r="83">
      <c r="C83" s="53"/>
    </row>
    <row r="84">
      <c r="C84" s="53"/>
    </row>
    <row r="85">
      <c r="C85" s="53"/>
    </row>
    <row r="86">
      <c r="C86" s="53"/>
    </row>
    <row r="87">
      <c r="C87" s="53"/>
    </row>
    <row r="88">
      <c r="C88" s="53"/>
    </row>
    <row r="89">
      <c r="C89" s="53"/>
    </row>
    <row r="90">
      <c r="C90" s="53"/>
    </row>
    <row r="91">
      <c r="C91" s="53"/>
    </row>
    <row r="92">
      <c r="C92" s="53"/>
    </row>
    <row r="93">
      <c r="C93" s="53"/>
    </row>
    <row r="94">
      <c r="C94" s="53"/>
    </row>
    <row r="95">
      <c r="C95" s="53"/>
    </row>
    <row r="96">
      <c r="C96" s="53"/>
    </row>
    <row r="97">
      <c r="C97" s="53"/>
    </row>
    <row r="98">
      <c r="C98" s="53"/>
    </row>
    <row r="99">
      <c r="C99" s="53"/>
    </row>
    <row r="100">
      <c r="C100" s="53"/>
    </row>
    <row r="101">
      <c r="C101" s="53"/>
    </row>
    <row r="102">
      <c r="C102" s="53"/>
    </row>
    <row r="103">
      <c r="C103" s="53"/>
    </row>
    <row r="104">
      <c r="C104" s="53"/>
    </row>
    <row r="105">
      <c r="C105" s="53"/>
    </row>
    <row r="106">
      <c r="C106" s="53"/>
    </row>
    <row r="107">
      <c r="C107" s="53"/>
    </row>
    <row r="108">
      <c r="C108" s="53"/>
    </row>
    <row r="109">
      <c r="C109" s="53"/>
    </row>
    <row r="110">
      <c r="C110" s="53"/>
    </row>
    <row r="111">
      <c r="C111" s="53"/>
    </row>
    <row r="112">
      <c r="C112" s="53"/>
    </row>
    <row r="113">
      <c r="C113" s="53"/>
    </row>
    <row r="114">
      <c r="C114" s="53"/>
    </row>
    <row r="115">
      <c r="C115" s="53"/>
    </row>
    <row r="116">
      <c r="C116" s="53"/>
    </row>
    <row r="117">
      <c r="C117" s="53"/>
    </row>
    <row r="118">
      <c r="C118" s="53"/>
    </row>
    <row r="119">
      <c r="C119" s="53"/>
    </row>
    <row r="120">
      <c r="C120" s="53"/>
    </row>
    <row r="121">
      <c r="C121" s="53"/>
    </row>
    <row r="122">
      <c r="C122" s="53"/>
    </row>
    <row r="123">
      <c r="C123" s="53"/>
    </row>
    <row r="124">
      <c r="C124" s="53"/>
    </row>
    <row r="125">
      <c r="C125" s="53"/>
    </row>
    <row r="126">
      <c r="C126" s="53"/>
    </row>
    <row r="127">
      <c r="C127" s="53"/>
    </row>
    <row r="128">
      <c r="C128" s="53"/>
    </row>
    <row r="129">
      <c r="C129" s="53"/>
    </row>
    <row r="130">
      <c r="C130" s="53"/>
    </row>
    <row r="131">
      <c r="C131" s="53"/>
    </row>
    <row r="132">
      <c r="C132" s="53"/>
    </row>
    <row r="133">
      <c r="C133" s="53"/>
    </row>
    <row r="134">
      <c r="C134" s="53"/>
    </row>
    <row r="135">
      <c r="C135" s="53"/>
    </row>
    <row r="136">
      <c r="C136" s="53"/>
    </row>
    <row r="137">
      <c r="C137" s="53"/>
    </row>
    <row r="138">
      <c r="C138" s="53"/>
    </row>
    <row r="139">
      <c r="C139" s="53"/>
    </row>
    <row r="140">
      <c r="C140" s="53"/>
    </row>
    <row r="141">
      <c r="C141" s="53"/>
    </row>
    <row r="142">
      <c r="C142" s="53"/>
    </row>
    <row r="143">
      <c r="C143" s="53"/>
    </row>
    <row r="144">
      <c r="C144" s="53"/>
    </row>
    <row r="145">
      <c r="C145" s="53"/>
    </row>
    <row r="146">
      <c r="C146" s="53"/>
    </row>
    <row r="147">
      <c r="C147" s="53"/>
    </row>
    <row r="148">
      <c r="C148" s="53"/>
    </row>
    <row r="149">
      <c r="C149" s="53"/>
    </row>
    <row r="150">
      <c r="C150" s="53"/>
    </row>
    <row r="151">
      <c r="C151" s="53"/>
    </row>
    <row r="152">
      <c r="C152" s="53"/>
    </row>
    <row r="153">
      <c r="C153" s="53"/>
    </row>
    <row r="154">
      <c r="C154" s="53"/>
    </row>
    <row r="155">
      <c r="C155" s="53"/>
    </row>
    <row r="156">
      <c r="C156" s="53"/>
    </row>
    <row r="157">
      <c r="C157" s="53"/>
    </row>
    <row r="158">
      <c r="C158" s="53"/>
    </row>
    <row r="159">
      <c r="C159" s="53"/>
    </row>
    <row r="160">
      <c r="C160" s="53"/>
    </row>
    <row r="161">
      <c r="C161" s="53"/>
    </row>
    <row r="162">
      <c r="C162" s="53"/>
    </row>
    <row r="163">
      <c r="C163" s="53"/>
    </row>
    <row r="164">
      <c r="C164" s="53"/>
    </row>
    <row r="165">
      <c r="C165" s="53"/>
    </row>
    <row r="166">
      <c r="C166" s="53"/>
    </row>
    <row r="167">
      <c r="C167" s="53"/>
    </row>
    <row r="168">
      <c r="C168" s="53"/>
    </row>
    <row r="169">
      <c r="C169" s="53"/>
    </row>
    <row r="170">
      <c r="C170" s="53"/>
    </row>
    <row r="171">
      <c r="C171" s="53"/>
    </row>
    <row r="172">
      <c r="C172" s="53"/>
    </row>
    <row r="173">
      <c r="C173" s="53"/>
    </row>
    <row r="174">
      <c r="C174" s="53"/>
    </row>
    <row r="175">
      <c r="C175" s="53"/>
    </row>
    <row r="176">
      <c r="C176" s="53"/>
    </row>
    <row r="177">
      <c r="C177" s="53"/>
    </row>
    <row r="178">
      <c r="C178" s="53"/>
    </row>
    <row r="179">
      <c r="C179" s="53"/>
    </row>
    <row r="180">
      <c r="C180" s="53"/>
    </row>
    <row r="181">
      <c r="C181" s="53"/>
    </row>
    <row r="182">
      <c r="C182" s="53"/>
    </row>
    <row r="183">
      <c r="C183" s="53"/>
    </row>
    <row r="184">
      <c r="C184" s="53"/>
    </row>
    <row r="185">
      <c r="C185" s="53"/>
    </row>
    <row r="186">
      <c r="C186" s="53"/>
    </row>
    <row r="187">
      <c r="C187" s="53"/>
    </row>
    <row r="188">
      <c r="C188" s="53"/>
    </row>
    <row r="189">
      <c r="C189" s="53"/>
    </row>
    <row r="190">
      <c r="C190" s="53"/>
    </row>
    <row r="191">
      <c r="C191" s="53"/>
    </row>
    <row r="192">
      <c r="C192" s="53"/>
    </row>
    <row r="193">
      <c r="C193" s="53"/>
    </row>
    <row r="194">
      <c r="C194" s="53"/>
    </row>
    <row r="195">
      <c r="C195" s="53"/>
    </row>
    <row r="196">
      <c r="C196" s="53"/>
    </row>
    <row r="197">
      <c r="C197" s="53"/>
    </row>
    <row r="198">
      <c r="C198" s="53"/>
    </row>
    <row r="199">
      <c r="C199" s="53"/>
    </row>
    <row r="200">
      <c r="C200" s="53"/>
    </row>
    <row r="201">
      <c r="C201" s="53"/>
    </row>
    <row r="202">
      <c r="C202" s="53"/>
    </row>
    <row r="203">
      <c r="C203" s="53"/>
    </row>
    <row r="204">
      <c r="C204" s="53"/>
    </row>
    <row r="205">
      <c r="C205" s="53"/>
    </row>
    <row r="206">
      <c r="C206" s="53"/>
    </row>
    <row r="207">
      <c r="C207" s="53"/>
    </row>
    <row r="208">
      <c r="C208" s="53"/>
    </row>
    <row r="209">
      <c r="C209" s="53"/>
    </row>
    <row r="210">
      <c r="C210" s="53"/>
    </row>
    <row r="211">
      <c r="C211" s="53"/>
    </row>
    <row r="212">
      <c r="C212" s="53"/>
    </row>
    <row r="213">
      <c r="C213" s="53"/>
    </row>
    <row r="214">
      <c r="C214" s="53"/>
    </row>
    <row r="215">
      <c r="C215" s="53"/>
    </row>
    <row r="216">
      <c r="C216" s="53"/>
    </row>
    <row r="217">
      <c r="C217" s="53"/>
    </row>
    <row r="218">
      <c r="C218" s="53"/>
    </row>
    <row r="219">
      <c r="C219" s="53"/>
    </row>
    <row r="220">
      <c r="C220" s="53"/>
    </row>
    <row r="221">
      <c r="C221" s="53"/>
    </row>
    <row r="222">
      <c r="C222" s="53"/>
    </row>
    <row r="223">
      <c r="C223" s="53"/>
    </row>
    <row r="224">
      <c r="C224" s="53"/>
    </row>
    <row r="225">
      <c r="C225" s="53"/>
    </row>
    <row r="226">
      <c r="C226" s="53"/>
    </row>
    <row r="227">
      <c r="C227" s="53"/>
    </row>
    <row r="228">
      <c r="C228" s="53"/>
    </row>
    <row r="229">
      <c r="C229" s="53"/>
    </row>
    <row r="230">
      <c r="C230" s="53"/>
    </row>
    <row r="231">
      <c r="C231" s="53"/>
    </row>
    <row r="232">
      <c r="C232" s="53"/>
    </row>
    <row r="233">
      <c r="C233" s="53"/>
    </row>
    <row r="234">
      <c r="C234" s="53"/>
    </row>
    <row r="235">
      <c r="C235" s="53"/>
    </row>
    <row r="236">
      <c r="C236" s="53"/>
    </row>
    <row r="237">
      <c r="C237" s="53"/>
    </row>
    <row r="238">
      <c r="C238" s="53"/>
    </row>
    <row r="239">
      <c r="C239" s="53"/>
    </row>
    <row r="240">
      <c r="C240" s="53"/>
    </row>
    <row r="241">
      <c r="C241" s="53"/>
    </row>
    <row r="242">
      <c r="C242" s="53"/>
    </row>
    <row r="243">
      <c r="C243" s="53"/>
    </row>
    <row r="244">
      <c r="C244" s="53"/>
    </row>
    <row r="245">
      <c r="C245" s="53"/>
    </row>
    <row r="246">
      <c r="C246" s="53"/>
    </row>
    <row r="247">
      <c r="C247" s="53"/>
    </row>
    <row r="248">
      <c r="C248" s="53"/>
    </row>
    <row r="249">
      <c r="C249" s="53"/>
    </row>
    <row r="250">
      <c r="C250" s="53"/>
    </row>
    <row r="251">
      <c r="C251" s="53"/>
    </row>
    <row r="252">
      <c r="C252" s="53"/>
    </row>
    <row r="253">
      <c r="C253" s="53"/>
    </row>
    <row r="254">
      <c r="C254" s="53"/>
    </row>
    <row r="255">
      <c r="C255" s="53"/>
    </row>
    <row r="256">
      <c r="C256" s="53"/>
    </row>
    <row r="257">
      <c r="C257" s="53"/>
    </row>
    <row r="258">
      <c r="C258" s="53"/>
    </row>
    <row r="259">
      <c r="C259" s="53"/>
    </row>
    <row r="260">
      <c r="C260" s="53"/>
    </row>
    <row r="261">
      <c r="C261" s="53"/>
    </row>
    <row r="262">
      <c r="C262" s="53"/>
    </row>
    <row r="263">
      <c r="C263" s="53"/>
    </row>
    <row r="264">
      <c r="C264" s="53"/>
    </row>
    <row r="265">
      <c r="C265" s="53"/>
    </row>
    <row r="266">
      <c r="C266" s="53"/>
    </row>
    <row r="267">
      <c r="C267" s="53"/>
    </row>
    <row r="268">
      <c r="C268" s="53"/>
    </row>
    <row r="269">
      <c r="C269" s="53"/>
    </row>
    <row r="270">
      <c r="C270" s="53"/>
    </row>
    <row r="271">
      <c r="C271" s="53"/>
    </row>
    <row r="272">
      <c r="C272" s="53"/>
    </row>
    <row r="273">
      <c r="C273" s="53"/>
    </row>
    <row r="274">
      <c r="C274" s="53"/>
    </row>
    <row r="275">
      <c r="C275" s="53"/>
    </row>
    <row r="276">
      <c r="C276" s="53"/>
    </row>
    <row r="277">
      <c r="C277" s="53"/>
    </row>
    <row r="278">
      <c r="C278" s="53"/>
    </row>
    <row r="279">
      <c r="C279" s="53"/>
    </row>
    <row r="280">
      <c r="C280" s="53"/>
    </row>
    <row r="281">
      <c r="C281" s="53"/>
    </row>
    <row r="282">
      <c r="C282" s="53"/>
    </row>
    <row r="283">
      <c r="C283" s="53"/>
    </row>
    <row r="284">
      <c r="C284" s="53"/>
    </row>
    <row r="285">
      <c r="C285" s="53"/>
    </row>
    <row r="286">
      <c r="C286" s="53"/>
    </row>
    <row r="287">
      <c r="C287" s="53"/>
    </row>
    <row r="288">
      <c r="C288" s="53"/>
    </row>
    <row r="289">
      <c r="C289" s="53"/>
    </row>
    <row r="290">
      <c r="C290" s="53"/>
    </row>
    <row r="291">
      <c r="C291" s="53"/>
    </row>
    <row r="292">
      <c r="C292" s="53"/>
    </row>
    <row r="293">
      <c r="C293" s="53"/>
    </row>
    <row r="294">
      <c r="C294" s="53"/>
    </row>
    <row r="295">
      <c r="C295" s="53"/>
    </row>
    <row r="296">
      <c r="C296" s="53"/>
    </row>
    <row r="297">
      <c r="C297" s="53"/>
    </row>
    <row r="298">
      <c r="C298" s="53"/>
    </row>
    <row r="299">
      <c r="C299" s="53"/>
    </row>
    <row r="300">
      <c r="C300" s="53"/>
    </row>
    <row r="301">
      <c r="C301" s="53"/>
    </row>
    <row r="302">
      <c r="C302" s="53"/>
    </row>
    <row r="303">
      <c r="C303" s="53"/>
    </row>
    <row r="304">
      <c r="C304" s="53"/>
    </row>
    <row r="305">
      <c r="C305" s="53"/>
    </row>
    <row r="306">
      <c r="C306" s="53"/>
    </row>
    <row r="307">
      <c r="C307" s="53"/>
    </row>
    <row r="308">
      <c r="C308" s="53"/>
    </row>
    <row r="309">
      <c r="C309" s="53"/>
    </row>
    <row r="310">
      <c r="C310" s="53"/>
    </row>
    <row r="311">
      <c r="C311" s="53"/>
    </row>
    <row r="312">
      <c r="C312" s="53"/>
    </row>
    <row r="313">
      <c r="C313" s="53"/>
    </row>
    <row r="314">
      <c r="C314" s="53"/>
    </row>
    <row r="315">
      <c r="C315" s="53"/>
    </row>
    <row r="316">
      <c r="C316" s="53"/>
    </row>
    <row r="317">
      <c r="C317" s="53"/>
    </row>
    <row r="318">
      <c r="C318" s="53"/>
    </row>
    <row r="319">
      <c r="C319" s="53"/>
    </row>
    <row r="320">
      <c r="C320" s="53"/>
    </row>
    <row r="321">
      <c r="C321" s="53"/>
    </row>
    <row r="322">
      <c r="C322" s="53"/>
    </row>
    <row r="323">
      <c r="C323" s="53"/>
    </row>
    <row r="324">
      <c r="C324" s="53"/>
    </row>
    <row r="325">
      <c r="C325" s="53"/>
    </row>
    <row r="326">
      <c r="C326" s="53"/>
    </row>
    <row r="327">
      <c r="C327" s="53"/>
    </row>
    <row r="328">
      <c r="C328" s="53"/>
    </row>
    <row r="329">
      <c r="C329" s="53"/>
    </row>
    <row r="330">
      <c r="C330" s="53"/>
    </row>
    <row r="331">
      <c r="C331" s="53"/>
    </row>
    <row r="332">
      <c r="C332" s="53"/>
    </row>
    <row r="333">
      <c r="C333" s="53"/>
    </row>
    <row r="334">
      <c r="C334" s="53"/>
    </row>
    <row r="335">
      <c r="C335" s="53"/>
    </row>
    <row r="336">
      <c r="C336" s="53"/>
    </row>
    <row r="337">
      <c r="C337" s="53"/>
    </row>
    <row r="338">
      <c r="C338" s="53"/>
    </row>
    <row r="339">
      <c r="C339" s="53"/>
    </row>
    <row r="340">
      <c r="C340" s="53"/>
    </row>
    <row r="341">
      <c r="C341" s="53"/>
    </row>
    <row r="342">
      <c r="C342" s="53"/>
    </row>
    <row r="343">
      <c r="C343" s="53"/>
    </row>
    <row r="344">
      <c r="C344" s="53"/>
    </row>
    <row r="345">
      <c r="C345" s="53"/>
    </row>
    <row r="346">
      <c r="C346" s="53"/>
    </row>
    <row r="347">
      <c r="C347" s="53"/>
    </row>
    <row r="348">
      <c r="C348" s="53"/>
    </row>
    <row r="349">
      <c r="C349" s="53"/>
    </row>
    <row r="350">
      <c r="C350" s="53"/>
    </row>
    <row r="351">
      <c r="C351" s="53"/>
    </row>
    <row r="352">
      <c r="C352" s="53"/>
    </row>
    <row r="353">
      <c r="C353" s="53"/>
    </row>
    <row r="354">
      <c r="C354" s="53"/>
    </row>
    <row r="355">
      <c r="C355" s="53"/>
    </row>
    <row r="356">
      <c r="C356" s="53"/>
    </row>
    <row r="357">
      <c r="C357" s="53"/>
    </row>
    <row r="358">
      <c r="C358" s="53"/>
    </row>
    <row r="359">
      <c r="C359" s="53"/>
    </row>
    <row r="360">
      <c r="C360" s="53"/>
    </row>
    <row r="361">
      <c r="C361" s="53"/>
    </row>
    <row r="362">
      <c r="C362" s="53"/>
    </row>
    <row r="363">
      <c r="C363" s="53"/>
    </row>
    <row r="364">
      <c r="C364" s="53"/>
    </row>
    <row r="365">
      <c r="C365" s="53"/>
    </row>
    <row r="366">
      <c r="C366" s="53"/>
    </row>
    <row r="367">
      <c r="C367" s="53"/>
    </row>
    <row r="368">
      <c r="C368" s="53"/>
    </row>
    <row r="369">
      <c r="C369" s="53"/>
    </row>
    <row r="370">
      <c r="C370" s="53"/>
    </row>
    <row r="371">
      <c r="C371" s="53"/>
    </row>
    <row r="372">
      <c r="C372" s="53"/>
    </row>
    <row r="373">
      <c r="C373" s="53"/>
    </row>
    <row r="374">
      <c r="C374" s="53"/>
    </row>
    <row r="375">
      <c r="C375" s="53"/>
    </row>
    <row r="376">
      <c r="C376" s="53"/>
    </row>
    <row r="377">
      <c r="C377" s="53"/>
    </row>
    <row r="378">
      <c r="C378" s="53"/>
    </row>
    <row r="379">
      <c r="C379" s="53"/>
    </row>
    <row r="380">
      <c r="C380" s="53"/>
    </row>
    <row r="381">
      <c r="C381" s="53"/>
    </row>
    <row r="382">
      <c r="C382" s="53"/>
    </row>
    <row r="383">
      <c r="C383" s="53"/>
    </row>
    <row r="384">
      <c r="C384" s="53"/>
    </row>
    <row r="385">
      <c r="C385" s="53"/>
    </row>
    <row r="386">
      <c r="C386" s="53"/>
    </row>
    <row r="387">
      <c r="C387" s="53"/>
    </row>
    <row r="388">
      <c r="C388" s="53"/>
    </row>
    <row r="389">
      <c r="C389" s="53"/>
    </row>
    <row r="390">
      <c r="C390" s="53"/>
    </row>
    <row r="391">
      <c r="C391" s="53"/>
    </row>
    <row r="392">
      <c r="C392" s="53"/>
    </row>
    <row r="393">
      <c r="C393" s="53"/>
    </row>
    <row r="394">
      <c r="C394" s="53"/>
    </row>
    <row r="395">
      <c r="C395" s="53"/>
    </row>
    <row r="396">
      <c r="C396" s="53"/>
    </row>
    <row r="397">
      <c r="C397" s="53"/>
    </row>
    <row r="398">
      <c r="C398" s="53"/>
    </row>
    <row r="399">
      <c r="C399" s="53"/>
    </row>
    <row r="400">
      <c r="C400" s="53"/>
    </row>
    <row r="401">
      <c r="C401" s="53"/>
    </row>
    <row r="402">
      <c r="C402" s="53"/>
    </row>
    <row r="403">
      <c r="C403" s="53"/>
    </row>
    <row r="404">
      <c r="C404" s="53"/>
    </row>
    <row r="405">
      <c r="C405" s="53"/>
    </row>
    <row r="406">
      <c r="C406" s="53"/>
    </row>
    <row r="407">
      <c r="C407" s="53"/>
    </row>
    <row r="408">
      <c r="C408" s="53"/>
    </row>
    <row r="409">
      <c r="C409" s="53"/>
    </row>
    <row r="410">
      <c r="C410" s="53"/>
    </row>
    <row r="411">
      <c r="C411" s="53"/>
    </row>
    <row r="412">
      <c r="C412" s="53"/>
    </row>
    <row r="413">
      <c r="C413" s="53"/>
    </row>
    <row r="414">
      <c r="C414" s="53"/>
    </row>
    <row r="415">
      <c r="C415" s="53"/>
    </row>
    <row r="416">
      <c r="C416" s="53"/>
    </row>
    <row r="417">
      <c r="C417" s="53"/>
    </row>
    <row r="418">
      <c r="C418" s="53"/>
    </row>
    <row r="419">
      <c r="C419" s="53"/>
    </row>
    <row r="420">
      <c r="C420" s="53"/>
    </row>
    <row r="421">
      <c r="C421" s="53"/>
    </row>
    <row r="422">
      <c r="C422" s="53"/>
    </row>
    <row r="423">
      <c r="C423" s="53"/>
    </row>
    <row r="424">
      <c r="C424" s="53"/>
    </row>
    <row r="425">
      <c r="C425" s="53"/>
    </row>
    <row r="426">
      <c r="C426" s="53"/>
    </row>
    <row r="427">
      <c r="C427" s="53"/>
    </row>
    <row r="428">
      <c r="C428" s="53"/>
    </row>
    <row r="429">
      <c r="C429" s="53"/>
    </row>
    <row r="430">
      <c r="C430" s="53"/>
    </row>
    <row r="431">
      <c r="C431" s="53"/>
    </row>
    <row r="432">
      <c r="C432" s="53"/>
    </row>
    <row r="433">
      <c r="C433" s="53"/>
    </row>
    <row r="434">
      <c r="C434" s="53"/>
    </row>
    <row r="435">
      <c r="C435" s="53"/>
    </row>
    <row r="436">
      <c r="C436" s="53"/>
    </row>
    <row r="437">
      <c r="C437" s="53"/>
    </row>
    <row r="438">
      <c r="C438" s="53"/>
    </row>
    <row r="439">
      <c r="C439" s="53"/>
    </row>
    <row r="440">
      <c r="C440" s="53"/>
    </row>
    <row r="441">
      <c r="C441" s="53"/>
    </row>
    <row r="442">
      <c r="C442" s="53"/>
    </row>
    <row r="443">
      <c r="C443" s="53"/>
    </row>
    <row r="444">
      <c r="C444" s="53"/>
    </row>
    <row r="445">
      <c r="C445" s="53"/>
    </row>
    <row r="446">
      <c r="C446" s="53"/>
    </row>
    <row r="447">
      <c r="C447" s="53"/>
    </row>
    <row r="448">
      <c r="C448" s="53"/>
    </row>
    <row r="449">
      <c r="C449" s="53"/>
    </row>
    <row r="450">
      <c r="C450" s="53"/>
    </row>
    <row r="451">
      <c r="C451" s="53"/>
    </row>
    <row r="452">
      <c r="C452" s="53"/>
    </row>
    <row r="453">
      <c r="C453" s="53"/>
    </row>
    <row r="454">
      <c r="C454" s="53"/>
    </row>
    <row r="455">
      <c r="C455" s="53"/>
    </row>
    <row r="456">
      <c r="C456" s="53"/>
    </row>
    <row r="457">
      <c r="C457" s="53"/>
    </row>
    <row r="458">
      <c r="C458" s="53"/>
    </row>
    <row r="459">
      <c r="C459" s="53"/>
    </row>
    <row r="460">
      <c r="C460" s="53"/>
    </row>
    <row r="461">
      <c r="C461" s="53"/>
    </row>
    <row r="462">
      <c r="C462" s="53"/>
    </row>
    <row r="463">
      <c r="C463" s="53"/>
    </row>
    <row r="464">
      <c r="C464" s="53"/>
    </row>
    <row r="465">
      <c r="C465" s="53"/>
    </row>
    <row r="466">
      <c r="C466" s="53"/>
    </row>
    <row r="467">
      <c r="C467" s="53"/>
    </row>
    <row r="468">
      <c r="C468" s="53"/>
    </row>
    <row r="469">
      <c r="C469" s="53"/>
    </row>
    <row r="470">
      <c r="C470" s="53"/>
    </row>
    <row r="471">
      <c r="C471" s="53"/>
    </row>
    <row r="472">
      <c r="C472" s="53"/>
    </row>
    <row r="473">
      <c r="C473" s="53"/>
    </row>
    <row r="474">
      <c r="C474" s="53"/>
    </row>
    <row r="475">
      <c r="C475" s="53"/>
    </row>
    <row r="476">
      <c r="C476" s="53"/>
    </row>
    <row r="477">
      <c r="C477" s="53"/>
    </row>
    <row r="478">
      <c r="C478" s="53"/>
    </row>
    <row r="479">
      <c r="C479" s="53"/>
    </row>
    <row r="480">
      <c r="C480" s="53"/>
    </row>
    <row r="481">
      <c r="C481" s="53"/>
    </row>
    <row r="482">
      <c r="C482" s="53"/>
    </row>
    <row r="483">
      <c r="C483" s="53"/>
    </row>
    <row r="484">
      <c r="C484" s="53"/>
    </row>
    <row r="485">
      <c r="C485" s="53"/>
    </row>
    <row r="486">
      <c r="C486" s="53"/>
    </row>
    <row r="487">
      <c r="C487" s="53"/>
    </row>
    <row r="488">
      <c r="C488" s="53"/>
    </row>
    <row r="489">
      <c r="C489" s="53"/>
    </row>
    <row r="490">
      <c r="C490" s="53"/>
    </row>
    <row r="491">
      <c r="C491" s="53"/>
    </row>
    <row r="492">
      <c r="C492" s="53"/>
    </row>
    <row r="493">
      <c r="C493" s="53"/>
    </row>
    <row r="494">
      <c r="C494" s="53"/>
    </row>
    <row r="495">
      <c r="C495" s="53"/>
    </row>
    <row r="496">
      <c r="C496" s="53"/>
    </row>
    <row r="497">
      <c r="C497" s="53"/>
    </row>
    <row r="498">
      <c r="C498" s="53"/>
    </row>
    <row r="499">
      <c r="C499" s="53"/>
    </row>
    <row r="500">
      <c r="C500" s="53"/>
    </row>
    <row r="501">
      <c r="C501" s="53"/>
    </row>
    <row r="502">
      <c r="C502" s="53"/>
    </row>
    <row r="503">
      <c r="C503" s="53"/>
    </row>
    <row r="504">
      <c r="C504" s="53"/>
    </row>
    <row r="505">
      <c r="C505" s="53"/>
    </row>
    <row r="506">
      <c r="C506" s="53"/>
    </row>
    <row r="507">
      <c r="C507" s="53"/>
    </row>
    <row r="508">
      <c r="C508" s="53"/>
    </row>
    <row r="509">
      <c r="C509" s="53"/>
    </row>
    <row r="510">
      <c r="C510" s="53"/>
    </row>
    <row r="511">
      <c r="C511" s="53"/>
    </row>
    <row r="512">
      <c r="C512" s="53"/>
    </row>
    <row r="513">
      <c r="C513" s="53"/>
    </row>
    <row r="514">
      <c r="C514" s="53"/>
    </row>
    <row r="515">
      <c r="C515" s="53"/>
    </row>
    <row r="516">
      <c r="C516" s="53"/>
    </row>
    <row r="517">
      <c r="C517" s="53"/>
    </row>
    <row r="518">
      <c r="C518" s="53"/>
    </row>
    <row r="519">
      <c r="C519" s="53"/>
    </row>
    <row r="520">
      <c r="C520" s="53"/>
    </row>
    <row r="521">
      <c r="C521" s="53"/>
    </row>
    <row r="522">
      <c r="C522" s="53"/>
    </row>
    <row r="523">
      <c r="C523" s="53"/>
    </row>
    <row r="524">
      <c r="C524" s="53"/>
    </row>
    <row r="525">
      <c r="C525" s="53"/>
    </row>
    <row r="526">
      <c r="C526" s="53"/>
    </row>
    <row r="527">
      <c r="C527" s="53"/>
    </row>
    <row r="528">
      <c r="C528" s="53"/>
    </row>
    <row r="529">
      <c r="C529" s="53"/>
    </row>
    <row r="530">
      <c r="C530" s="53"/>
    </row>
    <row r="531">
      <c r="C531" s="53"/>
    </row>
    <row r="532">
      <c r="C532" s="53"/>
    </row>
    <row r="533">
      <c r="C533" s="53"/>
    </row>
    <row r="534">
      <c r="C534" s="53"/>
    </row>
    <row r="535">
      <c r="C535" s="53"/>
    </row>
    <row r="536">
      <c r="C536" s="53"/>
    </row>
    <row r="537">
      <c r="C537" s="53"/>
    </row>
    <row r="538">
      <c r="C538" s="53"/>
    </row>
    <row r="539">
      <c r="C539" s="53"/>
    </row>
    <row r="540">
      <c r="C540" s="53"/>
    </row>
    <row r="541">
      <c r="C541" s="53"/>
    </row>
    <row r="542">
      <c r="C542" s="53"/>
    </row>
    <row r="543">
      <c r="C543" s="53"/>
    </row>
    <row r="544">
      <c r="C544" s="53"/>
    </row>
    <row r="545">
      <c r="C545" s="53"/>
    </row>
    <row r="546">
      <c r="C546" s="53"/>
    </row>
    <row r="547">
      <c r="C547" s="53"/>
    </row>
    <row r="548">
      <c r="C548" s="53"/>
    </row>
    <row r="549">
      <c r="C549" s="53"/>
    </row>
    <row r="550">
      <c r="C550" s="53"/>
    </row>
    <row r="551">
      <c r="C551" s="53"/>
    </row>
    <row r="552">
      <c r="C552" s="53"/>
    </row>
    <row r="553">
      <c r="C553" s="53"/>
    </row>
    <row r="554">
      <c r="C554" s="53"/>
    </row>
    <row r="555">
      <c r="C555" s="53"/>
    </row>
    <row r="556">
      <c r="C556" s="53"/>
    </row>
    <row r="557">
      <c r="C557" s="53"/>
    </row>
    <row r="558">
      <c r="C558" s="53"/>
    </row>
    <row r="559">
      <c r="C559" s="53"/>
    </row>
    <row r="560">
      <c r="C560" s="53"/>
    </row>
    <row r="561">
      <c r="C561" s="53"/>
    </row>
    <row r="562">
      <c r="C562" s="53"/>
    </row>
    <row r="563">
      <c r="C563" s="53"/>
    </row>
    <row r="564">
      <c r="C564" s="53"/>
    </row>
    <row r="565">
      <c r="C565" s="53"/>
    </row>
    <row r="566">
      <c r="C566" s="53"/>
    </row>
    <row r="567">
      <c r="C567" s="53"/>
    </row>
    <row r="568">
      <c r="C568" s="53"/>
    </row>
    <row r="569">
      <c r="C569" s="53"/>
    </row>
    <row r="570">
      <c r="C570" s="53"/>
    </row>
    <row r="571">
      <c r="C571" s="53"/>
    </row>
    <row r="572">
      <c r="C572" s="53"/>
    </row>
    <row r="573">
      <c r="C573" s="53"/>
    </row>
    <row r="574">
      <c r="C574" s="53"/>
    </row>
    <row r="575">
      <c r="C575" s="53"/>
    </row>
    <row r="576">
      <c r="C576" s="53"/>
    </row>
    <row r="577">
      <c r="C577" s="53"/>
    </row>
    <row r="578">
      <c r="C578" s="53"/>
    </row>
    <row r="579">
      <c r="C579" s="53"/>
    </row>
    <row r="580">
      <c r="C580" s="53"/>
    </row>
    <row r="581">
      <c r="C581" s="53"/>
    </row>
    <row r="582">
      <c r="C582" s="53"/>
    </row>
    <row r="583">
      <c r="C583" s="53"/>
    </row>
    <row r="584">
      <c r="C584" s="53"/>
    </row>
    <row r="585">
      <c r="C585" s="53"/>
    </row>
    <row r="586">
      <c r="C586" s="53"/>
    </row>
    <row r="587">
      <c r="C587" s="53"/>
    </row>
    <row r="588">
      <c r="C588" s="53"/>
    </row>
    <row r="589">
      <c r="C589" s="53"/>
    </row>
    <row r="590">
      <c r="C590" s="53"/>
    </row>
    <row r="591">
      <c r="C591" s="53"/>
    </row>
    <row r="592">
      <c r="C592" s="53"/>
    </row>
    <row r="593">
      <c r="C593" s="53"/>
    </row>
    <row r="594">
      <c r="C594" s="53"/>
    </row>
    <row r="595">
      <c r="C595" s="53"/>
    </row>
    <row r="596">
      <c r="C596" s="53"/>
    </row>
    <row r="597">
      <c r="C597" s="53"/>
    </row>
    <row r="598">
      <c r="C598" s="53"/>
    </row>
    <row r="599">
      <c r="C599" s="53"/>
    </row>
    <row r="600">
      <c r="C600" s="53"/>
    </row>
    <row r="601">
      <c r="C601" s="53"/>
    </row>
    <row r="602">
      <c r="C602" s="53"/>
    </row>
    <row r="603">
      <c r="C603" s="53"/>
    </row>
    <row r="604">
      <c r="C604" s="53"/>
    </row>
    <row r="605">
      <c r="C605" s="53"/>
    </row>
    <row r="606">
      <c r="C606" s="53"/>
    </row>
    <row r="607">
      <c r="C607" s="53"/>
    </row>
    <row r="608">
      <c r="C608" s="53"/>
    </row>
    <row r="609">
      <c r="C609" s="53"/>
    </row>
    <row r="610">
      <c r="C610" s="53"/>
    </row>
    <row r="611">
      <c r="C611" s="53"/>
    </row>
    <row r="612">
      <c r="C612" s="53"/>
    </row>
    <row r="613">
      <c r="C613" s="53"/>
    </row>
    <row r="614">
      <c r="C614" s="53"/>
    </row>
    <row r="615">
      <c r="C615" s="53"/>
    </row>
    <row r="616">
      <c r="C616" s="53"/>
    </row>
    <row r="617">
      <c r="C617" s="53"/>
    </row>
    <row r="618">
      <c r="C618" s="53"/>
    </row>
    <row r="619">
      <c r="C619" s="53"/>
    </row>
    <row r="620">
      <c r="C620" s="53"/>
    </row>
    <row r="621">
      <c r="C621" s="53"/>
    </row>
    <row r="622">
      <c r="C622" s="53"/>
    </row>
    <row r="623">
      <c r="C623" s="53"/>
    </row>
    <row r="624">
      <c r="C624" s="53"/>
    </row>
    <row r="625">
      <c r="C625" s="53"/>
    </row>
    <row r="626">
      <c r="C626" s="53"/>
    </row>
    <row r="627">
      <c r="C627" s="53"/>
    </row>
    <row r="628">
      <c r="C628" s="53"/>
    </row>
    <row r="629">
      <c r="C629" s="53"/>
    </row>
    <row r="630">
      <c r="C630" s="53"/>
    </row>
    <row r="631">
      <c r="C631" s="53"/>
    </row>
    <row r="632">
      <c r="C632" s="53"/>
    </row>
    <row r="633">
      <c r="C633" s="53"/>
    </row>
    <row r="634">
      <c r="C634" s="53"/>
    </row>
    <row r="635">
      <c r="C635" s="53"/>
    </row>
    <row r="636">
      <c r="C636" s="53"/>
    </row>
    <row r="637">
      <c r="C637" s="53"/>
    </row>
    <row r="638">
      <c r="C638" s="53"/>
    </row>
    <row r="639">
      <c r="C639" s="53"/>
    </row>
    <row r="640">
      <c r="C640" s="53"/>
    </row>
    <row r="641">
      <c r="C641" s="53"/>
    </row>
    <row r="642">
      <c r="C642" s="53"/>
    </row>
    <row r="643">
      <c r="C643" s="53"/>
    </row>
    <row r="644">
      <c r="C644" s="53"/>
    </row>
    <row r="645">
      <c r="C645" s="53"/>
    </row>
    <row r="646">
      <c r="C646" s="53"/>
    </row>
    <row r="647">
      <c r="C647" s="53"/>
    </row>
    <row r="648">
      <c r="C648" s="53"/>
    </row>
    <row r="649">
      <c r="C649" s="53"/>
    </row>
    <row r="650">
      <c r="C650" s="53"/>
    </row>
    <row r="651">
      <c r="C651" s="53"/>
    </row>
    <row r="652">
      <c r="C652" s="53"/>
    </row>
    <row r="653">
      <c r="C653" s="53"/>
    </row>
    <row r="654">
      <c r="C654" s="53"/>
    </row>
    <row r="655">
      <c r="C655" s="53"/>
    </row>
    <row r="656">
      <c r="C656" s="53"/>
    </row>
    <row r="657">
      <c r="C657" s="53"/>
    </row>
    <row r="658">
      <c r="C658" s="53"/>
    </row>
    <row r="659">
      <c r="C659" s="53"/>
    </row>
    <row r="660">
      <c r="C660" s="53"/>
    </row>
    <row r="661">
      <c r="C661" s="53"/>
    </row>
    <row r="662">
      <c r="C662" s="53"/>
    </row>
    <row r="663">
      <c r="C663" s="53"/>
    </row>
    <row r="664">
      <c r="C664" s="53"/>
    </row>
    <row r="665">
      <c r="C665" s="53"/>
    </row>
    <row r="666">
      <c r="C666" s="53"/>
    </row>
    <row r="667">
      <c r="C667" s="53"/>
    </row>
    <row r="668">
      <c r="C668" s="53"/>
    </row>
    <row r="669">
      <c r="C669" s="53"/>
    </row>
    <row r="670">
      <c r="C670" s="53"/>
    </row>
    <row r="671">
      <c r="C671" s="53"/>
    </row>
    <row r="672">
      <c r="C672" s="53"/>
    </row>
    <row r="673">
      <c r="C673" s="53"/>
    </row>
    <row r="674">
      <c r="C674" s="53"/>
    </row>
    <row r="675">
      <c r="C675" s="53"/>
    </row>
    <row r="676">
      <c r="C676" s="53"/>
    </row>
    <row r="677">
      <c r="C677" s="53"/>
    </row>
    <row r="678">
      <c r="C678" s="53"/>
    </row>
    <row r="679">
      <c r="C679" s="53"/>
    </row>
    <row r="680">
      <c r="C680" s="53"/>
    </row>
    <row r="681">
      <c r="C681" s="53"/>
    </row>
    <row r="682">
      <c r="C682" s="53"/>
    </row>
    <row r="683">
      <c r="C683" s="53"/>
    </row>
    <row r="684">
      <c r="C684" s="53"/>
    </row>
    <row r="685">
      <c r="C685" s="53"/>
    </row>
    <row r="686">
      <c r="C686" s="53"/>
    </row>
    <row r="687">
      <c r="C687" s="53"/>
    </row>
    <row r="688">
      <c r="C688" s="53"/>
    </row>
    <row r="689">
      <c r="C689" s="53"/>
    </row>
    <row r="690">
      <c r="C690" s="53"/>
    </row>
    <row r="691">
      <c r="C691" s="53"/>
    </row>
    <row r="692">
      <c r="C692" s="53"/>
    </row>
    <row r="693">
      <c r="C693" s="53"/>
    </row>
    <row r="694">
      <c r="C694" s="53"/>
    </row>
    <row r="695">
      <c r="C695" s="53"/>
    </row>
    <row r="696">
      <c r="C696" s="53"/>
    </row>
    <row r="697">
      <c r="C697" s="53"/>
    </row>
    <row r="698">
      <c r="C698" s="53"/>
    </row>
    <row r="699">
      <c r="C699" s="53"/>
    </row>
    <row r="700">
      <c r="C700" s="53"/>
    </row>
    <row r="701">
      <c r="C701" s="53"/>
    </row>
    <row r="702">
      <c r="C702" s="53"/>
    </row>
    <row r="703">
      <c r="C703" s="53"/>
    </row>
    <row r="704">
      <c r="C704" s="53"/>
    </row>
    <row r="705">
      <c r="C705" s="53"/>
    </row>
    <row r="706">
      <c r="C706" s="53"/>
    </row>
    <row r="707">
      <c r="C707" s="53"/>
    </row>
    <row r="708">
      <c r="C708" s="53"/>
    </row>
    <row r="709">
      <c r="C709" s="53"/>
    </row>
    <row r="710">
      <c r="C710" s="53"/>
    </row>
    <row r="711">
      <c r="C711" s="53"/>
    </row>
    <row r="712">
      <c r="C712" s="53"/>
    </row>
    <row r="713">
      <c r="C713" s="53"/>
    </row>
    <row r="714">
      <c r="C714" s="53"/>
    </row>
    <row r="715">
      <c r="C715" s="53"/>
    </row>
    <row r="716">
      <c r="C716" s="53"/>
    </row>
    <row r="717">
      <c r="C717" s="53"/>
    </row>
    <row r="718">
      <c r="C718" s="53"/>
    </row>
    <row r="719">
      <c r="C719" s="53"/>
    </row>
    <row r="720">
      <c r="C720" s="53"/>
    </row>
    <row r="721">
      <c r="C721" s="53"/>
    </row>
    <row r="722">
      <c r="C722" s="53"/>
    </row>
    <row r="723">
      <c r="C723" s="53"/>
    </row>
    <row r="724">
      <c r="C724" s="53"/>
    </row>
    <row r="725">
      <c r="C725" s="53"/>
    </row>
    <row r="726">
      <c r="C726" s="53"/>
    </row>
    <row r="727">
      <c r="C727" s="53"/>
    </row>
    <row r="728">
      <c r="C728" s="53"/>
    </row>
    <row r="729">
      <c r="C729" s="53"/>
    </row>
    <row r="730">
      <c r="C730" s="53"/>
    </row>
    <row r="731">
      <c r="C731" s="53"/>
    </row>
    <row r="732">
      <c r="C732" s="53"/>
    </row>
    <row r="733">
      <c r="C733" s="53"/>
    </row>
    <row r="734">
      <c r="C734" s="53"/>
    </row>
    <row r="735">
      <c r="C735" s="53"/>
    </row>
    <row r="736">
      <c r="C736" s="53"/>
    </row>
    <row r="737">
      <c r="C737" s="53"/>
    </row>
    <row r="738">
      <c r="C738" s="53"/>
    </row>
    <row r="739">
      <c r="C739" s="53"/>
    </row>
    <row r="740">
      <c r="C740" s="53"/>
    </row>
    <row r="741">
      <c r="C741" s="53"/>
    </row>
    <row r="742">
      <c r="C742" s="53"/>
    </row>
    <row r="743">
      <c r="C743" s="53"/>
    </row>
    <row r="744">
      <c r="C744" s="53"/>
    </row>
    <row r="745">
      <c r="C745" s="53"/>
    </row>
    <row r="746">
      <c r="C746" s="53"/>
    </row>
    <row r="747">
      <c r="C747" s="53"/>
    </row>
    <row r="748">
      <c r="C748" s="53"/>
    </row>
    <row r="749">
      <c r="C749" s="53"/>
    </row>
    <row r="750">
      <c r="C750" s="53"/>
    </row>
    <row r="751">
      <c r="C751" s="53"/>
    </row>
    <row r="752">
      <c r="C752" s="53"/>
    </row>
    <row r="753">
      <c r="C753" s="53"/>
    </row>
    <row r="754">
      <c r="C754" s="53"/>
    </row>
    <row r="755">
      <c r="C755" s="53"/>
    </row>
    <row r="756">
      <c r="C756" s="53"/>
    </row>
    <row r="757">
      <c r="C757" s="53"/>
    </row>
    <row r="758">
      <c r="C758" s="53"/>
    </row>
    <row r="759">
      <c r="C759" s="53"/>
    </row>
    <row r="760">
      <c r="C760" s="53"/>
    </row>
    <row r="761">
      <c r="C761" s="53"/>
    </row>
    <row r="762">
      <c r="C762" s="53"/>
    </row>
    <row r="763">
      <c r="C763" s="53"/>
    </row>
    <row r="764">
      <c r="C764" s="53"/>
    </row>
    <row r="765">
      <c r="C765" s="53"/>
    </row>
    <row r="766">
      <c r="C766" s="53"/>
    </row>
    <row r="767">
      <c r="C767" s="53"/>
    </row>
    <row r="768">
      <c r="C768" s="53"/>
    </row>
    <row r="769">
      <c r="C769" s="53"/>
    </row>
    <row r="770">
      <c r="C770" s="53"/>
    </row>
    <row r="771">
      <c r="C771" s="53"/>
    </row>
    <row r="772">
      <c r="C772" s="53"/>
    </row>
    <row r="773">
      <c r="C773" s="53"/>
    </row>
    <row r="774">
      <c r="C774" s="53"/>
    </row>
    <row r="775">
      <c r="C775" s="53"/>
    </row>
    <row r="776">
      <c r="C776" s="53"/>
    </row>
    <row r="777">
      <c r="C777" s="53"/>
    </row>
    <row r="778">
      <c r="C778" s="53"/>
    </row>
    <row r="779">
      <c r="C779" s="53"/>
    </row>
    <row r="780">
      <c r="C780" s="53"/>
    </row>
    <row r="781">
      <c r="C781" s="53"/>
    </row>
    <row r="782">
      <c r="C782" s="53"/>
    </row>
    <row r="783">
      <c r="C783" s="53"/>
    </row>
    <row r="784">
      <c r="C784" s="53"/>
    </row>
    <row r="785">
      <c r="C785" s="53"/>
    </row>
    <row r="786">
      <c r="C786" s="53"/>
    </row>
    <row r="787">
      <c r="C787" s="53"/>
    </row>
    <row r="788">
      <c r="C788" s="53"/>
    </row>
    <row r="789">
      <c r="C789" s="53"/>
    </row>
    <row r="790">
      <c r="C790" s="53"/>
    </row>
    <row r="791">
      <c r="C791" s="53"/>
    </row>
    <row r="792">
      <c r="C792" s="53"/>
    </row>
    <row r="793">
      <c r="C793" s="53"/>
    </row>
    <row r="794">
      <c r="C794" s="53"/>
    </row>
    <row r="795">
      <c r="C795" s="53"/>
    </row>
    <row r="796">
      <c r="C796" s="53"/>
    </row>
    <row r="797">
      <c r="C797" s="53"/>
    </row>
    <row r="798">
      <c r="C798" s="53"/>
    </row>
    <row r="799">
      <c r="C799" s="53"/>
    </row>
    <row r="800">
      <c r="C800" s="53"/>
    </row>
    <row r="801">
      <c r="C801" s="53"/>
    </row>
    <row r="802">
      <c r="C802" s="53"/>
    </row>
    <row r="803">
      <c r="C803" s="53"/>
    </row>
    <row r="804">
      <c r="C804" s="53"/>
    </row>
    <row r="805">
      <c r="C805" s="53"/>
    </row>
    <row r="806">
      <c r="C806" s="53"/>
    </row>
    <row r="807">
      <c r="C807" s="53"/>
    </row>
    <row r="808">
      <c r="C808" s="53"/>
    </row>
    <row r="809">
      <c r="C809" s="53"/>
    </row>
    <row r="810">
      <c r="C810" s="53"/>
    </row>
    <row r="811">
      <c r="C811" s="53"/>
    </row>
    <row r="812">
      <c r="C812" s="53"/>
    </row>
    <row r="813">
      <c r="C813" s="53"/>
    </row>
    <row r="814">
      <c r="C814" s="53"/>
    </row>
    <row r="815">
      <c r="C815" s="53"/>
    </row>
    <row r="816">
      <c r="C816" s="53"/>
    </row>
    <row r="817">
      <c r="C817" s="53"/>
    </row>
    <row r="818">
      <c r="C818" s="53"/>
    </row>
    <row r="819">
      <c r="C819" s="53"/>
    </row>
    <row r="820">
      <c r="C820" s="53"/>
    </row>
    <row r="821">
      <c r="C821" s="53"/>
    </row>
    <row r="822">
      <c r="C822" s="53"/>
    </row>
    <row r="823">
      <c r="C823" s="53"/>
    </row>
    <row r="824">
      <c r="C824" s="53"/>
    </row>
    <row r="825">
      <c r="C825" s="53"/>
    </row>
    <row r="826">
      <c r="C826" s="53"/>
    </row>
    <row r="827">
      <c r="C827" s="53"/>
    </row>
    <row r="828">
      <c r="C828" s="53"/>
    </row>
    <row r="829">
      <c r="C829" s="53"/>
    </row>
    <row r="830">
      <c r="C830" s="53"/>
    </row>
    <row r="831">
      <c r="C831" s="53"/>
    </row>
    <row r="832">
      <c r="C832" s="53"/>
    </row>
    <row r="833">
      <c r="C833" s="53"/>
    </row>
    <row r="834">
      <c r="C834" s="53"/>
    </row>
    <row r="835">
      <c r="C835" s="53"/>
    </row>
    <row r="836">
      <c r="C836" s="53"/>
    </row>
    <row r="837">
      <c r="C837" s="53"/>
    </row>
    <row r="838">
      <c r="C838" s="53"/>
    </row>
    <row r="839">
      <c r="C839" s="53"/>
    </row>
    <row r="840">
      <c r="C840" s="53"/>
    </row>
    <row r="841">
      <c r="C841" s="53"/>
    </row>
    <row r="842">
      <c r="C842" s="53"/>
    </row>
    <row r="843">
      <c r="C843" s="53"/>
    </row>
    <row r="844">
      <c r="C844" s="53"/>
    </row>
    <row r="845">
      <c r="C845" s="53"/>
    </row>
    <row r="846">
      <c r="C846" s="53"/>
    </row>
    <row r="847">
      <c r="C847" s="53"/>
    </row>
    <row r="848">
      <c r="C848" s="53"/>
    </row>
    <row r="849">
      <c r="C849" s="53"/>
    </row>
    <row r="850">
      <c r="C850" s="53"/>
    </row>
    <row r="851">
      <c r="C851" s="53"/>
    </row>
    <row r="852">
      <c r="C852" s="53"/>
    </row>
    <row r="853">
      <c r="C853" s="53"/>
    </row>
    <row r="854">
      <c r="C854" s="53"/>
    </row>
    <row r="855">
      <c r="C855" s="53"/>
    </row>
    <row r="856">
      <c r="C856" s="53"/>
    </row>
    <row r="857">
      <c r="C857" s="53"/>
    </row>
    <row r="858">
      <c r="C858" s="53"/>
    </row>
    <row r="859">
      <c r="C859" s="53"/>
    </row>
    <row r="860">
      <c r="C860" s="53"/>
    </row>
    <row r="861">
      <c r="C861" s="53"/>
    </row>
    <row r="862">
      <c r="C862" s="53"/>
    </row>
    <row r="863">
      <c r="C863" s="53"/>
    </row>
    <row r="864">
      <c r="C864" s="53"/>
    </row>
    <row r="865">
      <c r="C865" s="53"/>
    </row>
    <row r="866">
      <c r="C866" s="53"/>
    </row>
    <row r="867">
      <c r="C867" s="53"/>
    </row>
    <row r="868">
      <c r="C868" s="53"/>
    </row>
    <row r="869">
      <c r="C869" s="53"/>
    </row>
    <row r="870">
      <c r="C870" s="53"/>
    </row>
    <row r="871">
      <c r="C871" s="53"/>
    </row>
    <row r="872">
      <c r="C872" s="53"/>
    </row>
    <row r="873">
      <c r="C873" s="53"/>
    </row>
    <row r="874">
      <c r="C874" s="53"/>
    </row>
    <row r="875">
      <c r="C875" s="53"/>
    </row>
    <row r="876">
      <c r="C876" s="53"/>
    </row>
    <row r="877">
      <c r="C877" s="53"/>
    </row>
    <row r="878">
      <c r="C878" s="53"/>
    </row>
    <row r="879">
      <c r="C879" s="53"/>
    </row>
    <row r="880">
      <c r="C880" s="53"/>
    </row>
    <row r="881">
      <c r="C881" s="53"/>
    </row>
    <row r="882">
      <c r="C882" s="53"/>
    </row>
    <row r="883">
      <c r="C883" s="53"/>
    </row>
    <row r="884">
      <c r="C884" s="53"/>
    </row>
    <row r="885">
      <c r="C885" s="53"/>
    </row>
    <row r="886">
      <c r="C886" s="53"/>
    </row>
    <row r="887">
      <c r="C887" s="53"/>
    </row>
    <row r="888">
      <c r="C888" s="53"/>
    </row>
    <row r="889">
      <c r="C889" s="53"/>
    </row>
    <row r="890">
      <c r="C890" s="53"/>
    </row>
    <row r="891">
      <c r="C891" s="53"/>
    </row>
    <row r="892">
      <c r="C892" s="53"/>
    </row>
    <row r="893">
      <c r="C893" s="53"/>
    </row>
    <row r="894">
      <c r="C894" s="53"/>
    </row>
    <row r="895">
      <c r="C895" s="53"/>
    </row>
    <row r="896">
      <c r="C896" s="53"/>
    </row>
    <row r="897">
      <c r="C897" s="53"/>
    </row>
    <row r="898">
      <c r="C898" s="53"/>
    </row>
    <row r="899">
      <c r="C899" s="53"/>
    </row>
    <row r="900">
      <c r="C900" s="53"/>
    </row>
    <row r="901">
      <c r="C901" s="53"/>
    </row>
    <row r="902">
      <c r="C902" s="53"/>
    </row>
    <row r="903">
      <c r="C903" s="53"/>
    </row>
    <row r="904">
      <c r="C904" s="53"/>
    </row>
    <row r="905">
      <c r="C905" s="53"/>
    </row>
    <row r="906">
      <c r="C906" s="53"/>
    </row>
    <row r="907">
      <c r="C907" s="53"/>
    </row>
    <row r="908">
      <c r="C908" s="53"/>
    </row>
    <row r="909">
      <c r="C909" s="53"/>
    </row>
    <row r="910">
      <c r="C910" s="53"/>
    </row>
    <row r="911">
      <c r="C911" s="53"/>
    </row>
    <row r="912">
      <c r="C912" s="53"/>
    </row>
    <row r="913">
      <c r="C913" s="53"/>
    </row>
    <row r="914">
      <c r="C914" s="53"/>
    </row>
    <row r="915">
      <c r="C915" s="53"/>
    </row>
    <row r="916">
      <c r="C916" s="53"/>
    </row>
    <row r="917">
      <c r="C917" s="53"/>
    </row>
    <row r="918">
      <c r="C918" s="53"/>
    </row>
    <row r="919">
      <c r="C919" s="53"/>
    </row>
    <row r="920">
      <c r="C920" s="53"/>
    </row>
    <row r="921">
      <c r="C921" s="53"/>
    </row>
    <row r="922">
      <c r="C922" s="53"/>
    </row>
    <row r="923">
      <c r="C923" s="53"/>
    </row>
    <row r="924">
      <c r="C924" s="53"/>
    </row>
    <row r="925">
      <c r="C925" s="53"/>
    </row>
    <row r="926">
      <c r="C926" s="53"/>
    </row>
    <row r="927">
      <c r="C927" s="53"/>
    </row>
    <row r="928">
      <c r="C928" s="53"/>
    </row>
    <row r="929">
      <c r="C929" s="53"/>
    </row>
    <row r="930">
      <c r="C930" s="53"/>
    </row>
    <row r="931">
      <c r="C931" s="53"/>
    </row>
    <row r="932">
      <c r="C932" s="53"/>
    </row>
    <row r="933">
      <c r="C933" s="53"/>
    </row>
    <row r="934">
      <c r="C934" s="53"/>
    </row>
    <row r="935">
      <c r="C935" s="53"/>
    </row>
    <row r="936">
      <c r="C936" s="53"/>
    </row>
    <row r="937">
      <c r="C937" s="53"/>
    </row>
    <row r="938">
      <c r="C938" s="53"/>
    </row>
    <row r="939">
      <c r="C939" s="53"/>
    </row>
    <row r="940">
      <c r="C940" s="53"/>
    </row>
    <row r="941">
      <c r="C941" s="53"/>
    </row>
    <row r="942">
      <c r="C942" s="53"/>
    </row>
    <row r="943">
      <c r="C943" s="53"/>
    </row>
    <row r="944">
      <c r="C944" s="53"/>
    </row>
    <row r="945">
      <c r="C945" s="53"/>
    </row>
    <row r="946">
      <c r="C946" s="53"/>
    </row>
    <row r="947">
      <c r="C947" s="53"/>
    </row>
    <row r="948">
      <c r="C948" s="53"/>
    </row>
    <row r="949">
      <c r="C949" s="53"/>
    </row>
    <row r="950">
      <c r="C950" s="53"/>
    </row>
    <row r="951">
      <c r="C951" s="53"/>
    </row>
    <row r="952">
      <c r="C952" s="53"/>
    </row>
    <row r="953">
      <c r="C953" s="53"/>
    </row>
    <row r="954">
      <c r="C954" s="53"/>
    </row>
    <row r="955">
      <c r="C955" s="53"/>
    </row>
    <row r="956">
      <c r="C956" s="53"/>
    </row>
    <row r="957">
      <c r="C957" s="53"/>
    </row>
    <row r="958">
      <c r="C958" s="53"/>
    </row>
    <row r="959">
      <c r="C959" s="53"/>
    </row>
    <row r="960">
      <c r="C960" s="53"/>
    </row>
    <row r="961">
      <c r="C961" s="53"/>
    </row>
    <row r="962">
      <c r="C962" s="53"/>
    </row>
    <row r="963">
      <c r="C963" s="53"/>
    </row>
    <row r="964">
      <c r="C964" s="53"/>
    </row>
    <row r="965">
      <c r="C965" s="53"/>
    </row>
    <row r="966">
      <c r="C966" s="53"/>
    </row>
    <row r="967">
      <c r="C967" s="53"/>
    </row>
    <row r="968">
      <c r="C968" s="53"/>
    </row>
    <row r="969">
      <c r="C969" s="53"/>
    </row>
    <row r="970">
      <c r="C970" s="53"/>
    </row>
    <row r="971">
      <c r="C971" s="53"/>
    </row>
    <row r="972">
      <c r="C972" s="53"/>
    </row>
    <row r="973">
      <c r="C973" s="53"/>
    </row>
    <row r="974">
      <c r="C974" s="53"/>
    </row>
    <row r="975">
      <c r="C975" s="53"/>
    </row>
    <row r="976">
      <c r="C976" s="53"/>
    </row>
    <row r="977">
      <c r="C977" s="53"/>
    </row>
    <row r="978">
      <c r="C978" s="53"/>
    </row>
    <row r="979">
      <c r="C979" s="53"/>
    </row>
    <row r="980">
      <c r="C980" s="53"/>
    </row>
    <row r="981">
      <c r="C981" s="53"/>
    </row>
    <row r="982">
      <c r="C982" s="53"/>
    </row>
    <row r="983">
      <c r="C983" s="53"/>
    </row>
    <row r="984">
      <c r="C984" s="53"/>
    </row>
    <row r="985">
      <c r="C985" s="53"/>
    </row>
    <row r="986">
      <c r="C986" s="53"/>
    </row>
    <row r="987">
      <c r="C987" s="53"/>
    </row>
    <row r="988">
      <c r="C988" s="53"/>
    </row>
    <row r="989">
      <c r="C989" s="53"/>
    </row>
    <row r="990">
      <c r="C990" s="53"/>
    </row>
    <row r="991">
      <c r="C991" s="53"/>
    </row>
    <row r="992">
      <c r="C992" s="53"/>
    </row>
    <row r="993">
      <c r="C993" s="53"/>
    </row>
    <row r="994">
      <c r="C994" s="53"/>
    </row>
    <row r="995">
      <c r="C995" s="53"/>
    </row>
    <row r="996">
      <c r="C996" s="53"/>
    </row>
    <row r="997">
      <c r="C997" s="53"/>
    </row>
    <row r="998">
      <c r="C998" s="53"/>
    </row>
    <row r="999">
      <c r="C999" s="53"/>
    </row>
    <row r="1000">
      <c r="C1000" s="53"/>
    </row>
  </sheetData>
  <mergeCells count="1">
    <mergeCell ref="D3:G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G1" s="58"/>
      <c r="H1" s="58"/>
    </row>
    <row r="2">
      <c r="A2" s="1" t="s">
        <v>124</v>
      </c>
      <c r="B2" s="1" t="s">
        <v>125</v>
      </c>
      <c r="C2" s="1" t="s">
        <v>126</v>
      </c>
      <c r="D2" s="1" t="s">
        <v>127</v>
      </c>
      <c r="F2" s="1" t="s">
        <v>128</v>
      </c>
      <c r="G2" s="59" t="s">
        <v>129</v>
      </c>
      <c r="H2" s="59" t="s">
        <v>130</v>
      </c>
    </row>
    <row r="3">
      <c r="A3" s="60">
        <v>41579.0</v>
      </c>
      <c r="B3" s="1">
        <v>1805.810059</v>
      </c>
      <c r="C3" s="1">
        <v>133.509995</v>
      </c>
      <c r="D3" s="1">
        <v>92.029999</v>
      </c>
      <c r="E3" s="61"/>
      <c r="G3" s="58"/>
      <c r="H3" s="58"/>
    </row>
    <row r="4">
      <c r="A4" s="60">
        <v>41609.0</v>
      </c>
      <c r="B4" s="1">
        <v>1848.359985</v>
      </c>
      <c r="C4" s="1">
        <v>140.25</v>
      </c>
      <c r="D4" s="1">
        <v>94.830002</v>
      </c>
      <c r="E4" s="62"/>
      <c r="F4" s="58">
        <f t="shared" ref="F4:F62" si="1">(B4-B3)/B3</f>
        <v>0.02356279155</v>
      </c>
      <c r="G4" s="59">
        <v>0.050483149</v>
      </c>
      <c r="H4" s="58">
        <f t="shared" ref="H4:H62" si="2">(D4-D3)/D3</f>
        <v>0.03042489439</v>
      </c>
    </row>
    <row r="5">
      <c r="A5" s="60">
        <v>41640.0</v>
      </c>
      <c r="B5" s="1">
        <v>1782.589966</v>
      </c>
      <c r="C5" s="1">
        <v>128.190002</v>
      </c>
      <c r="D5" s="1">
        <v>91.18</v>
      </c>
      <c r="E5" s="60"/>
      <c r="F5" s="58">
        <f t="shared" si="1"/>
        <v>-0.03558290568</v>
      </c>
      <c r="G5" s="59">
        <v>-0.085989291</v>
      </c>
      <c r="H5" s="58">
        <f t="shared" si="2"/>
        <v>-0.03848994963</v>
      </c>
    </row>
    <row r="6">
      <c r="A6" s="60">
        <v>41671.0</v>
      </c>
      <c r="B6" s="1">
        <v>1859.449951</v>
      </c>
      <c r="C6" s="1">
        <v>134.729996</v>
      </c>
      <c r="D6" s="1">
        <v>98.910004</v>
      </c>
      <c r="E6" s="60"/>
      <c r="F6" s="58">
        <f t="shared" si="1"/>
        <v>0.04311702998</v>
      </c>
      <c r="G6" s="59">
        <v>0.051017973</v>
      </c>
      <c r="H6" s="58">
        <f t="shared" si="2"/>
        <v>0.08477740733</v>
      </c>
    </row>
    <row r="7">
      <c r="A7" s="60">
        <v>41699.0</v>
      </c>
      <c r="B7" s="1">
        <v>1872.339966</v>
      </c>
      <c r="C7" s="1">
        <v>135.660004</v>
      </c>
      <c r="D7" s="1">
        <v>96.730003</v>
      </c>
      <c r="E7" s="60"/>
      <c r="F7" s="58">
        <f t="shared" si="1"/>
        <v>0.006932165608</v>
      </c>
      <c r="G7" s="59">
        <v>0.006902754</v>
      </c>
      <c r="H7" s="58">
        <f t="shared" si="2"/>
        <v>-0.02204024782</v>
      </c>
    </row>
    <row r="8">
      <c r="A8" s="60">
        <v>41730.0</v>
      </c>
      <c r="B8" s="1">
        <v>1883.949951</v>
      </c>
      <c r="C8" s="1">
        <v>139.089996</v>
      </c>
      <c r="D8" s="1">
        <v>96.809998</v>
      </c>
      <c r="E8" s="60"/>
      <c r="F8" s="58">
        <f t="shared" si="1"/>
        <v>0.006200788965</v>
      </c>
      <c r="G8" s="59">
        <v>0.025283738</v>
      </c>
      <c r="H8" s="58">
        <f t="shared" si="2"/>
        <v>0.0008269926343</v>
      </c>
    </row>
    <row r="9">
      <c r="A9" s="60">
        <v>41760.0</v>
      </c>
      <c r="B9" s="1">
        <v>1923.569946</v>
      </c>
      <c r="C9" s="1">
        <v>142.550003</v>
      </c>
      <c r="D9" s="1">
        <v>100.805</v>
      </c>
      <c r="E9" s="60"/>
      <c r="F9" s="58">
        <f t="shared" si="1"/>
        <v>0.02103028001</v>
      </c>
      <c r="G9" s="59">
        <v>0.024876031</v>
      </c>
      <c r="H9" s="58">
        <f t="shared" si="2"/>
        <v>0.04126641961</v>
      </c>
    </row>
    <row r="10">
      <c r="A10" s="60">
        <v>41791.0</v>
      </c>
      <c r="B10" s="1">
        <v>1960.22998</v>
      </c>
      <c r="C10" s="1">
        <v>143.240005</v>
      </c>
      <c r="D10" s="1">
        <v>105.074997</v>
      </c>
      <c r="E10" s="60"/>
      <c r="F10" s="58">
        <f t="shared" si="1"/>
        <v>0.01905833166</v>
      </c>
      <c r="G10" s="59">
        <v>0.004840421</v>
      </c>
      <c r="H10" s="58">
        <f t="shared" si="2"/>
        <v>0.04235898021</v>
      </c>
    </row>
    <row r="11">
      <c r="A11" s="60">
        <v>41821.0</v>
      </c>
      <c r="B11" s="1">
        <v>1930.670044</v>
      </c>
      <c r="C11" s="1">
        <v>140.889999</v>
      </c>
      <c r="D11" s="1">
        <v>99.18</v>
      </c>
      <c r="E11" s="60"/>
      <c r="F11" s="58">
        <f t="shared" si="1"/>
        <v>-0.01507983058</v>
      </c>
      <c r="G11" s="59">
        <v>-0.016406073</v>
      </c>
      <c r="H11" s="58">
        <f t="shared" si="2"/>
        <v>-0.05610275678</v>
      </c>
    </row>
    <row r="12">
      <c r="A12" s="60">
        <v>41852.0</v>
      </c>
      <c r="B12" s="1">
        <v>2003.369995</v>
      </c>
      <c r="C12" s="1">
        <v>144.0</v>
      </c>
      <c r="D12" s="1">
        <v>102.93</v>
      </c>
      <c r="E12" s="60"/>
      <c r="F12" s="58">
        <f t="shared" si="1"/>
        <v>0.03765529549</v>
      </c>
      <c r="G12" s="59">
        <v>0.022073966</v>
      </c>
      <c r="H12" s="58">
        <f t="shared" si="2"/>
        <v>0.03781004235</v>
      </c>
    </row>
    <row r="13">
      <c r="A13" s="60">
        <v>41883.0</v>
      </c>
      <c r="B13" s="1">
        <v>1972.290039</v>
      </c>
      <c r="C13" s="1">
        <v>141.679993</v>
      </c>
      <c r="D13" s="1">
        <v>98.370003</v>
      </c>
      <c r="E13" s="60"/>
      <c r="F13" s="58">
        <f t="shared" si="1"/>
        <v>-0.01551383722</v>
      </c>
      <c r="G13" s="59">
        <v>-0.01611116</v>
      </c>
      <c r="H13" s="58">
        <f t="shared" si="2"/>
        <v>-0.04430192364</v>
      </c>
    </row>
    <row r="14">
      <c r="A14" s="60">
        <v>41913.0</v>
      </c>
      <c r="B14" s="1">
        <v>2018.050049</v>
      </c>
      <c r="C14" s="1">
        <v>153.770004</v>
      </c>
      <c r="D14" s="1">
        <v>101.845001</v>
      </c>
      <c r="E14" s="60"/>
      <c r="F14" s="58">
        <f t="shared" si="1"/>
        <v>0.02320146079</v>
      </c>
      <c r="G14" s="59">
        <v>0.085333227</v>
      </c>
      <c r="H14" s="58">
        <f t="shared" si="2"/>
        <v>0.03532578931</v>
      </c>
    </row>
    <row r="15">
      <c r="A15" s="60">
        <v>41944.0</v>
      </c>
      <c r="B15" s="1">
        <v>2067.560059</v>
      </c>
      <c r="C15" s="1">
        <v>160.089996</v>
      </c>
      <c r="D15" s="1">
        <v>109.410004</v>
      </c>
      <c r="E15" s="60"/>
      <c r="F15" s="58">
        <f t="shared" si="1"/>
        <v>0.02453358876</v>
      </c>
      <c r="G15" s="59">
        <v>0.041100292</v>
      </c>
      <c r="H15" s="58">
        <f t="shared" si="2"/>
        <v>0.07427957117</v>
      </c>
    </row>
    <row r="16">
      <c r="A16" s="60">
        <v>41974.0</v>
      </c>
      <c r="B16" s="1">
        <v>2058.899902</v>
      </c>
      <c r="C16" s="1">
        <v>164.320007</v>
      </c>
      <c r="D16" s="1">
        <v>115.574997</v>
      </c>
      <c r="E16" s="60"/>
      <c r="F16" s="58">
        <f t="shared" si="1"/>
        <v>-0.004188587878</v>
      </c>
      <c r="G16" s="59">
        <v>0.026422707</v>
      </c>
      <c r="H16" s="58">
        <f t="shared" si="2"/>
        <v>0.05634761699</v>
      </c>
    </row>
    <row r="17">
      <c r="A17" s="60">
        <v>42005.0</v>
      </c>
      <c r="B17" s="1">
        <v>1994.98999</v>
      </c>
      <c r="C17" s="1">
        <v>162.300003</v>
      </c>
      <c r="D17" s="1">
        <v>111.440002</v>
      </c>
      <c r="E17" s="60"/>
      <c r="F17" s="58">
        <f t="shared" si="1"/>
        <v>-0.03104080579</v>
      </c>
      <c r="G17" s="59">
        <v>-0.01229311</v>
      </c>
      <c r="H17" s="58">
        <f t="shared" si="2"/>
        <v>-0.03577759124</v>
      </c>
    </row>
    <row r="18">
      <c r="A18" s="60">
        <v>42036.0</v>
      </c>
      <c r="B18" s="1">
        <v>2104.5</v>
      </c>
      <c r="C18" s="1">
        <v>168.649994</v>
      </c>
      <c r="D18" s="1">
        <v>117.690002</v>
      </c>
      <c r="E18" s="60"/>
      <c r="F18" s="58">
        <f t="shared" si="1"/>
        <v>0.05489251101</v>
      </c>
      <c r="G18" s="59">
        <v>0.039125021</v>
      </c>
      <c r="H18" s="58">
        <f t="shared" si="2"/>
        <v>0.05608399038</v>
      </c>
    </row>
    <row r="19">
      <c r="A19" s="60">
        <v>42064.0</v>
      </c>
      <c r="B19" s="1">
        <v>2067.889893</v>
      </c>
      <c r="C19" s="1">
        <v>164.949997</v>
      </c>
      <c r="D19" s="1">
        <v>112.769997</v>
      </c>
      <c r="E19" s="60"/>
      <c r="F19" s="58">
        <f t="shared" si="1"/>
        <v>-0.01739610691</v>
      </c>
      <c r="G19" s="59">
        <v>-0.02193891</v>
      </c>
      <c r="H19" s="58">
        <f t="shared" si="2"/>
        <v>-0.04180478304</v>
      </c>
    </row>
    <row r="20">
      <c r="A20" s="60">
        <v>42095.0</v>
      </c>
      <c r="B20" s="1">
        <v>2085.51001</v>
      </c>
      <c r="C20" s="1">
        <v>156.389999</v>
      </c>
      <c r="D20" s="1">
        <v>110.779999</v>
      </c>
      <c r="E20" s="60"/>
      <c r="F20" s="58">
        <f t="shared" si="1"/>
        <v>0.00852081973</v>
      </c>
      <c r="G20" s="59">
        <v>-0.051894502</v>
      </c>
      <c r="H20" s="58">
        <f t="shared" si="2"/>
        <v>-0.01764651993</v>
      </c>
    </row>
    <row r="21">
      <c r="A21" s="60">
        <v>42125.0</v>
      </c>
      <c r="B21" s="1">
        <v>2107.389893</v>
      </c>
      <c r="C21" s="1">
        <v>159.080002</v>
      </c>
      <c r="D21" s="1">
        <v>114.445</v>
      </c>
      <c r="E21" s="60"/>
      <c r="F21" s="58">
        <f t="shared" si="1"/>
        <v>0.01049138239</v>
      </c>
      <c r="G21" s="59">
        <v>0.017200608</v>
      </c>
      <c r="H21" s="58">
        <f t="shared" si="2"/>
        <v>0.03308359842</v>
      </c>
    </row>
    <row r="22">
      <c r="A22" s="60">
        <v>42156.0</v>
      </c>
      <c r="B22" s="1">
        <v>2063.110107</v>
      </c>
      <c r="C22" s="1">
        <v>154.300003</v>
      </c>
      <c r="D22" s="1">
        <v>114.720001</v>
      </c>
      <c r="E22" s="60"/>
      <c r="F22" s="58">
        <f t="shared" si="1"/>
        <v>-0.02101167238</v>
      </c>
      <c r="G22" s="59">
        <v>-0.030047768</v>
      </c>
      <c r="H22" s="58">
        <f t="shared" si="2"/>
        <v>0.002402909695</v>
      </c>
    </row>
    <row r="23">
      <c r="A23" s="60">
        <v>42186.0</v>
      </c>
      <c r="B23" s="1">
        <v>2103.840088</v>
      </c>
      <c r="C23" s="1">
        <v>151.339996</v>
      </c>
      <c r="D23" s="1">
        <v>108.379997</v>
      </c>
      <c r="E23" s="60"/>
      <c r="F23" s="58">
        <f t="shared" si="1"/>
        <v>0.0197420297</v>
      </c>
      <c r="G23" s="59">
        <v>-0.019183454</v>
      </c>
      <c r="H23" s="58">
        <f t="shared" si="2"/>
        <v>-0.05526502741</v>
      </c>
    </row>
    <row r="24">
      <c r="A24" s="60">
        <v>42217.0</v>
      </c>
      <c r="B24" s="1">
        <v>1972.180054</v>
      </c>
      <c r="C24" s="1">
        <v>142.139999</v>
      </c>
      <c r="D24" s="1">
        <v>95.290001</v>
      </c>
      <c r="E24" s="60"/>
      <c r="F24" s="58">
        <f t="shared" si="1"/>
        <v>-0.06258081817</v>
      </c>
      <c r="G24" s="59">
        <v>-0.060790255</v>
      </c>
      <c r="H24" s="58">
        <f t="shared" si="2"/>
        <v>-0.1207787079</v>
      </c>
    </row>
    <row r="25">
      <c r="A25" s="60">
        <v>42248.0</v>
      </c>
      <c r="B25" s="1">
        <v>1920.030029</v>
      </c>
      <c r="C25" s="1">
        <v>141.770004</v>
      </c>
      <c r="D25" s="1">
        <v>87.690002</v>
      </c>
      <c r="E25" s="60"/>
      <c r="F25" s="58">
        <f t="shared" si="1"/>
        <v>-0.02644283157</v>
      </c>
      <c r="G25" s="59">
        <v>-0.002603032</v>
      </c>
      <c r="H25" s="58">
        <f t="shared" si="2"/>
        <v>-0.07975652136</v>
      </c>
    </row>
    <row r="26">
      <c r="A26" s="60">
        <v>42278.0</v>
      </c>
      <c r="B26" s="1">
        <v>2079.360107</v>
      </c>
      <c r="C26" s="1">
        <v>157.210007</v>
      </c>
      <c r="D26" s="1">
        <v>104.260002</v>
      </c>
      <c r="E26" s="60"/>
      <c r="F26" s="58">
        <f t="shared" si="1"/>
        <v>0.08298311776</v>
      </c>
      <c r="G26" s="59">
        <v>0.108908814</v>
      </c>
      <c r="H26" s="58">
        <f t="shared" si="2"/>
        <v>0.1889611087</v>
      </c>
    </row>
    <row r="27">
      <c r="A27" s="60">
        <v>42309.0</v>
      </c>
      <c r="B27" s="1">
        <v>2080.409912</v>
      </c>
      <c r="C27" s="1">
        <v>156.580002</v>
      </c>
      <c r="D27" s="1">
        <v>105.739998</v>
      </c>
      <c r="E27" s="60"/>
      <c r="F27" s="58">
        <f t="shared" si="1"/>
        <v>0.0005048692607</v>
      </c>
      <c r="G27" s="59">
        <v>-0.00400741</v>
      </c>
      <c r="H27" s="58">
        <f t="shared" si="2"/>
        <v>0.01419524239</v>
      </c>
    </row>
    <row r="28">
      <c r="A28" s="60">
        <v>42339.0</v>
      </c>
      <c r="B28" s="1">
        <v>2043.939941</v>
      </c>
      <c r="C28" s="1">
        <v>150.639999</v>
      </c>
      <c r="D28" s="1">
        <v>98.82</v>
      </c>
      <c r="E28" s="60"/>
      <c r="F28" s="58">
        <f t="shared" si="1"/>
        <v>-0.01753018518</v>
      </c>
      <c r="G28" s="59">
        <v>-0.037935898</v>
      </c>
      <c r="H28" s="58">
        <f t="shared" si="2"/>
        <v>-0.06544352308</v>
      </c>
    </row>
    <row r="29">
      <c r="A29" s="60">
        <v>42370.0</v>
      </c>
      <c r="B29" s="1">
        <v>1940.23999</v>
      </c>
      <c r="C29" s="1">
        <v>151.0</v>
      </c>
      <c r="D29" s="1">
        <v>95.120003</v>
      </c>
      <c r="E29" s="60"/>
      <c r="F29" s="58">
        <f t="shared" si="1"/>
        <v>-0.05073532197</v>
      </c>
      <c r="G29" s="59">
        <v>0.00238981</v>
      </c>
      <c r="H29" s="58">
        <f t="shared" si="2"/>
        <v>-0.03744178304</v>
      </c>
    </row>
    <row r="30">
      <c r="A30" s="60">
        <v>42401.0</v>
      </c>
      <c r="B30" s="1">
        <v>1932.22998</v>
      </c>
      <c r="C30" s="1">
        <v>156.869995</v>
      </c>
      <c r="D30" s="1">
        <v>96.529999</v>
      </c>
      <c r="E30" s="60"/>
      <c r="F30" s="58">
        <f t="shared" si="1"/>
        <v>-0.00412836043</v>
      </c>
      <c r="G30" s="59">
        <v>0.038874139</v>
      </c>
      <c r="H30" s="58">
        <f t="shared" si="2"/>
        <v>0.01482333847</v>
      </c>
    </row>
    <row r="31">
      <c r="A31" s="60">
        <v>42430.0</v>
      </c>
      <c r="B31" s="1">
        <v>2059.73999</v>
      </c>
      <c r="C31" s="1">
        <v>166.630005</v>
      </c>
      <c r="D31" s="1">
        <v>111.489998</v>
      </c>
      <c r="E31" s="60"/>
      <c r="F31" s="58">
        <f t="shared" si="1"/>
        <v>0.06599111458</v>
      </c>
      <c r="G31" s="59">
        <v>0.062217188</v>
      </c>
      <c r="H31" s="58">
        <f t="shared" si="2"/>
        <v>0.1549777184</v>
      </c>
    </row>
    <row r="32">
      <c r="A32" s="60">
        <v>42461.0</v>
      </c>
      <c r="B32" s="1">
        <v>2065.300049</v>
      </c>
      <c r="C32" s="1">
        <v>167.380005</v>
      </c>
      <c r="D32" s="1">
        <v>110.389999</v>
      </c>
      <c r="E32" s="60"/>
      <c r="F32" s="58">
        <f t="shared" si="1"/>
        <v>0.002699398481</v>
      </c>
      <c r="G32" s="59">
        <v>0.00450099</v>
      </c>
      <c r="H32" s="58">
        <f t="shared" si="2"/>
        <v>-0.009866346935</v>
      </c>
    </row>
    <row r="33">
      <c r="A33" s="60">
        <v>42491.0</v>
      </c>
      <c r="B33" s="1">
        <v>2096.949951</v>
      </c>
      <c r="C33" s="1">
        <v>168.320007</v>
      </c>
      <c r="D33" s="1">
        <v>107.68</v>
      </c>
      <c r="E33" s="60"/>
      <c r="F33" s="58">
        <f t="shared" si="1"/>
        <v>0.01532460236</v>
      </c>
      <c r="G33" s="59">
        <v>0.005615975</v>
      </c>
      <c r="H33" s="58">
        <f t="shared" si="2"/>
        <v>-0.02454931628</v>
      </c>
    </row>
    <row r="34">
      <c r="A34" s="60">
        <v>42522.0</v>
      </c>
      <c r="B34" s="1">
        <v>2098.860107</v>
      </c>
      <c r="C34" s="1">
        <v>175.119995</v>
      </c>
      <c r="D34" s="1">
        <v>104.150002</v>
      </c>
      <c r="E34" s="60"/>
      <c r="F34" s="58">
        <f t="shared" si="1"/>
        <v>0.000910921121</v>
      </c>
      <c r="G34" s="59">
        <v>0.040399167</v>
      </c>
      <c r="H34" s="58">
        <f t="shared" si="2"/>
        <v>-0.03278229941</v>
      </c>
    </row>
    <row r="35">
      <c r="A35" s="60">
        <v>42552.0</v>
      </c>
      <c r="B35" s="1">
        <v>2173.600098</v>
      </c>
      <c r="C35" s="1">
        <v>178.360001</v>
      </c>
      <c r="D35" s="1">
        <v>104.709999</v>
      </c>
      <c r="E35" s="60"/>
      <c r="F35" s="58">
        <f t="shared" si="1"/>
        <v>0.03560980113</v>
      </c>
      <c r="G35" s="59">
        <v>0.018501634</v>
      </c>
      <c r="H35" s="58">
        <f t="shared" si="2"/>
        <v>0.00537683139</v>
      </c>
    </row>
    <row r="36">
      <c r="A36" s="60">
        <v>42583.0</v>
      </c>
      <c r="B36" s="1">
        <v>2170.949951</v>
      </c>
      <c r="C36" s="1">
        <v>179.240005</v>
      </c>
      <c r="D36" s="1">
        <v>105.879997</v>
      </c>
      <c r="E36" s="60"/>
      <c r="F36" s="58">
        <f t="shared" si="1"/>
        <v>-0.001219243136</v>
      </c>
      <c r="G36" s="59">
        <v>0.004933864</v>
      </c>
      <c r="H36" s="58">
        <f t="shared" si="2"/>
        <v>0.01117369889</v>
      </c>
    </row>
    <row r="37">
      <c r="A37" s="60">
        <v>42614.0</v>
      </c>
      <c r="B37" s="1">
        <v>2168.27002</v>
      </c>
      <c r="C37" s="1">
        <v>176.229996</v>
      </c>
      <c r="D37" s="1">
        <v>103.360001</v>
      </c>
      <c r="E37" s="60"/>
      <c r="F37" s="58">
        <f t="shared" si="1"/>
        <v>-0.001234450844</v>
      </c>
      <c r="G37" s="59">
        <v>-0.016793176</v>
      </c>
      <c r="H37" s="58">
        <f t="shared" si="2"/>
        <v>-0.0238004918</v>
      </c>
    </row>
    <row r="38">
      <c r="A38" s="60">
        <v>42644.0</v>
      </c>
      <c r="B38" s="1">
        <v>2126.149902</v>
      </c>
      <c r="C38" s="1">
        <v>165.300003</v>
      </c>
      <c r="D38" s="1">
        <v>93.129997</v>
      </c>
      <c r="E38" s="60"/>
      <c r="F38" s="58">
        <f t="shared" si="1"/>
        <v>-0.01942567928</v>
      </c>
      <c r="G38" s="59">
        <v>-0.062021184</v>
      </c>
      <c r="H38" s="58">
        <f t="shared" si="2"/>
        <v>-0.09897449595</v>
      </c>
    </row>
    <row r="39">
      <c r="A39" s="60">
        <v>42675.0</v>
      </c>
      <c r="B39" s="1">
        <v>2198.810059</v>
      </c>
      <c r="C39" s="1">
        <v>171.740005</v>
      </c>
      <c r="D39" s="1">
        <v>95.93</v>
      </c>
      <c r="E39" s="60"/>
      <c r="F39" s="58">
        <f t="shared" si="1"/>
        <v>0.03417452219</v>
      </c>
      <c r="G39" s="59">
        <v>0.038959479</v>
      </c>
      <c r="H39" s="58">
        <f t="shared" si="2"/>
        <v>0.03006553302</v>
      </c>
    </row>
    <row r="40">
      <c r="A40" s="60">
        <v>42705.0</v>
      </c>
      <c r="B40" s="1">
        <v>2238.830078</v>
      </c>
      <c r="C40" s="1">
        <v>178.490005</v>
      </c>
      <c r="D40" s="1">
        <v>94.760002</v>
      </c>
      <c r="E40" s="60"/>
      <c r="F40" s="58">
        <f t="shared" si="1"/>
        <v>0.0182007622</v>
      </c>
      <c r="G40" s="59">
        <v>0.039303597</v>
      </c>
      <c r="H40" s="58">
        <f t="shared" si="2"/>
        <v>-0.01219637235</v>
      </c>
    </row>
    <row r="41">
      <c r="A41" s="60">
        <v>42736.0</v>
      </c>
      <c r="B41" s="1">
        <v>2278.870117</v>
      </c>
      <c r="C41" s="1">
        <v>174.820007</v>
      </c>
      <c r="D41" s="1">
        <v>100.010002</v>
      </c>
      <c r="E41" s="60"/>
      <c r="F41" s="58">
        <f t="shared" si="1"/>
        <v>0.01788435817</v>
      </c>
      <c r="G41" s="59">
        <v>-0.020561364</v>
      </c>
      <c r="H41" s="58">
        <f t="shared" si="2"/>
        <v>0.05540312251</v>
      </c>
    </row>
    <row r="42">
      <c r="A42" s="60">
        <v>42767.0</v>
      </c>
      <c r="B42" s="1">
        <v>2363.639893</v>
      </c>
      <c r="C42" s="1">
        <v>186.350006</v>
      </c>
      <c r="D42" s="1">
        <v>102.43</v>
      </c>
      <c r="E42" s="60"/>
      <c r="F42" s="58">
        <f t="shared" si="1"/>
        <v>0.03719816034</v>
      </c>
      <c r="G42" s="59">
        <v>0.065953544</v>
      </c>
      <c r="H42" s="58">
        <f t="shared" si="2"/>
        <v>0.02419755976</v>
      </c>
    </row>
    <row r="43">
      <c r="A43" s="60">
        <v>42795.0</v>
      </c>
      <c r="B43" s="1">
        <v>2362.719971</v>
      </c>
      <c r="C43" s="1">
        <v>191.330002</v>
      </c>
      <c r="D43" s="1">
        <v>105.080002</v>
      </c>
      <c r="E43" s="60"/>
      <c r="F43" s="58">
        <f t="shared" si="1"/>
        <v>-0.0003891971881</v>
      </c>
      <c r="G43" s="59">
        <v>0.026723884</v>
      </c>
      <c r="H43" s="58">
        <f t="shared" si="2"/>
        <v>0.02587134629</v>
      </c>
    </row>
    <row r="44">
      <c r="A44" s="60">
        <v>42826.0</v>
      </c>
      <c r="B44" s="1">
        <v>2384.199951</v>
      </c>
      <c r="C44" s="1">
        <v>195.830002</v>
      </c>
      <c r="D44" s="1">
        <v>109.839996</v>
      </c>
      <c r="E44" s="60"/>
      <c r="F44" s="58">
        <f t="shared" si="1"/>
        <v>0.009091208549</v>
      </c>
      <c r="G44" s="59">
        <v>0.023519573</v>
      </c>
      <c r="H44" s="58">
        <f t="shared" si="2"/>
        <v>0.04529876199</v>
      </c>
    </row>
    <row r="45">
      <c r="A45" s="60">
        <v>42856.0</v>
      </c>
      <c r="B45" s="1">
        <v>2411.800049</v>
      </c>
      <c r="C45" s="1">
        <v>204.470001</v>
      </c>
      <c r="D45" s="1">
        <v>106.360001</v>
      </c>
      <c r="E45" s="60"/>
      <c r="F45" s="58">
        <f t="shared" si="1"/>
        <v>0.01157625139</v>
      </c>
      <c r="G45" s="59">
        <v>0.044119894</v>
      </c>
      <c r="H45" s="58">
        <f t="shared" si="2"/>
        <v>-0.03168240283</v>
      </c>
    </row>
    <row r="46">
      <c r="A46" s="60">
        <v>42887.0</v>
      </c>
      <c r="B46" s="1">
        <v>2423.409912</v>
      </c>
      <c r="C46" s="1">
        <v>208.190002</v>
      </c>
      <c r="D46" s="1">
        <v>109.959999</v>
      </c>
      <c r="E46" s="60"/>
      <c r="F46" s="58">
        <f t="shared" si="1"/>
        <v>0.004813775091</v>
      </c>
      <c r="G46" s="59">
        <v>0.018193383</v>
      </c>
      <c r="H46" s="58">
        <f t="shared" si="2"/>
        <v>0.0338472919</v>
      </c>
    </row>
    <row r="47">
      <c r="A47" s="60">
        <v>42917.0</v>
      </c>
      <c r="B47" s="1">
        <v>2470.300049</v>
      </c>
      <c r="C47" s="1">
        <v>201.169998</v>
      </c>
      <c r="D47" s="1">
        <v>105.25</v>
      </c>
      <c r="E47" s="60"/>
      <c r="F47" s="58">
        <f t="shared" si="1"/>
        <v>0.01934882612</v>
      </c>
      <c r="G47" s="59">
        <v>-0.033719218</v>
      </c>
      <c r="H47" s="58">
        <f t="shared" si="2"/>
        <v>-0.04283374903</v>
      </c>
    </row>
    <row r="48">
      <c r="A48" s="60">
        <v>42948.0</v>
      </c>
      <c r="B48" s="1">
        <v>2471.649902</v>
      </c>
      <c r="C48" s="1">
        <v>204.320007</v>
      </c>
      <c r="D48" s="1">
        <v>104.32</v>
      </c>
      <c r="E48" s="60"/>
      <c r="F48" s="58">
        <f t="shared" si="1"/>
        <v>0.0005464328111</v>
      </c>
      <c r="G48" s="59">
        <v>0.015658443</v>
      </c>
      <c r="H48" s="58">
        <f t="shared" si="2"/>
        <v>-0.008836104513</v>
      </c>
    </row>
    <row r="49">
      <c r="A49" s="60">
        <v>42979.0</v>
      </c>
      <c r="B49" s="1">
        <v>2519.360107</v>
      </c>
      <c r="C49" s="1">
        <v>209.899994</v>
      </c>
      <c r="D49" s="1">
        <v>108.660004</v>
      </c>
      <c r="E49" s="60"/>
      <c r="F49" s="58">
        <f t="shared" si="1"/>
        <v>0.01930297853</v>
      </c>
      <c r="G49" s="59">
        <v>0.027310037</v>
      </c>
      <c r="H49" s="58">
        <f t="shared" si="2"/>
        <v>0.04160279908</v>
      </c>
    </row>
    <row r="50">
      <c r="A50" s="60">
        <v>43009.0</v>
      </c>
      <c r="B50" s="1">
        <v>2575.26001</v>
      </c>
      <c r="C50" s="1">
        <v>230.190002</v>
      </c>
      <c r="D50" s="1">
        <v>116.239998</v>
      </c>
      <c r="E50" s="60"/>
      <c r="F50" s="58">
        <f t="shared" si="1"/>
        <v>0.02218813533</v>
      </c>
      <c r="G50" s="59">
        <v>0.096665119</v>
      </c>
      <c r="H50" s="58">
        <f t="shared" si="2"/>
        <v>0.06975882313</v>
      </c>
    </row>
    <row r="51">
      <c r="A51" s="60">
        <v>43040.0</v>
      </c>
      <c r="B51" s="1">
        <v>2584.840088</v>
      </c>
      <c r="C51" s="1">
        <v>243.139999</v>
      </c>
      <c r="D51" s="1">
        <v>116.849998</v>
      </c>
      <c r="E51" s="60"/>
      <c r="F51" s="58">
        <f t="shared" si="1"/>
        <v>0.00372004301</v>
      </c>
      <c r="G51" s="59">
        <v>0.05625786</v>
      </c>
      <c r="H51" s="58">
        <f t="shared" si="2"/>
        <v>0.005247763339</v>
      </c>
    </row>
    <row r="52">
      <c r="A52" s="60">
        <v>43070.0</v>
      </c>
      <c r="B52" s="1">
        <v>2673.610107</v>
      </c>
      <c r="C52" s="1">
        <v>235.369995</v>
      </c>
      <c r="D52" s="1">
        <v>116.82</v>
      </c>
      <c r="E52" s="60"/>
      <c r="F52" s="58">
        <f t="shared" si="1"/>
        <v>0.03434255736</v>
      </c>
      <c r="G52" s="59">
        <v>-0.031956914</v>
      </c>
      <c r="H52" s="58">
        <f t="shared" si="2"/>
        <v>-0.0002567222979</v>
      </c>
    </row>
    <row r="53">
      <c r="A53" s="60">
        <v>43101.0</v>
      </c>
      <c r="B53" s="1">
        <v>2823.810059</v>
      </c>
      <c r="C53" s="1">
        <v>250.5</v>
      </c>
      <c r="D53" s="1">
        <v>118.730003</v>
      </c>
      <c r="E53" s="60"/>
      <c r="F53" s="58">
        <f t="shared" si="1"/>
        <v>0.05617870444</v>
      </c>
      <c r="G53" s="59">
        <v>0.064281792</v>
      </c>
      <c r="H53" s="58">
        <f t="shared" si="2"/>
        <v>0.01634996576</v>
      </c>
    </row>
    <row r="54">
      <c r="A54" s="60">
        <v>43132.0</v>
      </c>
      <c r="B54" s="1">
        <v>2713.830078</v>
      </c>
      <c r="C54" s="1">
        <v>235.509995</v>
      </c>
      <c r="D54" s="1">
        <v>112.440002</v>
      </c>
      <c r="E54" s="60"/>
      <c r="F54" s="58">
        <f t="shared" si="1"/>
        <v>-0.03894737206</v>
      </c>
      <c r="G54" s="59">
        <v>-0.059840339</v>
      </c>
      <c r="H54" s="58">
        <f t="shared" si="2"/>
        <v>-0.05297735064</v>
      </c>
    </row>
    <row r="55">
      <c r="A55" s="60">
        <v>43160.0</v>
      </c>
      <c r="B55" s="1">
        <v>2640.870117</v>
      </c>
      <c r="C55" s="1">
        <v>219.520004</v>
      </c>
      <c r="D55" s="1">
        <v>111.599998</v>
      </c>
      <c r="E55" s="60"/>
      <c r="F55" s="58">
        <f t="shared" si="1"/>
        <v>-0.02688449862</v>
      </c>
      <c r="G55" s="59">
        <v>-0.067895169</v>
      </c>
      <c r="H55" s="58">
        <f t="shared" si="2"/>
        <v>-0.007470686456</v>
      </c>
    </row>
    <row r="56">
      <c r="A56" s="60">
        <v>43191.0</v>
      </c>
      <c r="B56" s="1">
        <v>2648.050049</v>
      </c>
      <c r="C56" s="1">
        <v>194.389999</v>
      </c>
      <c r="D56" s="1">
        <v>105.879997</v>
      </c>
      <c r="E56" s="60"/>
      <c r="F56" s="58">
        <f t="shared" si="1"/>
        <v>0.002718775132</v>
      </c>
      <c r="G56" s="59">
        <v>-0.114477062</v>
      </c>
      <c r="H56" s="58">
        <f t="shared" si="2"/>
        <v>-0.05125449017</v>
      </c>
    </row>
    <row r="57">
      <c r="A57" s="60">
        <v>43221.0</v>
      </c>
      <c r="B57" s="1">
        <v>2705.27002</v>
      </c>
      <c r="C57" s="1">
        <v>197.229996</v>
      </c>
      <c r="D57" s="1">
        <v>100.919998</v>
      </c>
      <c r="E57" s="60"/>
      <c r="F57" s="58">
        <f t="shared" si="1"/>
        <v>0.02160834197</v>
      </c>
      <c r="G57" s="59">
        <v>0.01460979</v>
      </c>
      <c r="H57" s="58">
        <f t="shared" si="2"/>
        <v>-0.04684547734</v>
      </c>
    </row>
    <row r="58">
      <c r="A58" s="60">
        <v>43252.0</v>
      </c>
      <c r="B58" s="1">
        <v>2718.370117</v>
      </c>
      <c r="C58" s="1">
        <v>196.720001</v>
      </c>
      <c r="D58" s="1">
        <v>103.730003</v>
      </c>
      <c r="E58" s="60"/>
      <c r="F58" s="58">
        <f t="shared" si="1"/>
        <v>0.004842436024</v>
      </c>
      <c r="G58" s="59">
        <v>-0.002585788</v>
      </c>
      <c r="H58" s="58">
        <f t="shared" si="2"/>
        <v>0.0278438868</v>
      </c>
    </row>
    <row r="59">
      <c r="A59" s="60">
        <v>43282.0</v>
      </c>
      <c r="B59" s="1">
        <v>2816.290039</v>
      </c>
      <c r="C59" s="1">
        <v>212.320007</v>
      </c>
      <c r="D59" s="1">
        <v>110.660004</v>
      </c>
      <c r="E59" s="60"/>
      <c r="F59" s="58">
        <f t="shared" si="1"/>
        <v>0.03602155622</v>
      </c>
      <c r="G59" s="59">
        <v>0.079300559</v>
      </c>
      <c r="H59" s="58">
        <f t="shared" si="2"/>
        <v>0.06680806709</v>
      </c>
    </row>
    <row r="60">
      <c r="A60" s="60">
        <v>43313.0</v>
      </c>
      <c r="B60" s="1">
        <v>2901.52002</v>
      </c>
      <c r="C60" s="1">
        <v>210.919998</v>
      </c>
      <c r="D60" s="1">
        <v>110.540001</v>
      </c>
      <c r="E60" s="60"/>
      <c r="F60" s="58">
        <f t="shared" si="1"/>
        <v>0.03026321147</v>
      </c>
      <c r="G60" s="59">
        <v>-0.006593863</v>
      </c>
      <c r="H60" s="58">
        <f t="shared" si="2"/>
        <v>-0.001084429746</v>
      </c>
    </row>
    <row r="61">
      <c r="A61" s="60">
        <v>43344.0</v>
      </c>
      <c r="B61" s="1">
        <v>2913.97998</v>
      </c>
      <c r="C61" s="1">
        <v>210.710007</v>
      </c>
      <c r="D61" s="1">
        <v>109.129997</v>
      </c>
      <c r="E61" s="60"/>
      <c r="F61" s="58">
        <f t="shared" si="1"/>
        <v>0.004294287103</v>
      </c>
      <c r="G61" s="59">
        <v>-9.95595E-4</v>
      </c>
      <c r="H61" s="58">
        <f t="shared" si="2"/>
        <v>-0.01275559967</v>
      </c>
    </row>
    <row r="62">
      <c r="A62" s="60">
        <v>43374.0</v>
      </c>
      <c r="B62" s="1">
        <v>2728.370117</v>
      </c>
      <c r="C62" s="1">
        <v>196.729996</v>
      </c>
      <c r="D62" s="1">
        <v>96.379997</v>
      </c>
      <c r="E62" s="60"/>
      <c r="F62" s="58">
        <f t="shared" si="1"/>
        <v>-0.06369634118</v>
      </c>
      <c r="G62" s="59">
        <v>-0.066347162</v>
      </c>
      <c r="H62" s="58">
        <f t="shared" si="2"/>
        <v>-0.116833138</v>
      </c>
    </row>
    <row r="63">
      <c r="G63" s="58"/>
      <c r="H63" s="58"/>
    </row>
    <row r="64">
      <c r="G64" s="58"/>
      <c r="H64" s="58"/>
    </row>
    <row r="65">
      <c r="G65" s="58"/>
      <c r="H65" s="58"/>
    </row>
    <row r="66">
      <c r="G66" s="58"/>
      <c r="H66" s="58"/>
    </row>
    <row r="67">
      <c r="G67" s="58"/>
      <c r="H67" s="58"/>
    </row>
    <row r="68">
      <c r="G68" s="58"/>
      <c r="H68" s="58"/>
    </row>
    <row r="69">
      <c r="G69" s="58"/>
      <c r="H69" s="58"/>
    </row>
    <row r="70">
      <c r="G70" s="58"/>
      <c r="H70" s="58"/>
    </row>
    <row r="71">
      <c r="G71" s="58"/>
      <c r="H71" s="58"/>
    </row>
    <row r="72">
      <c r="G72" s="58"/>
      <c r="H72" s="58"/>
    </row>
    <row r="73">
      <c r="G73" s="58"/>
      <c r="H73" s="58"/>
    </row>
    <row r="74">
      <c r="G74" s="58"/>
      <c r="H74" s="58"/>
    </row>
    <row r="75">
      <c r="G75" s="58"/>
      <c r="H75" s="58"/>
    </row>
    <row r="76">
      <c r="G76" s="58"/>
      <c r="H76" s="58"/>
    </row>
    <row r="77">
      <c r="G77" s="58"/>
      <c r="H77" s="58"/>
    </row>
    <row r="78">
      <c r="G78" s="58"/>
      <c r="H78" s="58"/>
    </row>
    <row r="79">
      <c r="G79" s="58"/>
      <c r="H79" s="58"/>
    </row>
    <row r="80">
      <c r="G80" s="58"/>
      <c r="H80" s="58"/>
    </row>
    <row r="81">
      <c r="G81" s="58"/>
      <c r="H81" s="58"/>
    </row>
    <row r="82">
      <c r="G82" s="58"/>
      <c r="H82" s="58"/>
    </row>
    <row r="83">
      <c r="G83" s="58"/>
      <c r="H83" s="58"/>
    </row>
    <row r="84">
      <c r="G84" s="58"/>
      <c r="H84" s="58"/>
    </row>
    <row r="85">
      <c r="G85" s="58"/>
      <c r="H85" s="58"/>
    </row>
    <row r="86">
      <c r="G86" s="58"/>
      <c r="H86" s="58"/>
    </row>
    <row r="87">
      <c r="G87" s="58"/>
      <c r="H87" s="58"/>
    </row>
    <row r="88">
      <c r="G88" s="58"/>
      <c r="H88" s="58"/>
    </row>
    <row r="89">
      <c r="G89" s="58"/>
      <c r="H89" s="58"/>
    </row>
    <row r="90">
      <c r="G90" s="58"/>
      <c r="H90" s="58"/>
    </row>
    <row r="91">
      <c r="G91" s="58"/>
      <c r="H91" s="58"/>
    </row>
    <row r="92">
      <c r="G92" s="58"/>
      <c r="H92" s="58"/>
    </row>
    <row r="93">
      <c r="G93" s="58"/>
      <c r="H93" s="58"/>
    </row>
    <row r="94">
      <c r="G94" s="58"/>
      <c r="H94" s="58"/>
    </row>
    <row r="95">
      <c r="G95" s="58"/>
      <c r="H95" s="58"/>
    </row>
    <row r="96">
      <c r="G96" s="58"/>
      <c r="H96" s="58"/>
    </row>
    <row r="97">
      <c r="G97" s="58"/>
      <c r="H97" s="58"/>
    </row>
    <row r="98">
      <c r="G98" s="58"/>
      <c r="H98" s="58"/>
    </row>
    <row r="99">
      <c r="G99" s="58"/>
      <c r="H99" s="58"/>
    </row>
    <row r="100">
      <c r="G100" s="58"/>
      <c r="H100" s="58"/>
    </row>
    <row r="101">
      <c r="G101" s="58"/>
      <c r="H101" s="58"/>
    </row>
    <row r="102">
      <c r="G102" s="58"/>
      <c r="H102" s="58"/>
    </row>
    <row r="103">
      <c r="G103" s="58"/>
      <c r="H103" s="58"/>
    </row>
    <row r="104">
      <c r="G104" s="58"/>
      <c r="H104" s="58"/>
    </row>
    <row r="105">
      <c r="G105" s="58"/>
      <c r="H105" s="58"/>
    </row>
    <row r="106">
      <c r="G106" s="58"/>
      <c r="H106" s="58"/>
    </row>
    <row r="107">
      <c r="G107" s="58"/>
      <c r="H107" s="58"/>
    </row>
    <row r="108">
      <c r="G108" s="58"/>
      <c r="H108" s="58"/>
    </row>
    <row r="109">
      <c r="G109" s="58"/>
      <c r="H109" s="58"/>
    </row>
    <row r="110">
      <c r="G110" s="58"/>
      <c r="H110" s="58"/>
    </row>
    <row r="111">
      <c r="G111" s="58"/>
      <c r="H111" s="58"/>
    </row>
    <row r="112">
      <c r="G112" s="58"/>
      <c r="H112" s="58"/>
    </row>
    <row r="113">
      <c r="G113" s="58"/>
      <c r="H113" s="58"/>
    </row>
    <row r="114">
      <c r="G114" s="58"/>
      <c r="H114" s="58"/>
    </row>
    <row r="115">
      <c r="G115" s="58"/>
      <c r="H115" s="58"/>
    </row>
    <row r="116">
      <c r="G116" s="58"/>
      <c r="H116" s="58"/>
    </row>
    <row r="117">
      <c r="G117" s="58"/>
      <c r="H117" s="58"/>
    </row>
    <row r="118">
      <c r="G118" s="58"/>
      <c r="H118" s="58"/>
    </row>
    <row r="119">
      <c r="G119" s="58"/>
      <c r="H119" s="58"/>
    </row>
    <row r="120">
      <c r="G120" s="58"/>
      <c r="H120" s="58"/>
    </row>
    <row r="121">
      <c r="G121" s="58"/>
      <c r="H121" s="58"/>
    </row>
    <row r="122">
      <c r="G122" s="58"/>
      <c r="H122" s="58"/>
    </row>
    <row r="123">
      <c r="G123" s="58"/>
      <c r="H123" s="58"/>
    </row>
    <row r="124">
      <c r="G124" s="58"/>
      <c r="H124" s="58"/>
    </row>
    <row r="125">
      <c r="G125" s="58"/>
      <c r="H125" s="58"/>
    </row>
    <row r="126">
      <c r="G126" s="58"/>
      <c r="H126" s="58"/>
    </row>
    <row r="127">
      <c r="G127" s="58"/>
      <c r="H127" s="58"/>
    </row>
    <row r="128">
      <c r="G128" s="58"/>
      <c r="H128" s="58"/>
    </row>
    <row r="129">
      <c r="G129" s="58"/>
      <c r="H129" s="58"/>
    </row>
    <row r="130">
      <c r="G130" s="58"/>
      <c r="H130" s="58"/>
    </row>
    <row r="131">
      <c r="G131" s="58"/>
      <c r="H131" s="58"/>
    </row>
    <row r="132">
      <c r="G132" s="58"/>
      <c r="H132" s="58"/>
    </row>
    <row r="133">
      <c r="G133" s="58"/>
      <c r="H133" s="58"/>
    </row>
    <row r="134">
      <c r="G134" s="58"/>
      <c r="H134" s="58"/>
    </row>
    <row r="135">
      <c r="G135" s="58"/>
      <c r="H135" s="58"/>
    </row>
    <row r="136">
      <c r="G136" s="58"/>
      <c r="H136" s="58"/>
    </row>
    <row r="137">
      <c r="G137" s="58"/>
      <c r="H137" s="58"/>
    </row>
    <row r="138">
      <c r="G138" s="58"/>
      <c r="H138" s="58"/>
    </row>
    <row r="139">
      <c r="G139" s="58"/>
      <c r="H139" s="58"/>
    </row>
    <row r="140">
      <c r="G140" s="58"/>
      <c r="H140" s="58"/>
    </row>
    <row r="141">
      <c r="G141" s="58"/>
      <c r="H141" s="58"/>
    </row>
    <row r="142">
      <c r="G142" s="58"/>
      <c r="H142" s="58"/>
    </row>
    <row r="143">
      <c r="G143" s="58"/>
      <c r="H143" s="58"/>
    </row>
    <row r="144">
      <c r="G144" s="58"/>
      <c r="H144" s="58"/>
    </row>
    <row r="145">
      <c r="G145" s="58"/>
      <c r="H145" s="58"/>
    </row>
    <row r="146">
      <c r="G146" s="58"/>
      <c r="H146" s="58"/>
    </row>
    <row r="147">
      <c r="G147" s="58"/>
      <c r="H147" s="58"/>
    </row>
    <row r="148">
      <c r="G148" s="58"/>
      <c r="H148" s="58"/>
    </row>
    <row r="149">
      <c r="G149" s="58"/>
      <c r="H149" s="58"/>
    </row>
    <row r="150">
      <c r="G150" s="58"/>
      <c r="H150" s="58"/>
    </row>
    <row r="151">
      <c r="G151" s="58"/>
      <c r="H151" s="58"/>
    </row>
    <row r="152">
      <c r="G152" s="58"/>
      <c r="H152" s="58"/>
    </row>
    <row r="153">
      <c r="G153" s="58"/>
      <c r="H153" s="58"/>
    </row>
    <row r="154">
      <c r="G154" s="58"/>
      <c r="H154" s="58"/>
    </row>
    <row r="155">
      <c r="G155" s="58"/>
      <c r="H155" s="58"/>
    </row>
    <row r="156">
      <c r="G156" s="58"/>
      <c r="H156" s="58"/>
    </row>
    <row r="157">
      <c r="G157" s="58"/>
      <c r="H157" s="58"/>
    </row>
    <row r="158">
      <c r="G158" s="58"/>
      <c r="H158" s="58"/>
    </row>
    <row r="159">
      <c r="G159" s="58"/>
      <c r="H159" s="58"/>
    </row>
    <row r="160">
      <c r="G160" s="58"/>
      <c r="H160" s="58"/>
    </row>
    <row r="161">
      <c r="G161" s="58"/>
      <c r="H161" s="58"/>
    </row>
    <row r="162">
      <c r="G162" s="58"/>
      <c r="H162" s="58"/>
    </row>
    <row r="163">
      <c r="G163" s="58"/>
      <c r="H163" s="58"/>
    </row>
    <row r="164">
      <c r="G164" s="58"/>
      <c r="H164" s="58"/>
    </row>
    <row r="165">
      <c r="G165" s="58"/>
      <c r="H165" s="58"/>
    </row>
    <row r="166">
      <c r="G166" s="58"/>
      <c r="H166" s="58"/>
    </row>
    <row r="167">
      <c r="G167" s="58"/>
      <c r="H167" s="58"/>
    </row>
    <row r="168">
      <c r="G168" s="58"/>
      <c r="H168" s="58"/>
    </row>
    <row r="169">
      <c r="G169" s="58"/>
      <c r="H169" s="58"/>
    </row>
    <row r="170">
      <c r="G170" s="58"/>
      <c r="H170" s="58"/>
    </row>
    <row r="171">
      <c r="G171" s="58"/>
      <c r="H171" s="58"/>
    </row>
    <row r="172">
      <c r="G172" s="58"/>
      <c r="H172" s="58"/>
    </row>
    <row r="173">
      <c r="G173" s="58"/>
      <c r="H173" s="58"/>
    </row>
    <row r="174">
      <c r="G174" s="58"/>
      <c r="H174" s="58"/>
    </row>
    <row r="175">
      <c r="G175" s="58"/>
      <c r="H175" s="58"/>
    </row>
    <row r="176">
      <c r="G176" s="58"/>
      <c r="H176" s="58"/>
    </row>
    <row r="177">
      <c r="G177" s="58"/>
      <c r="H177" s="58"/>
    </row>
    <row r="178">
      <c r="G178" s="58"/>
      <c r="H178" s="58"/>
    </row>
    <row r="179">
      <c r="G179" s="58"/>
      <c r="H179" s="58"/>
    </row>
    <row r="180">
      <c r="G180" s="58"/>
      <c r="H180" s="58"/>
    </row>
    <row r="181">
      <c r="G181" s="58"/>
      <c r="H181" s="58"/>
    </row>
    <row r="182">
      <c r="G182" s="58"/>
      <c r="H182" s="58"/>
    </row>
    <row r="183">
      <c r="G183" s="58"/>
      <c r="H183" s="58"/>
    </row>
    <row r="184">
      <c r="G184" s="58"/>
      <c r="H184" s="58"/>
    </row>
    <row r="185">
      <c r="G185" s="58"/>
      <c r="H185" s="58"/>
    </row>
    <row r="186">
      <c r="G186" s="58"/>
      <c r="H186" s="58"/>
    </row>
    <row r="187">
      <c r="G187" s="58"/>
      <c r="H187" s="58"/>
    </row>
    <row r="188">
      <c r="G188" s="58"/>
      <c r="H188" s="58"/>
    </row>
    <row r="189">
      <c r="G189" s="58"/>
      <c r="H189" s="58"/>
    </row>
    <row r="190">
      <c r="G190" s="58"/>
      <c r="H190" s="58"/>
    </row>
    <row r="191">
      <c r="G191" s="58"/>
      <c r="H191" s="58"/>
    </row>
    <row r="192">
      <c r="G192" s="58"/>
      <c r="H192" s="58"/>
    </row>
    <row r="193">
      <c r="G193" s="58"/>
      <c r="H193" s="58"/>
    </row>
    <row r="194">
      <c r="G194" s="58"/>
      <c r="H194" s="58"/>
    </row>
    <row r="195">
      <c r="G195" s="58"/>
      <c r="H195" s="58"/>
    </row>
    <row r="196">
      <c r="G196" s="58"/>
      <c r="H196" s="58"/>
    </row>
    <row r="197">
      <c r="G197" s="58"/>
      <c r="H197" s="58"/>
    </row>
    <row r="198">
      <c r="G198" s="58"/>
      <c r="H198" s="58"/>
    </row>
    <row r="199">
      <c r="G199" s="58"/>
      <c r="H199" s="58"/>
    </row>
    <row r="200">
      <c r="G200" s="58"/>
      <c r="H200" s="58"/>
    </row>
    <row r="201">
      <c r="G201" s="58"/>
      <c r="H201" s="58"/>
    </row>
    <row r="202">
      <c r="G202" s="58"/>
      <c r="H202" s="58"/>
    </row>
    <row r="203">
      <c r="G203" s="58"/>
      <c r="H203" s="58"/>
    </row>
    <row r="204">
      <c r="G204" s="58"/>
      <c r="H204" s="58"/>
    </row>
    <row r="205">
      <c r="G205" s="58"/>
      <c r="H205" s="58"/>
    </row>
    <row r="206">
      <c r="G206" s="58"/>
      <c r="H206" s="58"/>
    </row>
    <row r="207">
      <c r="G207" s="58"/>
      <c r="H207" s="58"/>
    </row>
    <row r="208">
      <c r="G208" s="58"/>
      <c r="H208" s="58"/>
    </row>
    <row r="209">
      <c r="G209" s="58"/>
      <c r="H209" s="58"/>
    </row>
    <row r="210">
      <c r="G210" s="58"/>
      <c r="H210" s="58"/>
    </row>
    <row r="211">
      <c r="G211" s="58"/>
      <c r="H211" s="58"/>
    </row>
    <row r="212">
      <c r="G212" s="58"/>
      <c r="H212" s="58"/>
    </row>
    <row r="213">
      <c r="G213" s="58"/>
      <c r="H213" s="58"/>
    </row>
    <row r="214">
      <c r="G214" s="58"/>
      <c r="H214" s="58"/>
    </row>
    <row r="215">
      <c r="G215" s="58"/>
      <c r="H215" s="58"/>
    </row>
    <row r="216">
      <c r="G216" s="58"/>
      <c r="H216" s="58"/>
    </row>
    <row r="217">
      <c r="G217" s="58"/>
      <c r="H217" s="58"/>
    </row>
    <row r="218">
      <c r="G218" s="58"/>
      <c r="H218" s="58"/>
    </row>
    <row r="219">
      <c r="G219" s="58"/>
      <c r="H219" s="58"/>
    </row>
    <row r="220">
      <c r="G220" s="58"/>
      <c r="H220" s="58"/>
    </row>
    <row r="221">
      <c r="G221" s="58"/>
      <c r="H221" s="58"/>
    </row>
    <row r="222">
      <c r="G222" s="58"/>
      <c r="H222" s="58"/>
    </row>
    <row r="223">
      <c r="G223" s="58"/>
      <c r="H223" s="58"/>
    </row>
    <row r="224">
      <c r="G224" s="58"/>
      <c r="H224" s="58"/>
    </row>
    <row r="225">
      <c r="G225" s="58"/>
      <c r="H225" s="58"/>
    </row>
    <row r="226">
      <c r="G226" s="58"/>
      <c r="H226" s="58"/>
    </row>
    <row r="227">
      <c r="G227" s="58"/>
      <c r="H227" s="58"/>
    </row>
    <row r="228">
      <c r="G228" s="58"/>
      <c r="H228" s="58"/>
    </row>
    <row r="229">
      <c r="G229" s="58"/>
      <c r="H229" s="58"/>
    </row>
    <row r="230">
      <c r="G230" s="58"/>
      <c r="H230" s="58"/>
    </row>
    <row r="231">
      <c r="G231" s="58"/>
      <c r="H231" s="58"/>
    </row>
    <row r="232">
      <c r="G232" s="58"/>
      <c r="H232" s="58"/>
    </row>
    <row r="233">
      <c r="G233" s="58"/>
      <c r="H233" s="58"/>
    </row>
    <row r="234">
      <c r="G234" s="58"/>
      <c r="H234" s="58"/>
    </row>
    <row r="235">
      <c r="G235" s="58"/>
      <c r="H235" s="58"/>
    </row>
    <row r="236">
      <c r="G236" s="58"/>
      <c r="H236" s="58"/>
    </row>
    <row r="237">
      <c r="G237" s="58"/>
      <c r="H237" s="58"/>
    </row>
    <row r="238">
      <c r="G238" s="58"/>
      <c r="H238" s="58"/>
    </row>
    <row r="239">
      <c r="G239" s="58"/>
      <c r="H239" s="58"/>
    </row>
    <row r="240">
      <c r="G240" s="58"/>
      <c r="H240" s="58"/>
    </row>
    <row r="241">
      <c r="G241" s="58"/>
      <c r="H241" s="58"/>
    </row>
    <row r="242">
      <c r="G242" s="58"/>
      <c r="H242" s="58"/>
    </row>
    <row r="243">
      <c r="G243" s="58"/>
      <c r="H243" s="58"/>
    </row>
    <row r="244">
      <c r="G244" s="58"/>
      <c r="H244" s="58"/>
    </row>
    <row r="245">
      <c r="G245" s="58"/>
      <c r="H245" s="58"/>
    </row>
    <row r="246">
      <c r="G246" s="58"/>
      <c r="H246" s="58"/>
    </row>
    <row r="247">
      <c r="G247" s="58"/>
      <c r="H247" s="58"/>
    </row>
    <row r="248">
      <c r="G248" s="58"/>
      <c r="H248" s="58"/>
    </row>
    <row r="249">
      <c r="G249" s="58"/>
      <c r="H249" s="58"/>
    </row>
    <row r="250">
      <c r="G250" s="58"/>
      <c r="H250" s="58"/>
    </row>
    <row r="251">
      <c r="G251" s="58"/>
      <c r="H251" s="58"/>
    </row>
    <row r="252">
      <c r="G252" s="58"/>
      <c r="H252" s="58"/>
    </row>
    <row r="253">
      <c r="G253" s="58"/>
      <c r="H253" s="58"/>
    </row>
    <row r="254">
      <c r="G254" s="58"/>
      <c r="H254" s="58"/>
    </row>
    <row r="255">
      <c r="G255" s="58"/>
      <c r="H255" s="58"/>
    </row>
    <row r="256">
      <c r="G256" s="58"/>
      <c r="H256" s="58"/>
    </row>
    <row r="257">
      <c r="G257" s="58"/>
      <c r="H257" s="58"/>
    </row>
    <row r="258">
      <c r="G258" s="58"/>
      <c r="H258" s="58"/>
    </row>
    <row r="259">
      <c r="G259" s="58"/>
      <c r="H259" s="58"/>
    </row>
    <row r="260">
      <c r="G260" s="58"/>
      <c r="H260" s="58"/>
    </row>
    <row r="261">
      <c r="G261" s="58"/>
      <c r="H261" s="58"/>
    </row>
    <row r="262">
      <c r="G262" s="58"/>
      <c r="H262" s="58"/>
    </row>
    <row r="263">
      <c r="G263" s="58"/>
      <c r="H263" s="58"/>
    </row>
    <row r="264">
      <c r="G264" s="58"/>
      <c r="H264" s="58"/>
    </row>
    <row r="265">
      <c r="G265" s="58"/>
      <c r="H265" s="58"/>
    </row>
    <row r="266">
      <c r="G266" s="58"/>
      <c r="H266" s="58"/>
    </row>
    <row r="267">
      <c r="G267" s="58"/>
      <c r="H267" s="58"/>
    </row>
    <row r="268">
      <c r="G268" s="58"/>
      <c r="H268" s="58"/>
    </row>
    <row r="269">
      <c r="G269" s="58"/>
      <c r="H269" s="58"/>
    </row>
    <row r="270">
      <c r="G270" s="58"/>
      <c r="H270" s="58"/>
    </row>
    <row r="271">
      <c r="G271" s="58"/>
      <c r="H271" s="58"/>
    </row>
    <row r="272">
      <c r="G272" s="58"/>
      <c r="H272" s="58"/>
    </row>
    <row r="273">
      <c r="G273" s="58"/>
      <c r="H273" s="58"/>
    </row>
    <row r="274">
      <c r="G274" s="58"/>
      <c r="H274" s="58"/>
    </row>
    <row r="275">
      <c r="G275" s="58"/>
      <c r="H275" s="58"/>
    </row>
    <row r="276">
      <c r="G276" s="58"/>
      <c r="H276" s="58"/>
    </row>
    <row r="277">
      <c r="G277" s="58"/>
      <c r="H277" s="58"/>
    </row>
    <row r="278">
      <c r="G278" s="58"/>
      <c r="H278" s="58"/>
    </row>
    <row r="279">
      <c r="G279" s="58"/>
      <c r="H279" s="58"/>
    </row>
    <row r="280">
      <c r="G280" s="58"/>
      <c r="H280" s="58"/>
    </row>
    <row r="281">
      <c r="G281" s="58"/>
      <c r="H281" s="58"/>
    </row>
    <row r="282">
      <c r="G282" s="58"/>
      <c r="H282" s="58"/>
    </row>
    <row r="283">
      <c r="G283" s="58"/>
      <c r="H283" s="58"/>
    </row>
    <row r="284">
      <c r="G284" s="58"/>
      <c r="H284" s="58"/>
    </row>
    <row r="285">
      <c r="G285" s="58"/>
      <c r="H285" s="58"/>
    </row>
    <row r="286">
      <c r="G286" s="58"/>
      <c r="H286" s="58"/>
    </row>
    <row r="287">
      <c r="G287" s="58"/>
      <c r="H287" s="58"/>
    </row>
    <row r="288">
      <c r="G288" s="58"/>
      <c r="H288" s="58"/>
    </row>
    <row r="289">
      <c r="G289" s="58"/>
      <c r="H289" s="58"/>
    </row>
    <row r="290">
      <c r="G290" s="58"/>
      <c r="H290" s="58"/>
    </row>
    <row r="291">
      <c r="G291" s="58"/>
      <c r="H291" s="58"/>
    </row>
    <row r="292">
      <c r="G292" s="58"/>
      <c r="H292" s="58"/>
    </row>
    <row r="293">
      <c r="G293" s="58"/>
      <c r="H293" s="58"/>
    </row>
    <row r="294">
      <c r="G294" s="58"/>
      <c r="H294" s="58"/>
    </row>
    <row r="295">
      <c r="G295" s="58"/>
      <c r="H295" s="58"/>
    </row>
    <row r="296">
      <c r="G296" s="58"/>
      <c r="H296" s="58"/>
    </row>
    <row r="297">
      <c r="G297" s="58"/>
      <c r="H297" s="58"/>
    </row>
    <row r="298">
      <c r="G298" s="58"/>
      <c r="H298" s="58"/>
    </row>
    <row r="299">
      <c r="G299" s="58"/>
      <c r="H299" s="58"/>
    </row>
    <row r="300">
      <c r="G300" s="58"/>
      <c r="H300" s="58"/>
    </row>
    <row r="301">
      <c r="G301" s="58"/>
      <c r="H301" s="58"/>
    </row>
    <row r="302">
      <c r="G302" s="58"/>
      <c r="H302" s="58"/>
    </row>
    <row r="303">
      <c r="G303" s="58"/>
      <c r="H303" s="58"/>
    </row>
    <row r="304">
      <c r="G304" s="58"/>
      <c r="H304" s="58"/>
    </row>
    <row r="305">
      <c r="G305" s="58"/>
      <c r="H305" s="58"/>
    </row>
    <row r="306">
      <c r="G306" s="58"/>
      <c r="H306" s="58"/>
    </row>
    <row r="307">
      <c r="G307" s="58"/>
      <c r="H307" s="58"/>
    </row>
    <row r="308">
      <c r="G308" s="58"/>
      <c r="H308" s="58"/>
    </row>
    <row r="309">
      <c r="G309" s="58"/>
      <c r="H309" s="58"/>
    </row>
    <row r="310">
      <c r="G310" s="58"/>
      <c r="H310" s="58"/>
    </row>
    <row r="311">
      <c r="G311" s="58"/>
      <c r="H311" s="58"/>
    </row>
    <row r="312">
      <c r="G312" s="58"/>
      <c r="H312" s="58"/>
    </row>
    <row r="313">
      <c r="G313" s="58"/>
      <c r="H313" s="58"/>
    </row>
    <row r="314">
      <c r="G314" s="58"/>
      <c r="H314" s="58"/>
    </row>
    <row r="315">
      <c r="G315" s="58"/>
      <c r="H315" s="58"/>
    </row>
    <row r="316">
      <c r="G316" s="58"/>
      <c r="H316" s="58"/>
    </row>
    <row r="317">
      <c r="G317" s="58"/>
      <c r="H317" s="58"/>
    </row>
    <row r="318">
      <c r="G318" s="58"/>
      <c r="H318" s="58"/>
    </row>
    <row r="319">
      <c r="G319" s="58"/>
      <c r="H319" s="58"/>
    </row>
    <row r="320">
      <c r="G320" s="58"/>
      <c r="H320" s="58"/>
    </row>
    <row r="321">
      <c r="G321" s="58"/>
      <c r="H321" s="58"/>
    </row>
    <row r="322">
      <c r="G322" s="58"/>
      <c r="H322" s="58"/>
    </row>
    <row r="323">
      <c r="G323" s="58"/>
      <c r="H323" s="58"/>
    </row>
    <row r="324">
      <c r="G324" s="58"/>
      <c r="H324" s="58"/>
    </row>
    <row r="325">
      <c r="G325" s="58"/>
      <c r="H325" s="58"/>
    </row>
    <row r="326">
      <c r="G326" s="58"/>
      <c r="H326" s="58"/>
    </row>
    <row r="327">
      <c r="G327" s="58"/>
      <c r="H327" s="58"/>
    </row>
    <row r="328">
      <c r="G328" s="58"/>
      <c r="H328" s="58"/>
    </row>
    <row r="329">
      <c r="G329" s="58"/>
      <c r="H329" s="58"/>
    </row>
    <row r="330">
      <c r="G330" s="58"/>
      <c r="H330" s="58"/>
    </row>
    <row r="331">
      <c r="G331" s="58"/>
      <c r="H331" s="58"/>
    </row>
    <row r="332">
      <c r="G332" s="58"/>
      <c r="H332" s="58"/>
    </row>
    <row r="333">
      <c r="G333" s="58"/>
      <c r="H333" s="58"/>
    </row>
    <row r="334">
      <c r="G334" s="58"/>
      <c r="H334" s="58"/>
    </row>
    <row r="335">
      <c r="G335" s="58"/>
      <c r="H335" s="58"/>
    </row>
    <row r="336">
      <c r="G336" s="58"/>
      <c r="H336" s="58"/>
    </row>
    <row r="337">
      <c r="G337" s="58"/>
      <c r="H337" s="58"/>
    </row>
    <row r="338">
      <c r="G338" s="58"/>
      <c r="H338" s="58"/>
    </row>
    <row r="339">
      <c r="G339" s="58"/>
      <c r="H339" s="58"/>
    </row>
    <row r="340">
      <c r="G340" s="58"/>
      <c r="H340" s="58"/>
    </row>
    <row r="341">
      <c r="G341" s="58"/>
      <c r="H341" s="58"/>
    </row>
    <row r="342">
      <c r="G342" s="58"/>
      <c r="H342" s="58"/>
    </row>
    <row r="343">
      <c r="G343" s="58"/>
      <c r="H343" s="58"/>
    </row>
    <row r="344">
      <c r="G344" s="58"/>
      <c r="H344" s="58"/>
    </row>
    <row r="345">
      <c r="G345" s="58"/>
      <c r="H345" s="58"/>
    </row>
    <row r="346">
      <c r="G346" s="58"/>
      <c r="H346" s="58"/>
    </row>
    <row r="347">
      <c r="G347" s="58"/>
      <c r="H347" s="58"/>
    </row>
    <row r="348">
      <c r="G348" s="58"/>
      <c r="H348" s="58"/>
    </row>
    <row r="349">
      <c r="G349" s="58"/>
      <c r="H349" s="58"/>
    </row>
    <row r="350">
      <c r="G350" s="58"/>
      <c r="H350" s="58"/>
    </row>
    <row r="351">
      <c r="G351" s="58"/>
      <c r="H351" s="58"/>
    </row>
    <row r="352">
      <c r="G352" s="58"/>
      <c r="H352" s="58"/>
    </row>
    <row r="353">
      <c r="G353" s="58"/>
      <c r="H353" s="58"/>
    </row>
    <row r="354">
      <c r="G354" s="58"/>
      <c r="H354" s="58"/>
    </row>
    <row r="355">
      <c r="G355" s="58"/>
      <c r="H355" s="58"/>
    </row>
    <row r="356">
      <c r="G356" s="58"/>
      <c r="H356" s="58"/>
    </row>
    <row r="357">
      <c r="G357" s="58"/>
      <c r="H357" s="58"/>
    </row>
    <row r="358">
      <c r="G358" s="58"/>
      <c r="H358" s="58"/>
    </row>
    <row r="359">
      <c r="G359" s="58"/>
      <c r="H359" s="58"/>
    </row>
    <row r="360">
      <c r="G360" s="58"/>
      <c r="H360" s="58"/>
    </row>
    <row r="361">
      <c r="G361" s="58"/>
      <c r="H361" s="58"/>
    </row>
    <row r="362">
      <c r="G362" s="58"/>
      <c r="H362" s="58"/>
    </row>
    <row r="363">
      <c r="G363" s="58"/>
      <c r="H363" s="58"/>
    </row>
    <row r="364">
      <c r="G364" s="58"/>
      <c r="H364" s="58"/>
    </row>
    <row r="365">
      <c r="G365" s="58"/>
      <c r="H365" s="58"/>
    </row>
    <row r="366">
      <c r="G366" s="58"/>
      <c r="H366" s="58"/>
    </row>
    <row r="367">
      <c r="G367" s="58"/>
      <c r="H367" s="58"/>
    </row>
    <row r="368">
      <c r="G368" s="58"/>
      <c r="H368" s="58"/>
    </row>
    <row r="369">
      <c r="G369" s="58"/>
      <c r="H369" s="58"/>
    </row>
    <row r="370">
      <c r="G370" s="58"/>
      <c r="H370" s="58"/>
    </row>
    <row r="371">
      <c r="G371" s="58"/>
      <c r="H371" s="58"/>
    </row>
    <row r="372">
      <c r="G372" s="58"/>
      <c r="H372" s="58"/>
    </row>
    <row r="373">
      <c r="G373" s="58"/>
      <c r="H373" s="58"/>
    </row>
    <row r="374">
      <c r="G374" s="58"/>
      <c r="H374" s="58"/>
    </row>
    <row r="375">
      <c r="G375" s="58"/>
      <c r="H375" s="58"/>
    </row>
    <row r="376">
      <c r="G376" s="58"/>
      <c r="H376" s="58"/>
    </row>
    <row r="377">
      <c r="G377" s="58"/>
      <c r="H377" s="58"/>
    </row>
    <row r="378">
      <c r="G378" s="58"/>
      <c r="H378" s="58"/>
    </row>
    <row r="379">
      <c r="G379" s="58"/>
      <c r="H379" s="58"/>
    </row>
    <row r="380">
      <c r="G380" s="58"/>
      <c r="H380" s="58"/>
    </row>
    <row r="381">
      <c r="G381" s="58"/>
      <c r="H381" s="58"/>
    </row>
    <row r="382">
      <c r="G382" s="58"/>
      <c r="H382" s="58"/>
    </row>
    <row r="383">
      <c r="G383" s="58"/>
      <c r="H383" s="58"/>
    </row>
    <row r="384">
      <c r="G384" s="58"/>
      <c r="H384" s="58"/>
    </row>
    <row r="385">
      <c r="G385" s="58"/>
      <c r="H385" s="58"/>
    </row>
    <row r="386">
      <c r="G386" s="58"/>
      <c r="H386" s="58"/>
    </row>
    <row r="387">
      <c r="G387" s="58"/>
      <c r="H387" s="58"/>
    </row>
    <row r="388">
      <c r="G388" s="58"/>
      <c r="H388" s="58"/>
    </row>
    <row r="389">
      <c r="G389" s="58"/>
      <c r="H389" s="58"/>
    </row>
    <row r="390">
      <c r="G390" s="58"/>
      <c r="H390" s="58"/>
    </row>
    <row r="391">
      <c r="G391" s="58"/>
      <c r="H391" s="58"/>
    </row>
    <row r="392">
      <c r="G392" s="58"/>
      <c r="H392" s="58"/>
    </row>
    <row r="393">
      <c r="G393" s="58"/>
      <c r="H393" s="58"/>
    </row>
    <row r="394">
      <c r="G394" s="58"/>
      <c r="H394" s="58"/>
    </row>
    <row r="395">
      <c r="G395" s="58"/>
      <c r="H395" s="58"/>
    </row>
    <row r="396">
      <c r="G396" s="58"/>
      <c r="H396" s="58"/>
    </row>
    <row r="397">
      <c r="G397" s="58"/>
      <c r="H397" s="58"/>
    </row>
    <row r="398">
      <c r="G398" s="58"/>
      <c r="H398" s="58"/>
    </row>
    <row r="399">
      <c r="G399" s="58"/>
      <c r="H399" s="58"/>
    </row>
    <row r="400">
      <c r="G400" s="58"/>
      <c r="H400" s="58"/>
    </row>
    <row r="401">
      <c r="G401" s="58"/>
      <c r="H401" s="58"/>
    </row>
    <row r="402">
      <c r="G402" s="58"/>
      <c r="H402" s="58"/>
    </row>
    <row r="403">
      <c r="G403" s="58"/>
      <c r="H403" s="58"/>
    </row>
    <row r="404">
      <c r="G404" s="58"/>
      <c r="H404" s="58"/>
    </row>
    <row r="405">
      <c r="G405" s="58"/>
      <c r="H405" s="58"/>
    </row>
    <row r="406">
      <c r="G406" s="58"/>
      <c r="H406" s="58"/>
    </row>
    <row r="407">
      <c r="G407" s="58"/>
      <c r="H407" s="58"/>
    </row>
    <row r="408">
      <c r="G408" s="58"/>
      <c r="H408" s="58"/>
    </row>
    <row r="409">
      <c r="G409" s="58"/>
      <c r="H409" s="58"/>
    </row>
    <row r="410">
      <c r="G410" s="58"/>
      <c r="H410" s="58"/>
    </row>
    <row r="411">
      <c r="G411" s="58"/>
      <c r="H411" s="58"/>
    </row>
    <row r="412">
      <c r="G412" s="58"/>
      <c r="H412" s="58"/>
    </row>
    <row r="413">
      <c r="G413" s="58"/>
      <c r="H413" s="58"/>
    </row>
    <row r="414">
      <c r="G414" s="58"/>
      <c r="H414" s="58"/>
    </row>
    <row r="415">
      <c r="G415" s="58"/>
      <c r="H415" s="58"/>
    </row>
    <row r="416">
      <c r="G416" s="58"/>
      <c r="H416" s="58"/>
    </row>
    <row r="417">
      <c r="G417" s="58"/>
      <c r="H417" s="58"/>
    </row>
    <row r="418">
      <c r="G418" s="58"/>
      <c r="H418" s="58"/>
    </row>
    <row r="419">
      <c r="G419" s="58"/>
      <c r="H419" s="58"/>
    </row>
    <row r="420">
      <c r="G420" s="58"/>
      <c r="H420" s="58"/>
    </row>
    <row r="421">
      <c r="G421" s="58"/>
      <c r="H421" s="58"/>
    </row>
    <row r="422">
      <c r="G422" s="58"/>
      <c r="H422" s="58"/>
    </row>
    <row r="423">
      <c r="G423" s="58"/>
      <c r="H423" s="58"/>
    </row>
    <row r="424">
      <c r="G424" s="58"/>
      <c r="H424" s="58"/>
    </row>
    <row r="425">
      <c r="G425" s="58"/>
      <c r="H425" s="58"/>
    </row>
    <row r="426">
      <c r="G426" s="58"/>
      <c r="H426" s="58"/>
    </row>
    <row r="427">
      <c r="G427" s="58"/>
      <c r="H427" s="58"/>
    </row>
    <row r="428">
      <c r="G428" s="58"/>
      <c r="H428" s="58"/>
    </row>
    <row r="429">
      <c r="G429" s="58"/>
      <c r="H429" s="58"/>
    </row>
    <row r="430">
      <c r="G430" s="58"/>
      <c r="H430" s="58"/>
    </row>
    <row r="431">
      <c r="G431" s="58"/>
      <c r="H431" s="58"/>
    </row>
    <row r="432">
      <c r="G432" s="58"/>
      <c r="H432" s="58"/>
    </row>
    <row r="433">
      <c r="G433" s="58"/>
      <c r="H433" s="58"/>
    </row>
    <row r="434">
      <c r="G434" s="58"/>
      <c r="H434" s="58"/>
    </row>
    <row r="435">
      <c r="G435" s="58"/>
      <c r="H435" s="58"/>
    </row>
    <row r="436">
      <c r="G436" s="58"/>
      <c r="H436" s="58"/>
    </row>
    <row r="437">
      <c r="G437" s="58"/>
      <c r="H437" s="58"/>
    </row>
    <row r="438">
      <c r="G438" s="58"/>
      <c r="H438" s="58"/>
    </row>
    <row r="439">
      <c r="G439" s="58"/>
      <c r="H439" s="58"/>
    </row>
    <row r="440">
      <c r="G440" s="58"/>
      <c r="H440" s="58"/>
    </row>
    <row r="441">
      <c r="G441" s="58"/>
      <c r="H441" s="58"/>
    </row>
    <row r="442">
      <c r="G442" s="58"/>
      <c r="H442" s="58"/>
    </row>
    <row r="443">
      <c r="G443" s="58"/>
      <c r="H443" s="58"/>
    </row>
    <row r="444">
      <c r="G444" s="58"/>
      <c r="H444" s="58"/>
    </row>
    <row r="445">
      <c r="G445" s="58"/>
      <c r="H445" s="58"/>
    </row>
    <row r="446">
      <c r="G446" s="58"/>
      <c r="H446" s="58"/>
    </row>
    <row r="447">
      <c r="G447" s="58"/>
      <c r="H447" s="58"/>
    </row>
    <row r="448">
      <c r="G448" s="58"/>
      <c r="H448" s="58"/>
    </row>
    <row r="449">
      <c r="G449" s="58"/>
      <c r="H449" s="58"/>
    </row>
    <row r="450">
      <c r="G450" s="58"/>
      <c r="H450" s="58"/>
    </row>
    <row r="451">
      <c r="G451" s="58"/>
      <c r="H451" s="58"/>
    </row>
    <row r="452">
      <c r="G452" s="58"/>
      <c r="H452" s="58"/>
    </row>
    <row r="453">
      <c r="G453" s="58"/>
      <c r="H453" s="58"/>
    </row>
    <row r="454">
      <c r="G454" s="58"/>
      <c r="H454" s="58"/>
    </row>
    <row r="455">
      <c r="G455" s="58"/>
      <c r="H455" s="58"/>
    </row>
    <row r="456">
      <c r="G456" s="58"/>
      <c r="H456" s="58"/>
    </row>
    <row r="457">
      <c r="G457" s="58"/>
      <c r="H457" s="58"/>
    </row>
    <row r="458">
      <c r="G458" s="58"/>
      <c r="H458" s="58"/>
    </row>
    <row r="459">
      <c r="G459" s="58"/>
      <c r="H459" s="58"/>
    </row>
    <row r="460">
      <c r="G460" s="58"/>
      <c r="H460" s="58"/>
    </row>
    <row r="461">
      <c r="G461" s="58"/>
      <c r="H461" s="58"/>
    </row>
    <row r="462">
      <c r="G462" s="58"/>
      <c r="H462" s="58"/>
    </row>
    <row r="463">
      <c r="G463" s="58"/>
      <c r="H463" s="58"/>
    </row>
    <row r="464">
      <c r="G464" s="58"/>
      <c r="H464" s="58"/>
    </row>
    <row r="465">
      <c r="G465" s="58"/>
      <c r="H465" s="58"/>
    </row>
    <row r="466">
      <c r="G466" s="58"/>
      <c r="H466" s="58"/>
    </row>
    <row r="467">
      <c r="G467" s="58"/>
      <c r="H467" s="58"/>
    </row>
    <row r="468">
      <c r="G468" s="58"/>
      <c r="H468" s="58"/>
    </row>
    <row r="469">
      <c r="G469" s="58"/>
      <c r="H469" s="58"/>
    </row>
    <row r="470">
      <c r="G470" s="58"/>
      <c r="H470" s="58"/>
    </row>
    <row r="471">
      <c r="G471" s="58"/>
      <c r="H471" s="58"/>
    </row>
    <row r="472">
      <c r="G472" s="58"/>
      <c r="H472" s="58"/>
    </row>
    <row r="473">
      <c r="G473" s="58"/>
      <c r="H473" s="58"/>
    </row>
    <row r="474">
      <c r="G474" s="58"/>
      <c r="H474" s="58"/>
    </row>
    <row r="475">
      <c r="G475" s="58"/>
      <c r="H475" s="58"/>
    </row>
    <row r="476">
      <c r="G476" s="58"/>
      <c r="H476" s="58"/>
    </row>
    <row r="477">
      <c r="G477" s="58"/>
      <c r="H477" s="58"/>
    </row>
    <row r="478">
      <c r="G478" s="58"/>
      <c r="H478" s="58"/>
    </row>
    <row r="479">
      <c r="G479" s="58"/>
      <c r="H479" s="58"/>
    </row>
    <row r="480">
      <c r="G480" s="58"/>
      <c r="H480" s="58"/>
    </row>
    <row r="481">
      <c r="G481" s="58"/>
      <c r="H481" s="58"/>
    </row>
    <row r="482">
      <c r="G482" s="58"/>
      <c r="H482" s="58"/>
    </row>
    <row r="483">
      <c r="G483" s="58"/>
      <c r="H483" s="58"/>
    </row>
    <row r="484">
      <c r="G484" s="58"/>
      <c r="H484" s="58"/>
    </row>
    <row r="485">
      <c r="G485" s="58"/>
      <c r="H485" s="58"/>
    </row>
    <row r="486">
      <c r="G486" s="58"/>
      <c r="H486" s="58"/>
    </row>
    <row r="487">
      <c r="G487" s="58"/>
      <c r="H487" s="58"/>
    </row>
    <row r="488">
      <c r="G488" s="58"/>
      <c r="H488" s="58"/>
    </row>
    <row r="489">
      <c r="G489" s="58"/>
      <c r="H489" s="58"/>
    </row>
    <row r="490">
      <c r="G490" s="58"/>
      <c r="H490" s="58"/>
    </row>
    <row r="491">
      <c r="G491" s="58"/>
      <c r="H491" s="58"/>
    </row>
    <row r="492">
      <c r="G492" s="58"/>
      <c r="H492" s="58"/>
    </row>
    <row r="493">
      <c r="G493" s="58"/>
      <c r="H493" s="58"/>
    </row>
    <row r="494">
      <c r="G494" s="58"/>
      <c r="H494" s="58"/>
    </row>
    <row r="495">
      <c r="G495" s="58"/>
      <c r="H495" s="58"/>
    </row>
    <row r="496">
      <c r="G496" s="58"/>
      <c r="H496" s="58"/>
    </row>
    <row r="497">
      <c r="G497" s="58"/>
      <c r="H497" s="58"/>
    </row>
    <row r="498">
      <c r="G498" s="58"/>
      <c r="H498" s="58"/>
    </row>
    <row r="499">
      <c r="G499" s="58"/>
      <c r="H499" s="58"/>
    </row>
    <row r="500">
      <c r="G500" s="58"/>
      <c r="H500" s="58"/>
    </row>
    <row r="501">
      <c r="G501" s="58"/>
      <c r="H501" s="58"/>
    </row>
    <row r="502">
      <c r="G502" s="58"/>
      <c r="H502" s="58"/>
    </row>
    <row r="503">
      <c r="G503" s="58"/>
      <c r="H503" s="58"/>
    </row>
    <row r="504">
      <c r="G504" s="58"/>
      <c r="H504" s="58"/>
    </row>
    <row r="505">
      <c r="G505" s="58"/>
      <c r="H505" s="58"/>
    </row>
    <row r="506">
      <c r="G506" s="58"/>
      <c r="H506" s="58"/>
    </row>
    <row r="507">
      <c r="G507" s="58"/>
      <c r="H507" s="58"/>
    </row>
    <row r="508">
      <c r="G508" s="58"/>
      <c r="H508" s="58"/>
    </row>
    <row r="509">
      <c r="G509" s="58"/>
      <c r="H509" s="58"/>
    </row>
    <row r="510">
      <c r="G510" s="58"/>
      <c r="H510" s="58"/>
    </row>
    <row r="511">
      <c r="G511" s="58"/>
      <c r="H511" s="58"/>
    </row>
    <row r="512">
      <c r="G512" s="58"/>
      <c r="H512" s="58"/>
    </row>
    <row r="513">
      <c r="G513" s="58"/>
      <c r="H513" s="58"/>
    </row>
    <row r="514">
      <c r="G514" s="58"/>
      <c r="H514" s="58"/>
    </row>
    <row r="515">
      <c r="G515" s="58"/>
      <c r="H515" s="58"/>
    </row>
    <row r="516">
      <c r="G516" s="58"/>
      <c r="H516" s="58"/>
    </row>
    <row r="517">
      <c r="G517" s="58"/>
      <c r="H517" s="58"/>
    </row>
    <row r="518">
      <c r="G518" s="58"/>
      <c r="H518" s="58"/>
    </row>
    <row r="519">
      <c r="G519" s="58"/>
      <c r="H519" s="58"/>
    </row>
    <row r="520">
      <c r="G520" s="58"/>
      <c r="H520" s="58"/>
    </row>
    <row r="521">
      <c r="G521" s="58"/>
      <c r="H521" s="58"/>
    </row>
    <row r="522">
      <c r="G522" s="58"/>
      <c r="H522" s="58"/>
    </row>
    <row r="523">
      <c r="G523" s="58"/>
      <c r="H523" s="58"/>
    </row>
    <row r="524">
      <c r="G524" s="58"/>
      <c r="H524" s="58"/>
    </row>
    <row r="525">
      <c r="G525" s="58"/>
      <c r="H525" s="58"/>
    </row>
    <row r="526">
      <c r="G526" s="58"/>
      <c r="H526" s="58"/>
    </row>
    <row r="527">
      <c r="G527" s="58"/>
      <c r="H527" s="58"/>
    </row>
    <row r="528">
      <c r="G528" s="58"/>
      <c r="H528" s="58"/>
    </row>
    <row r="529">
      <c r="G529" s="58"/>
      <c r="H529" s="58"/>
    </row>
    <row r="530">
      <c r="G530" s="58"/>
      <c r="H530" s="58"/>
    </row>
    <row r="531">
      <c r="G531" s="58"/>
      <c r="H531" s="58"/>
    </row>
    <row r="532">
      <c r="G532" s="58"/>
      <c r="H532" s="58"/>
    </row>
    <row r="533">
      <c r="G533" s="58"/>
      <c r="H533" s="58"/>
    </row>
    <row r="534">
      <c r="G534" s="58"/>
      <c r="H534" s="58"/>
    </row>
    <row r="535">
      <c r="G535" s="58"/>
      <c r="H535" s="58"/>
    </row>
    <row r="536">
      <c r="G536" s="58"/>
      <c r="H536" s="58"/>
    </row>
    <row r="537">
      <c r="G537" s="58"/>
      <c r="H537" s="58"/>
    </row>
    <row r="538">
      <c r="G538" s="58"/>
      <c r="H538" s="58"/>
    </row>
    <row r="539">
      <c r="G539" s="58"/>
      <c r="H539" s="58"/>
    </row>
    <row r="540">
      <c r="G540" s="58"/>
      <c r="H540" s="58"/>
    </row>
    <row r="541">
      <c r="G541" s="58"/>
      <c r="H541" s="58"/>
    </row>
    <row r="542">
      <c r="G542" s="58"/>
      <c r="H542" s="58"/>
    </row>
    <row r="543">
      <c r="G543" s="58"/>
      <c r="H543" s="58"/>
    </row>
    <row r="544">
      <c r="G544" s="58"/>
      <c r="H544" s="58"/>
    </row>
    <row r="545">
      <c r="G545" s="58"/>
      <c r="H545" s="58"/>
    </row>
    <row r="546">
      <c r="G546" s="58"/>
      <c r="H546" s="58"/>
    </row>
    <row r="547">
      <c r="G547" s="58"/>
      <c r="H547" s="58"/>
    </row>
    <row r="548">
      <c r="G548" s="58"/>
      <c r="H548" s="58"/>
    </row>
    <row r="549">
      <c r="G549" s="58"/>
      <c r="H549" s="58"/>
    </row>
    <row r="550">
      <c r="G550" s="58"/>
      <c r="H550" s="58"/>
    </row>
    <row r="551">
      <c r="G551" s="58"/>
      <c r="H551" s="58"/>
    </row>
    <row r="552">
      <c r="G552" s="58"/>
      <c r="H552" s="58"/>
    </row>
    <row r="553">
      <c r="G553" s="58"/>
      <c r="H553" s="58"/>
    </row>
    <row r="554">
      <c r="G554" s="58"/>
      <c r="H554" s="58"/>
    </row>
    <row r="555">
      <c r="G555" s="58"/>
      <c r="H555" s="58"/>
    </row>
    <row r="556">
      <c r="G556" s="58"/>
      <c r="H556" s="58"/>
    </row>
    <row r="557">
      <c r="G557" s="58"/>
      <c r="H557" s="58"/>
    </row>
    <row r="558">
      <c r="G558" s="58"/>
      <c r="H558" s="58"/>
    </row>
    <row r="559">
      <c r="G559" s="58"/>
      <c r="H559" s="58"/>
    </row>
    <row r="560">
      <c r="G560" s="58"/>
      <c r="H560" s="58"/>
    </row>
    <row r="561">
      <c r="G561" s="58"/>
      <c r="H561" s="58"/>
    </row>
    <row r="562">
      <c r="G562" s="58"/>
      <c r="H562" s="58"/>
    </row>
    <row r="563">
      <c r="G563" s="58"/>
      <c r="H563" s="58"/>
    </row>
    <row r="564">
      <c r="G564" s="58"/>
      <c r="H564" s="58"/>
    </row>
    <row r="565">
      <c r="G565" s="58"/>
      <c r="H565" s="58"/>
    </row>
    <row r="566">
      <c r="G566" s="58"/>
      <c r="H566" s="58"/>
    </row>
    <row r="567">
      <c r="G567" s="58"/>
      <c r="H567" s="58"/>
    </row>
    <row r="568">
      <c r="G568" s="58"/>
      <c r="H568" s="58"/>
    </row>
    <row r="569">
      <c r="G569" s="58"/>
      <c r="H569" s="58"/>
    </row>
    <row r="570">
      <c r="G570" s="58"/>
      <c r="H570" s="58"/>
    </row>
    <row r="571">
      <c r="G571" s="58"/>
      <c r="H571" s="58"/>
    </row>
    <row r="572">
      <c r="G572" s="58"/>
      <c r="H572" s="58"/>
    </row>
    <row r="573">
      <c r="G573" s="58"/>
      <c r="H573" s="58"/>
    </row>
    <row r="574">
      <c r="G574" s="58"/>
      <c r="H574" s="58"/>
    </row>
    <row r="575">
      <c r="G575" s="58"/>
      <c r="H575" s="58"/>
    </row>
    <row r="576">
      <c r="G576" s="58"/>
      <c r="H576" s="58"/>
    </row>
    <row r="577">
      <c r="G577" s="58"/>
      <c r="H577" s="58"/>
    </row>
    <row r="578">
      <c r="G578" s="58"/>
      <c r="H578" s="58"/>
    </row>
    <row r="579">
      <c r="G579" s="58"/>
      <c r="H579" s="58"/>
    </row>
    <row r="580">
      <c r="G580" s="58"/>
      <c r="H580" s="58"/>
    </row>
    <row r="581">
      <c r="G581" s="58"/>
      <c r="H581" s="58"/>
    </row>
    <row r="582">
      <c r="G582" s="58"/>
      <c r="H582" s="58"/>
    </row>
    <row r="583">
      <c r="G583" s="58"/>
      <c r="H583" s="58"/>
    </row>
    <row r="584">
      <c r="G584" s="58"/>
      <c r="H584" s="58"/>
    </row>
    <row r="585">
      <c r="G585" s="58"/>
      <c r="H585" s="58"/>
    </row>
    <row r="586">
      <c r="G586" s="58"/>
      <c r="H586" s="58"/>
    </row>
    <row r="587">
      <c r="G587" s="58"/>
      <c r="H587" s="58"/>
    </row>
    <row r="588">
      <c r="G588" s="58"/>
      <c r="H588" s="58"/>
    </row>
    <row r="589">
      <c r="G589" s="58"/>
      <c r="H589" s="58"/>
    </row>
    <row r="590">
      <c r="G590" s="58"/>
      <c r="H590" s="58"/>
    </row>
    <row r="591">
      <c r="G591" s="58"/>
      <c r="H591" s="58"/>
    </row>
    <row r="592">
      <c r="G592" s="58"/>
      <c r="H592" s="58"/>
    </row>
    <row r="593">
      <c r="G593" s="58"/>
      <c r="H593" s="58"/>
    </row>
    <row r="594">
      <c r="G594" s="58"/>
      <c r="H594" s="58"/>
    </row>
    <row r="595">
      <c r="G595" s="58"/>
      <c r="H595" s="58"/>
    </row>
    <row r="596">
      <c r="G596" s="58"/>
      <c r="H596" s="58"/>
    </row>
    <row r="597">
      <c r="G597" s="58"/>
      <c r="H597" s="58"/>
    </row>
    <row r="598">
      <c r="G598" s="58"/>
      <c r="H598" s="58"/>
    </row>
    <row r="599">
      <c r="G599" s="58"/>
      <c r="H599" s="58"/>
    </row>
    <row r="600">
      <c r="G600" s="58"/>
      <c r="H600" s="58"/>
    </row>
    <row r="601">
      <c r="G601" s="58"/>
      <c r="H601" s="58"/>
    </row>
    <row r="602">
      <c r="G602" s="58"/>
      <c r="H602" s="58"/>
    </row>
    <row r="603">
      <c r="G603" s="58"/>
      <c r="H603" s="58"/>
    </row>
    <row r="604">
      <c r="G604" s="58"/>
      <c r="H604" s="58"/>
    </row>
    <row r="605">
      <c r="G605" s="58"/>
      <c r="H605" s="58"/>
    </row>
    <row r="606">
      <c r="G606" s="58"/>
      <c r="H606" s="58"/>
    </row>
    <row r="607">
      <c r="G607" s="58"/>
      <c r="H607" s="58"/>
    </row>
    <row r="608">
      <c r="G608" s="58"/>
      <c r="H608" s="58"/>
    </row>
    <row r="609">
      <c r="G609" s="58"/>
      <c r="H609" s="58"/>
    </row>
    <row r="610">
      <c r="G610" s="58"/>
      <c r="H610" s="58"/>
    </row>
    <row r="611">
      <c r="G611" s="58"/>
      <c r="H611" s="58"/>
    </row>
    <row r="612">
      <c r="G612" s="58"/>
      <c r="H612" s="58"/>
    </row>
    <row r="613">
      <c r="G613" s="58"/>
      <c r="H613" s="58"/>
    </row>
    <row r="614">
      <c r="G614" s="58"/>
      <c r="H614" s="58"/>
    </row>
    <row r="615">
      <c r="G615" s="58"/>
      <c r="H615" s="58"/>
    </row>
    <row r="616">
      <c r="G616" s="58"/>
      <c r="H616" s="58"/>
    </row>
    <row r="617">
      <c r="G617" s="58"/>
      <c r="H617" s="58"/>
    </row>
    <row r="618">
      <c r="G618" s="58"/>
      <c r="H618" s="58"/>
    </row>
    <row r="619">
      <c r="G619" s="58"/>
      <c r="H619" s="58"/>
    </row>
    <row r="620">
      <c r="G620" s="58"/>
      <c r="H620" s="58"/>
    </row>
    <row r="621">
      <c r="G621" s="58"/>
      <c r="H621" s="58"/>
    </row>
    <row r="622">
      <c r="G622" s="58"/>
      <c r="H622" s="58"/>
    </row>
    <row r="623">
      <c r="G623" s="58"/>
      <c r="H623" s="58"/>
    </row>
    <row r="624">
      <c r="G624" s="58"/>
      <c r="H624" s="58"/>
    </row>
    <row r="625">
      <c r="G625" s="58"/>
      <c r="H625" s="58"/>
    </row>
    <row r="626">
      <c r="G626" s="58"/>
      <c r="H626" s="58"/>
    </row>
    <row r="627">
      <c r="G627" s="58"/>
      <c r="H627" s="58"/>
    </row>
    <row r="628">
      <c r="G628" s="58"/>
      <c r="H628" s="58"/>
    </row>
    <row r="629">
      <c r="G629" s="58"/>
      <c r="H629" s="58"/>
    </row>
    <row r="630">
      <c r="G630" s="58"/>
      <c r="H630" s="58"/>
    </row>
    <row r="631">
      <c r="G631" s="58"/>
      <c r="H631" s="58"/>
    </row>
    <row r="632">
      <c r="G632" s="58"/>
      <c r="H632" s="58"/>
    </row>
    <row r="633">
      <c r="G633" s="58"/>
      <c r="H633" s="58"/>
    </row>
    <row r="634">
      <c r="G634" s="58"/>
      <c r="H634" s="58"/>
    </row>
    <row r="635">
      <c r="G635" s="58"/>
      <c r="H635" s="58"/>
    </row>
    <row r="636">
      <c r="G636" s="58"/>
      <c r="H636" s="58"/>
    </row>
    <row r="637">
      <c r="G637" s="58"/>
      <c r="H637" s="58"/>
    </row>
    <row r="638">
      <c r="G638" s="58"/>
      <c r="H638" s="58"/>
    </row>
    <row r="639">
      <c r="G639" s="58"/>
      <c r="H639" s="58"/>
    </row>
    <row r="640">
      <c r="G640" s="58"/>
      <c r="H640" s="58"/>
    </row>
    <row r="641">
      <c r="G641" s="58"/>
      <c r="H641" s="58"/>
    </row>
    <row r="642">
      <c r="G642" s="58"/>
      <c r="H642" s="58"/>
    </row>
    <row r="643">
      <c r="G643" s="58"/>
      <c r="H643" s="58"/>
    </row>
    <row r="644">
      <c r="G644" s="58"/>
      <c r="H644" s="58"/>
    </row>
    <row r="645">
      <c r="G645" s="58"/>
      <c r="H645" s="58"/>
    </row>
    <row r="646">
      <c r="G646" s="58"/>
      <c r="H646" s="58"/>
    </row>
    <row r="647">
      <c r="G647" s="58"/>
      <c r="H647" s="58"/>
    </row>
    <row r="648">
      <c r="G648" s="58"/>
      <c r="H648" s="58"/>
    </row>
    <row r="649">
      <c r="G649" s="58"/>
      <c r="H649" s="58"/>
    </row>
    <row r="650">
      <c r="G650" s="58"/>
      <c r="H650" s="58"/>
    </row>
    <row r="651">
      <c r="G651" s="58"/>
      <c r="H651" s="58"/>
    </row>
    <row r="652">
      <c r="G652" s="58"/>
      <c r="H652" s="58"/>
    </row>
    <row r="653">
      <c r="G653" s="58"/>
      <c r="H653" s="58"/>
    </row>
    <row r="654">
      <c r="G654" s="58"/>
      <c r="H654" s="58"/>
    </row>
    <row r="655">
      <c r="G655" s="58"/>
      <c r="H655" s="58"/>
    </row>
    <row r="656">
      <c r="G656" s="58"/>
      <c r="H656" s="58"/>
    </row>
    <row r="657">
      <c r="G657" s="58"/>
      <c r="H657" s="58"/>
    </row>
    <row r="658">
      <c r="G658" s="58"/>
      <c r="H658" s="58"/>
    </row>
    <row r="659">
      <c r="G659" s="58"/>
      <c r="H659" s="58"/>
    </row>
    <row r="660">
      <c r="G660" s="58"/>
      <c r="H660" s="58"/>
    </row>
    <row r="661">
      <c r="G661" s="58"/>
      <c r="H661" s="58"/>
    </row>
    <row r="662">
      <c r="G662" s="58"/>
      <c r="H662" s="58"/>
    </row>
    <row r="663">
      <c r="G663" s="58"/>
      <c r="H663" s="58"/>
    </row>
    <row r="664">
      <c r="G664" s="58"/>
      <c r="H664" s="58"/>
    </row>
    <row r="665">
      <c r="G665" s="58"/>
      <c r="H665" s="58"/>
    </row>
    <row r="666">
      <c r="G666" s="58"/>
      <c r="H666" s="58"/>
    </row>
    <row r="667">
      <c r="G667" s="58"/>
      <c r="H667" s="58"/>
    </row>
    <row r="668">
      <c r="G668" s="58"/>
      <c r="H668" s="58"/>
    </row>
    <row r="669">
      <c r="G669" s="58"/>
      <c r="H669" s="58"/>
    </row>
    <row r="670">
      <c r="G670" s="58"/>
      <c r="H670" s="58"/>
    </row>
    <row r="671">
      <c r="G671" s="58"/>
      <c r="H671" s="58"/>
    </row>
    <row r="672">
      <c r="G672" s="58"/>
      <c r="H672" s="58"/>
    </row>
    <row r="673">
      <c r="G673" s="58"/>
      <c r="H673" s="58"/>
    </row>
    <row r="674">
      <c r="G674" s="58"/>
      <c r="H674" s="58"/>
    </row>
    <row r="675">
      <c r="G675" s="58"/>
      <c r="H675" s="58"/>
    </row>
    <row r="676">
      <c r="G676" s="58"/>
      <c r="H676" s="58"/>
    </row>
    <row r="677">
      <c r="G677" s="58"/>
      <c r="H677" s="58"/>
    </row>
    <row r="678">
      <c r="G678" s="58"/>
      <c r="H678" s="58"/>
    </row>
    <row r="679">
      <c r="G679" s="58"/>
      <c r="H679" s="58"/>
    </row>
    <row r="680">
      <c r="G680" s="58"/>
      <c r="H680" s="58"/>
    </row>
    <row r="681">
      <c r="G681" s="58"/>
      <c r="H681" s="58"/>
    </row>
    <row r="682">
      <c r="G682" s="58"/>
      <c r="H682" s="58"/>
    </row>
    <row r="683">
      <c r="G683" s="58"/>
      <c r="H683" s="58"/>
    </row>
    <row r="684">
      <c r="G684" s="58"/>
      <c r="H684" s="58"/>
    </row>
    <row r="685">
      <c r="G685" s="58"/>
      <c r="H685" s="58"/>
    </row>
    <row r="686">
      <c r="G686" s="58"/>
      <c r="H686" s="58"/>
    </row>
    <row r="687">
      <c r="G687" s="58"/>
      <c r="H687" s="58"/>
    </row>
    <row r="688">
      <c r="G688" s="58"/>
      <c r="H688" s="58"/>
    </row>
    <row r="689">
      <c r="G689" s="58"/>
      <c r="H689" s="58"/>
    </row>
    <row r="690">
      <c r="G690" s="58"/>
      <c r="H690" s="58"/>
    </row>
    <row r="691">
      <c r="G691" s="58"/>
      <c r="H691" s="58"/>
    </row>
    <row r="692">
      <c r="G692" s="58"/>
      <c r="H692" s="58"/>
    </row>
    <row r="693">
      <c r="G693" s="58"/>
      <c r="H693" s="58"/>
    </row>
    <row r="694">
      <c r="G694" s="58"/>
      <c r="H694" s="58"/>
    </row>
    <row r="695">
      <c r="G695" s="58"/>
      <c r="H695" s="58"/>
    </row>
    <row r="696">
      <c r="G696" s="58"/>
      <c r="H696" s="58"/>
    </row>
    <row r="697">
      <c r="G697" s="58"/>
      <c r="H697" s="58"/>
    </row>
    <row r="698">
      <c r="G698" s="58"/>
      <c r="H698" s="58"/>
    </row>
    <row r="699">
      <c r="G699" s="58"/>
      <c r="H699" s="58"/>
    </row>
    <row r="700">
      <c r="G700" s="58"/>
      <c r="H700" s="58"/>
    </row>
    <row r="701">
      <c r="G701" s="58"/>
      <c r="H701" s="58"/>
    </row>
    <row r="702">
      <c r="G702" s="58"/>
      <c r="H702" s="58"/>
    </row>
    <row r="703">
      <c r="G703" s="58"/>
      <c r="H703" s="58"/>
    </row>
    <row r="704">
      <c r="G704" s="58"/>
      <c r="H704" s="58"/>
    </row>
    <row r="705">
      <c r="G705" s="58"/>
      <c r="H705" s="58"/>
    </row>
    <row r="706">
      <c r="G706" s="58"/>
      <c r="H706" s="58"/>
    </row>
    <row r="707">
      <c r="G707" s="58"/>
      <c r="H707" s="58"/>
    </row>
    <row r="708">
      <c r="G708" s="58"/>
      <c r="H708" s="58"/>
    </row>
    <row r="709">
      <c r="G709" s="58"/>
      <c r="H709" s="58"/>
    </row>
    <row r="710">
      <c r="G710" s="58"/>
      <c r="H710" s="58"/>
    </row>
    <row r="711">
      <c r="G711" s="58"/>
      <c r="H711" s="58"/>
    </row>
    <row r="712">
      <c r="G712" s="58"/>
      <c r="H712" s="58"/>
    </row>
    <row r="713">
      <c r="G713" s="58"/>
      <c r="H713" s="58"/>
    </row>
    <row r="714">
      <c r="G714" s="58"/>
      <c r="H714" s="58"/>
    </row>
    <row r="715">
      <c r="G715" s="58"/>
      <c r="H715" s="58"/>
    </row>
    <row r="716">
      <c r="G716" s="58"/>
      <c r="H716" s="58"/>
    </row>
    <row r="717">
      <c r="G717" s="58"/>
      <c r="H717" s="58"/>
    </row>
    <row r="718">
      <c r="G718" s="58"/>
      <c r="H718" s="58"/>
    </row>
    <row r="719">
      <c r="G719" s="58"/>
      <c r="H719" s="58"/>
    </row>
    <row r="720">
      <c r="G720" s="58"/>
      <c r="H720" s="58"/>
    </row>
    <row r="721">
      <c r="G721" s="58"/>
      <c r="H721" s="58"/>
    </row>
    <row r="722">
      <c r="G722" s="58"/>
      <c r="H722" s="58"/>
    </row>
    <row r="723">
      <c r="G723" s="58"/>
      <c r="H723" s="58"/>
    </row>
    <row r="724">
      <c r="G724" s="58"/>
      <c r="H724" s="58"/>
    </row>
    <row r="725">
      <c r="G725" s="58"/>
      <c r="H725" s="58"/>
    </row>
    <row r="726">
      <c r="G726" s="58"/>
      <c r="H726" s="58"/>
    </row>
    <row r="727">
      <c r="G727" s="58"/>
      <c r="H727" s="58"/>
    </row>
    <row r="728">
      <c r="G728" s="58"/>
      <c r="H728" s="58"/>
    </row>
    <row r="729">
      <c r="G729" s="58"/>
      <c r="H729" s="58"/>
    </row>
    <row r="730">
      <c r="G730" s="58"/>
      <c r="H730" s="58"/>
    </row>
    <row r="731">
      <c r="G731" s="58"/>
      <c r="H731" s="58"/>
    </row>
    <row r="732">
      <c r="G732" s="58"/>
      <c r="H732" s="58"/>
    </row>
    <row r="733">
      <c r="G733" s="58"/>
      <c r="H733" s="58"/>
    </row>
    <row r="734">
      <c r="G734" s="58"/>
      <c r="H734" s="58"/>
    </row>
    <row r="735">
      <c r="G735" s="58"/>
      <c r="H735" s="58"/>
    </row>
    <row r="736">
      <c r="G736" s="58"/>
      <c r="H736" s="58"/>
    </row>
    <row r="737">
      <c r="G737" s="58"/>
      <c r="H737" s="58"/>
    </row>
    <row r="738">
      <c r="G738" s="58"/>
      <c r="H738" s="58"/>
    </row>
    <row r="739">
      <c r="G739" s="58"/>
      <c r="H739" s="58"/>
    </row>
    <row r="740">
      <c r="G740" s="58"/>
      <c r="H740" s="58"/>
    </row>
    <row r="741">
      <c r="G741" s="58"/>
      <c r="H741" s="58"/>
    </row>
    <row r="742">
      <c r="G742" s="58"/>
      <c r="H742" s="58"/>
    </row>
    <row r="743">
      <c r="G743" s="58"/>
      <c r="H743" s="58"/>
    </row>
    <row r="744">
      <c r="G744" s="58"/>
      <c r="H744" s="58"/>
    </row>
    <row r="745">
      <c r="G745" s="58"/>
      <c r="H745" s="58"/>
    </row>
    <row r="746">
      <c r="G746" s="58"/>
      <c r="H746" s="58"/>
    </row>
    <row r="747">
      <c r="G747" s="58"/>
      <c r="H747" s="58"/>
    </row>
    <row r="748">
      <c r="G748" s="58"/>
      <c r="H748" s="58"/>
    </row>
    <row r="749">
      <c r="G749" s="58"/>
      <c r="H749" s="58"/>
    </row>
    <row r="750">
      <c r="G750" s="58"/>
      <c r="H750" s="58"/>
    </row>
    <row r="751">
      <c r="G751" s="58"/>
      <c r="H751" s="58"/>
    </row>
    <row r="752">
      <c r="G752" s="58"/>
      <c r="H752" s="58"/>
    </row>
    <row r="753">
      <c r="G753" s="58"/>
      <c r="H753" s="58"/>
    </row>
    <row r="754">
      <c r="G754" s="58"/>
      <c r="H754" s="58"/>
    </row>
    <row r="755">
      <c r="G755" s="58"/>
      <c r="H755" s="58"/>
    </row>
    <row r="756">
      <c r="G756" s="58"/>
      <c r="H756" s="58"/>
    </row>
    <row r="757">
      <c r="G757" s="58"/>
      <c r="H757" s="58"/>
    </row>
    <row r="758">
      <c r="G758" s="58"/>
      <c r="H758" s="58"/>
    </row>
    <row r="759">
      <c r="G759" s="58"/>
      <c r="H759" s="58"/>
    </row>
    <row r="760">
      <c r="G760" s="58"/>
      <c r="H760" s="58"/>
    </row>
    <row r="761">
      <c r="G761" s="58"/>
      <c r="H761" s="58"/>
    </row>
    <row r="762">
      <c r="G762" s="58"/>
      <c r="H762" s="58"/>
    </row>
    <row r="763">
      <c r="G763" s="58"/>
      <c r="H763" s="58"/>
    </row>
    <row r="764">
      <c r="G764" s="58"/>
      <c r="H764" s="58"/>
    </row>
    <row r="765">
      <c r="G765" s="58"/>
      <c r="H765" s="58"/>
    </row>
    <row r="766">
      <c r="G766" s="58"/>
      <c r="H766" s="58"/>
    </row>
    <row r="767">
      <c r="G767" s="58"/>
      <c r="H767" s="58"/>
    </row>
    <row r="768">
      <c r="G768" s="58"/>
      <c r="H768" s="58"/>
    </row>
    <row r="769">
      <c r="G769" s="58"/>
      <c r="H769" s="58"/>
    </row>
    <row r="770">
      <c r="G770" s="58"/>
      <c r="H770" s="58"/>
    </row>
    <row r="771">
      <c r="G771" s="58"/>
      <c r="H771" s="58"/>
    </row>
    <row r="772">
      <c r="G772" s="58"/>
      <c r="H772" s="58"/>
    </row>
    <row r="773">
      <c r="G773" s="58"/>
      <c r="H773" s="58"/>
    </row>
    <row r="774">
      <c r="G774" s="58"/>
      <c r="H774" s="58"/>
    </row>
    <row r="775">
      <c r="G775" s="58"/>
      <c r="H775" s="58"/>
    </row>
    <row r="776">
      <c r="G776" s="58"/>
      <c r="H776" s="58"/>
    </row>
    <row r="777">
      <c r="G777" s="58"/>
      <c r="H777" s="58"/>
    </row>
    <row r="778">
      <c r="G778" s="58"/>
      <c r="H778" s="58"/>
    </row>
    <row r="779">
      <c r="G779" s="58"/>
      <c r="H779" s="58"/>
    </row>
    <row r="780">
      <c r="G780" s="58"/>
      <c r="H780" s="58"/>
    </row>
    <row r="781">
      <c r="G781" s="58"/>
      <c r="H781" s="58"/>
    </row>
    <row r="782">
      <c r="G782" s="58"/>
      <c r="H782" s="58"/>
    </row>
    <row r="783">
      <c r="G783" s="58"/>
      <c r="H783" s="58"/>
    </row>
    <row r="784">
      <c r="G784" s="58"/>
      <c r="H784" s="58"/>
    </row>
    <row r="785">
      <c r="G785" s="58"/>
      <c r="H785" s="58"/>
    </row>
    <row r="786">
      <c r="G786" s="58"/>
      <c r="H786" s="58"/>
    </row>
    <row r="787">
      <c r="G787" s="58"/>
      <c r="H787" s="58"/>
    </row>
    <row r="788">
      <c r="G788" s="58"/>
      <c r="H788" s="58"/>
    </row>
    <row r="789">
      <c r="G789" s="58"/>
      <c r="H789" s="58"/>
    </row>
    <row r="790">
      <c r="G790" s="58"/>
      <c r="H790" s="58"/>
    </row>
    <row r="791">
      <c r="G791" s="58"/>
      <c r="H791" s="58"/>
    </row>
    <row r="792">
      <c r="G792" s="58"/>
      <c r="H792" s="58"/>
    </row>
    <row r="793">
      <c r="G793" s="58"/>
      <c r="H793" s="58"/>
    </row>
    <row r="794">
      <c r="G794" s="58"/>
      <c r="H794" s="58"/>
    </row>
    <row r="795">
      <c r="G795" s="58"/>
      <c r="H795" s="58"/>
    </row>
    <row r="796">
      <c r="G796" s="58"/>
      <c r="H796" s="58"/>
    </row>
    <row r="797">
      <c r="G797" s="58"/>
      <c r="H797" s="58"/>
    </row>
    <row r="798">
      <c r="G798" s="58"/>
      <c r="H798" s="58"/>
    </row>
    <row r="799">
      <c r="G799" s="58"/>
      <c r="H799" s="58"/>
    </row>
    <row r="800">
      <c r="G800" s="58"/>
      <c r="H800" s="58"/>
    </row>
    <row r="801">
      <c r="G801" s="58"/>
      <c r="H801" s="58"/>
    </row>
    <row r="802">
      <c r="G802" s="58"/>
      <c r="H802" s="58"/>
    </row>
    <row r="803">
      <c r="G803" s="58"/>
      <c r="H803" s="58"/>
    </row>
    <row r="804">
      <c r="G804" s="58"/>
      <c r="H804" s="58"/>
    </row>
    <row r="805">
      <c r="G805" s="58"/>
      <c r="H805" s="58"/>
    </row>
    <row r="806">
      <c r="G806" s="58"/>
      <c r="H806" s="58"/>
    </row>
    <row r="807">
      <c r="G807" s="58"/>
      <c r="H807" s="58"/>
    </row>
    <row r="808">
      <c r="G808" s="58"/>
      <c r="H808" s="58"/>
    </row>
    <row r="809">
      <c r="G809" s="58"/>
      <c r="H809" s="58"/>
    </row>
    <row r="810">
      <c r="G810" s="58"/>
      <c r="H810" s="58"/>
    </row>
    <row r="811">
      <c r="G811" s="58"/>
      <c r="H811" s="58"/>
    </row>
    <row r="812">
      <c r="G812" s="58"/>
      <c r="H812" s="58"/>
    </row>
    <row r="813">
      <c r="G813" s="58"/>
      <c r="H813" s="58"/>
    </row>
    <row r="814">
      <c r="G814" s="58"/>
      <c r="H814" s="58"/>
    </row>
    <row r="815">
      <c r="G815" s="58"/>
      <c r="H815" s="58"/>
    </row>
    <row r="816">
      <c r="G816" s="58"/>
      <c r="H816" s="58"/>
    </row>
    <row r="817">
      <c r="G817" s="58"/>
      <c r="H817" s="58"/>
    </row>
    <row r="818">
      <c r="G818" s="58"/>
      <c r="H818" s="58"/>
    </row>
    <row r="819">
      <c r="G819" s="58"/>
      <c r="H819" s="58"/>
    </row>
    <row r="820">
      <c r="G820" s="58"/>
      <c r="H820" s="58"/>
    </row>
    <row r="821">
      <c r="G821" s="58"/>
      <c r="H821" s="58"/>
    </row>
    <row r="822">
      <c r="G822" s="58"/>
      <c r="H822" s="58"/>
    </row>
    <row r="823">
      <c r="G823" s="58"/>
      <c r="H823" s="58"/>
    </row>
    <row r="824">
      <c r="G824" s="58"/>
      <c r="H824" s="58"/>
    </row>
    <row r="825">
      <c r="G825" s="58"/>
      <c r="H825" s="58"/>
    </row>
    <row r="826">
      <c r="G826" s="58"/>
      <c r="H826" s="58"/>
    </row>
    <row r="827">
      <c r="G827" s="58"/>
      <c r="H827" s="58"/>
    </row>
    <row r="828">
      <c r="G828" s="58"/>
      <c r="H828" s="58"/>
    </row>
    <row r="829">
      <c r="G829" s="58"/>
      <c r="H829" s="58"/>
    </row>
    <row r="830">
      <c r="G830" s="58"/>
      <c r="H830" s="58"/>
    </row>
    <row r="831">
      <c r="G831" s="58"/>
      <c r="H831" s="58"/>
    </row>
    <row r="832">
      <c r="G832" s="58"/>
      <c r="H832" s="58"/>
    </row>
    <row r="833">
      <c r="G833" s="58"/>
      <c r="H833" s="58"/>
    </row>
    <row r="834">
      <c r="G834" s="58"/>
      <c r="H834" s="58"/>
    </row>
    <row r="835">
      <c r="G835" s="58"/>
      <c r="H835" s="58"/>
    </row>
    <row r="836">
      <c r="G836" s="58"/>
      <c r="H836" s="58"/>
    </row>
    <row r="837">
      <c r="G837" s="58"/>
      <c r="H837" s="58"/>
    </row>
    <row r="838">
      <c r="G838" s="58"/>
      <c r="H838" s="58"/>
    </row>
    <row r="839">
      <c r="G839" s="58"/>
      <c r="H839" s="58"/>
    </row>
    <row r="840">
      <c r="G840" s="58"/>
      <c r="H840" s="58"/>
    </row>
    <row r="841">
      <c r="G841" s="58"/>
      <c r="H841" s="58"/>
    </row>
    <row r="842">
      <c r="G842" s="58"/>
      <c r="H842" s="58"/>
    </row>
    <row r="843">
      <c r="G843" s="58"/>
      <c r="H843" s="58"/>
    </row>
    <row r="844">
      <c r="G844" s="58"/>
      <c r="H844" s="58"/>
    </row>
    <row r="845">
      <c r="G845" s="58"/>
      <c r="H845" s="58"/>
    </row>
    <row r="846">
      <c r="G846" s="58"/>
      <c r="H846" s="58"/>
    </row>
    <row r="847">
      <c r="G847" s="58"/>
      <c r="H847" s="58"/>
    </row>
    <row r="848">
      <c r="G848" s="58"/>
      <c r="H848" s="58"/>
    </row>
    <row r="849">
      <c r="G849" s="58"/>
      <c r="H849" s="58"/>
    </row>
    <row r="850">
      <c r="G850" s="58"/>
      <c r="H850" s="58"/>
    </row>
    <row r="851">
      <c r="G851" s="58"/>
      <c r="H851" s="58"/>
    </row>
    <row r="852">
      <c r="G852" s="58"/>
      <c r="H852" s="58"/>
    </row>
    <row r="853">
      <c r="G853" s="58"/>
      <c r="H853" s="58"/>
    </row>
    <row r="854">
      <c r="G854" s="58"/>
      <c r="H854" s="58"/>
    </row>
    <row r="855">
      <c r="G855" s="58"/>
      <c r="H855" s="58"/>
    </row>
    <row r="856">
      <c r="G856" s="58"/>
      <c r="H856" s="58"/>
    </row>
    <row r="857">
      <c r="G857" s="58"/>
      <c r="H857" s="58"/>
    </row>
    <row r="858">
      <c r="G858" s="58"/>
      <c r="H858" s="58"/>
    </row>
    <row r="859">
      <c r="G859" s="58"/>
      <c r="H859" s="58"/>
    </row>
    <row r="860">
      <c r="G860" s="58"/>
      <c r="H860" s="58"/>
    </row>
    <row r="861">
      <c r="G861" s="58"/>
      <c r="H861" s="58"/>
    </row>
    <row r="862">
      <c r="G862" s="58"/>
      <c r="H862" s="58"/>
    </row>
    <row r="863">
      <c r="G863" s="58"/>
      <c r="H863" s="58"/>
    </row>
    <row r="864">
      <c r="G864" s="58"/>
      <c r="H864" s="58"/>
    </row>
    <row r="865">
      <c r="G865" s="58"/>
      <c r="H865" s="58"/>
    </row>
    <row r="866">
      <c r="G866" s="58"/>
      <c r="H866" s="58"/>
    </row>
    <row r="867">
      <c r="G867" s="58"/>
      <c r="H867" s="58"/>
    </row>
    <row r="868">
      <c r="G868" s="58"/>
      <c r="H868" s="58"/>
    </row>
    <row r="869">
      <c r="G869" s="58"/>
      <c r="H869" s="58"/>
    </row>
    <row r="870">
      <c r="G870" s="58"/>
      <c r="H870" s="58"/>
    </row>
    <row r="871">
      <c r="G871" s="58"/>
      <c r="H871" s="58"/>
    </row>
    <row r="872">
      <c r="G872" s="58"/>
      <c r="H872" s="58"/>
    </row>
    <row r="873">
      <c r="G873" s="58"/>
      <c r="H873" s="58"/>
    </row>
    <row r="874">
      <c r="G874" s="58"/>
      <c r="H874" s="58"/>
    </row>
    <row r="875">
      <c r="G875" s="58"/>
      <c r="H875" s="58"/>
    </row>
    <row r="876">
      <c r="G876" s="58"/>
      <c r="H876" s="58"/>
    </row>
    <row r="877">
      <c r="G877" s="58"/>
      <c r="H877" s="58"/>
    </row>
    <row r="878">
      <c r="G878" s="58"/>
      <c r="H878" s="58"/>
    </row>
    <row r="879">
      <c r="G879" s="58"/>
      <c r="H879" s="58"/>
    </row>
    <row r="880">
      <c r="G880" s="58"/>
      <c r="H880" s="58"/>
    </row>
    <row r="881">
      <c r="G881" s="58"/>
      <c r="H881" s="58"/>
    </row>
    <row r="882">
      <c r="G882" s="58"/>
      <c r="H882" s="58"/>
    </row>
    <row r="883">
      <c r="G883" s="58"/>
      <c r="H883" s="58"/>
    </row>
    <row r="884">
      <c r="G884" s="58"/>
      <c r="H884" s="58"/>
    </row>
    <row r="885">
      <c r="G885" s="58"/>
      <c r="H885" s="58"/>
    </row>
    <row r="886">
      <c r="G886" s="58"/>
      <c r="H886" s="58"/>
    </row>
    <row r="887">
      <c r="G887" s="58"/>
      <c r="H887" s="58"/>
    </row>
    <row r="888">
      <c r="G888" s="58"/>
      <c r="H888" s="58"/>
    </row>
    <row r="889">
      <c r="G889" s="58"/>
      <c r="H889" s="58"/>
    </row>
    <row r="890">
      <c r="G890" s="58"/>
      <c r="H890" s="58"/>
    </row>
    <row r="891">
      <c r="G891" s="58"/>
      <c r="H891" s="58"/>
    </row>
    <row r="892">
      <c r="G892" s="58"/>
      <c r="H892" s="58"/>
    </row>
    <row r="893">
      <c r="G893" s="58"/>
      <c r="H893" s="58"/>
    </row>
    <row r="894">
      <c r="G894" s="58"/>
      <c r="H894" s="58"/>
    </row>
    <row r="895">
      <c r="G895" s="58"/>
      <c r="H895" s="58"/>
    </row>
    <row r="896">
      <c r="G896" s="58"/>
      <c r="H896" s="58"/>
    </row>
    <row r="897">
      <c r="G897" s="58"/>
      <c r="H897" s="58"/>
    </row>
    <row r="898">
      <c r="G898" s="58"/>
      <c r="H898" s="58"/>
    </row>
    <row r="899">
      <c r="G899" s="58"/>
      <c r="H899" s="58"/>
    </row>
    <row r="900">
      <c r="G900" s="58"/>
      <c r="H900" s="58"/>
    </row>
    <row r="901">
      <c r="G901" s="58"/>
      <c r="H901" s="58"/>
    </row>
    <row r="902">
      <c r="G902" s="58"/>
      <c r="H902" s="58"/>
    </row>
    <row r="903">
      <c r="G903" s="58"/>
      <c r="H903" s="58"/>
    </row>
    <row r="904">
      <c r="G904" s="58"/>
      <c r="H904" s="58"/>
    </row>
    <row r="905">
      <c r="G905" s="58"/>
      <c r="H905" s="58"/>
    </row>
    <row r="906">
      <c r="G906" s="58"/>
      <c r="H906" s="58"/>
    </row>
    <row r="907">
      <c r="G907" s="58"/>
      <c r="H907" s="58"/>
    </row>
    <row r="908">
      <c r="G908" s="58"/>
      <c r="H908" s="58"/>
    </row>
    <row r="909">
      <c r="G909" s="58"/>
      <c r="H909" s="58"/>
    </row>
    <row r="910">
      <c r="G910" s="58"/>
      <c r="H910" s="58"/>
    </row>
    <row r="911">
      <c r="G911" s="58"/>
      <c r="H911" s="58"/>
    </row>
    <row r="912">
      <c r="G912" s="58"/>
      <c r="H912" s="58"/>
    </row>
    <row r="913">
      <c r="G913" s="58"/>
      <c r="H913" s="58"/>
    </row>
    <row r="914">
      <c r="G914" s="58"/>
      <c r="H914" s="58"/>
    </row>
    <row r="915">
      <c r="G915" s="58"/>
      <c r="H915" s="58"/>
    </row>
    <row r="916">
      <c r="G916" s="58"/>
      <c r="H916" s="58"/>
    </row>
    <row r="917">
      <c r="G917" s="58"/>
      <c r="H917" s="58"/>
    </row>
    <row r="918">
      <c r="G918" s="58"/>
      <c r="H918" s="58"/>
    </row>
    <row r="919">
      <c r="G919" s="58"/>
      <c r="H919" s="58"/>
    </row>
    <row r="920">
      <c r="G920" s="58"/>
      <c r="H920" s="58"/>
    </row>
    <row r="921">
      <c r="G921" s="58"/>
      <c r="H921" s="58"/>
    </row>
    <row r="922">
      <c r="G922" s="58"/>
      <c r="H922" s="58"/>
    </row>
    <row r="923">
      <c r="G923" s="58"/>
      <c r="H923" s="58"/>
    </row>
    <row r="924">
      <c r="G924" s="58"/>
      <c r="H924" s="58"/>
    </row>
    <row r="925">
      <c r="G925" s="58"/>
      <c r="H925" s="58"/>
    </row>
    <row r="926">
      <c r="G926" s="58"/>
      <c r="H926" s="58"/>
    </row>
    <row r="927">
      <c r="G927" s="58"/>
      <c r="H927" s="58"/>
    </row>
    <row r="928">
      <c r="G928" s="58"/>
      <c r="H928" s="58"/>
    </row>
    <row r="929">
      <c r="G929" s="58"/>
      <c r="H929" s="58"/>
    </row>
    <row r="930">
      <c r="G930" s="58"/>
      <c r="H930" s="58"/>
    </row>
    <row r="931">
      <c r="G931" s="58"/>
      <c r="H931" s="58"/>
    </row>
    <row r="932">
      <c r="G932" s="58"/>
      <c r="H932" s="58"/>
    </row>
    <row r="933">
      <c r="G933" s="58"/>
      <c r="H933" s="58"/>
    </row>
    <row r="934">
      <c r="G934" s="58"/>
      <c r="H934" s="58"/>
    </row>
    <row r="935">
      <c r="G935" s="58"/>
      <c r="H935" s="58"/>
    </row>
    <row r="936">
      <c r="G936" s="58"/>
      <c r="H936" s="58"/>
    </row>
    <row r="937">
      <c r="G937" s="58"/>
      <c r="H937" s="58"/>
    </row>
    <row r="938">
      <c r="G938" s="58"/>
      <c r="H938" s="58"/>
    </row>
    <row r="939">
      <c r="G939" s="58"/>
      <c r="H939" s="58"/>
    </row>
    <row r="940">
      <c r="G940" s="58"/>
      <c r="H940" s="58"/>
    </row>
    <row r="941">
      <c r="G941" s="58"/>
      <c r="H941" s="58"/>
    </row>
    <row r="942">
      <c r="G942" s="58"/>
      <c r="H942" s="58"/>
    </row>
    <row r="943">
      <c r="G943" s="58"/>
      <c r="H943" s="58"/>
    </row>
    <row r="944">
      <c r="G944" s="58"/>
      <c r="H944" s="58"/>
    </row>
    <row r="945">
      <c r="G945" s="58"/>
      <c r="H945" s="58"/>
    </row>
    <row r="946">
      <c r="G946" s="58"/>
      <c r="H946" s="58"/>
    </row>
    <row r="947">
      <c r="G947" s="58"/>
      <c r="H947" s="58"/>
    </row>
    <row r="948">
      <c r="G948" s="58"/>
      <c r="H948" s="58"/>
    </row>
    <row r="949">
      <c r="G949" s="58"/>
      <c r="H949" s="58"/>
    </row>
    <row r="950">
      <c r="G950" s="58"/>
      <c r="H950" s="58"/>
    </row>
    <row r="951">
      <c r="G951" s="58"/>
      <c r="H951" s="58"/>
    </row>
    <row r="952">
      <c r="G952" s="58"/>
      <c r="H952" s="58"/>
    </row>
    <row r="953">
      <c r="G953" s="58"/>
      <c r="H953" s="58"/>
    </row>
    <row r="954">
      <c r="G954" s="58"/>
      <c r="H954" s="58"/>
    </row>
    <row r="955">
      <c r="G955" s="58"/>
      <c r="H955" s="58"/>
    </row>
    <row r="956">
      <c r="G956" s="58"/>
      <c r="H956" s="58"/>
    </row>
    <row r="957">
      <c r="G957" s="58"/>
      <c r="H957" s="58"/>
    </row>
    <row r="958">
      <c r="G958" s="58"/>
      <c r="H958" s="58"/>
    </row>
    <row r="959">
      <c r="G959" s="58"/>
      <c r="H959" s="58"/>
    </row>
    <row r="960">
      <c r="G960" s="58"/>
      <c r="H960" s="58"/>
    </row>
    <row r="961">
      <c r="G961" s="58"/>
      <c r="H961" s="58"/>
    </row>
    <row r="962">
      <c r="G962" s="58"/>
      <c r="H962" s="58"/>
    </row>
    <row r="963">
      <c r="G963" s="58"/>
      <c r="H963" s="58"/>
    </row>
    <row r="964">
      <c r="G964" s="58"/>
      <c r="H964" s="58"/>
    </row>
    <row r="965">
      <c r="G965" s="58"/>
      <c r="H965" s="58"/>
    </row>
    <row r="966">
      <c r="G966" s="58"/>
      <c r="H966" s="58"/>
    </row>
    <row r="967">
      <c r="G967" s="58"/>
      <c r="H967" s="58"/>
    </row>
    <row r="968">
      <c r="G968" s="58"/>
      <c r="H968" s="58"/>
    </row>
    <row r="969">
      <c r="G969" s="58"/>
      <c r="H969" s="58"/>
    </row>
    <row r="970">
      <c r="G970" s="58"/>
      <c r="H970" s="58"/>
    </row>
    <row r="971">
      <c r="G971" s="58"/>
      <c r="H971" s="58"/>
    </row>
    <row r="972">
      <c r="G972" s="58"/>
      <c r="H972" s="58"/>
    </row>
    <row r="973">
      <c r="G973" s="58"/>
      <c r="H973" s="58"/>
    </row>
    <row r="974">
      <c r="G974" s="58"/>
      <c r="H974" s="58"/>
    </row>
    <row r="975">
      <c r="G975" s="58"/>
      <c r="H975" s="58"/>
    </row>
    <row r="976">
      <c r="G976" s="58"/>
      <c r="H976" s="58"/>
    </row>
    <row r="977">
      <c r="G977" s="58"/>
      <c r="H977" s="58"/>
    </row>
    <row r="978">
      <c r="G978" s="58"/>
      <c r="H978" s="58"/>
    </row>
    <row r="979">
      <c r="G979" s="58"/>
      <c r="H979" s="58"/>
    </row>
    <row r="980">
      <c r="G980" s="58"/>
      <c r="H980" s="58"/>
    </row>
    <row r="981">
      <c r="G981" s="58"/>
      <c r="H981" s="58"/>
    </row>
    <row r="982">
      <c r="G982" s="58"/>
      <c r="H982" s="58"/>
    </row>
    <row r="983">
      <c r="G983" s="58"/>
      <c r="H983" s="58"/>
    </row>
    <row r="984">
      <c r="G984" s="58"/>
      <c r="H984" s="58"/>
    </row>
    <row r="985">
      <c r="G985" s="58"/>
      <c r="H985" s="58"/>
    </row>
    <row r="986">
      <c r="G986" s="58"/>
      <c r="H986" s="58"/>
    </row>
    <row r="987">
      <c r="G987" s="58"/>
      <c r="H987" s="58"/>
    </row>
    <row r="988">
      <c r="G988" s="58"/>
      <c r="H988" s="58"/>
    </row>
    <row r="989">
      <c r="G989" s="58"/>
      <c r="H989" s="58"/>
    </row>
    <row r="990">
      <c r="G990" s="58"/>
      <c r="H990" s="58"/>
    </row>
    <row r="991">
      <c r="G991" s="58"/>
      <c r="H991" s="58"/>
    </row>
    <row r="992">
      <c r="G992" s="58"/>
      <c r="H992" s="58"/>
    </row>
    <row r="993">
      <c r="G993" s="58"/>
      <c r="H993" s="58"/>
    </row>
    <row r="994">
      <c r="G994" s="58"/>
      <c r="H994" s="58"/>
    </row>
    <row r="995">
      <c r="G995" s="58"/>
      <c r="H995" s="58"/>
    </row>
    <row r="996">
      <c r="G996" s="58"/>
      <c r="H996" s="58"/>
    </row>
    <row r="997">
      <c r="G997" s="58"/>
      <c r="H997" s="58"/>
    </row>
    <row r="998">
      <c r="G998" s="58"/>
      <c r="H998" s="58"/>
    </row>
    <row r="999">
      <c r="G999" s="58"/>
      <c r="H999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6.22"/>
    <col customWidth="1" min="6" max="6" width="13.67"/>
    <col customWidth="1" min="7" max="7" width="11.33"/>
  </cols>
  <sheetData>
    <row r="1">
      <c r="A1" s="1" t="s">
        <v>138</v>
      </c>
      <c r="E1" s="66"/>
      <c r="F1" s="67" t="s">
        <v>139</v>
      </c>
      <c r="G1" s="66"/>
      <c r="H1" s="66"/>
      <c r="I1" s="66"/>
      <c r="J1" s="66"/>
    </row>
    <row r="2">
      <c r="A2" s="68" t="s">
        <v>140</v>
      </c>
      <c r="B2" s="66"/>
      <c r="C2" s="67" t="s">
        <v>142</v>
      </c>
      <c r="D2" s="67" t="s">
        <v>143</v>
      </c>
      <c r="E2" s="66"/>
      <c r="F2" s="69" t="s">
        <v>144</v>
      </c>
      <c r="G2" s="70"/>
      <c r="H2" s="67" t="s">
        <v>142</v>
      </c>
      <c r="I2" s="67" t="s">
        <v>143</v>
      </c>
      <c r="J2" s="71" t="s">
        <v>145</v>
      </c>
    </row>
    <row r="3">
      <c r="A3" s="72">
        <v>2000.0</v>
      </c>
      <c r="B3" s="73">
        <v>0.0576</v>
      </c>
      <c r="C3" s="73">
        <v>0.2985</v>
      </c>
      <c r="D3" s="73">
        <v>0.0176</v>
      </c>
      <c r="E3" s="66"/>
      <c r="F3" s="74">
        <v>43465.0</v>
      </c>
      <c r="G3" s="75">
        <v>0.1056</v>
      </c>
      <c r="H3" s="73">
        <v>1.371</v>
      </c>
      <c r="I3" s="73">
        <v>0.0762</v>
      </c>
      <c r="J3" s="73">
        <v>0.0586</v>
      </c>
    </row>
    <row r="4">
      <c r="A4" s="72">
        <v>2001.0</v>
      </c>
      <c r="B4" s="73">
        <v>0.0367</v>
      </c>
      <c r="C4" s="66"/>
      <c r="D4" s="66"/>
      <c r="E4" s="66"/>
      <c r="F4" s="74">
        <v>43100.0</v>
      </c>
      <c r="G4" s="75">
        <v>0.2183</v>
      </c>
      <c r="H4" s="66"/>
      <c r="I4" s="66"/>
      <c r="J4" s="66"/>
    </row>
    <row r="5">
      <c r="A5" s="72">
        <v>2002.0</v>
      </c>
      <c r="B5" s="73">
        <v>0.0166</v>
      </c>
      <c r="C5" s="66"/>
      <c r="D5" s="66"/>
      <c r="E5" s="66"/>
      <c r="F5" s="74">
        <v>42735.0</v>
      </c>
      <c r="G5" s="75">
        <v>0.1196</v>
      </c>
      <c r="H5" s="66"/>
      <c r="I5" s="66"/>
      <c r="J5" s="66"/>
    </row>
    <row r="6">
      <c r="A6" s="72">
        <v>2003.0</v>
      </c>
      <c r="B6" s="73">
        <v>0.0103</v>
      </c>
      <c r="C6" s="66"/>
      <c r="D6" s="66"/>
      <c r="E6" s="66"/>
      <c r="F6" s="74">
        <v>42369.0</v>
      </c>
      <c r="G6" s="75">
        <v>0.0138</v>
      </c>
      <c r="H6" s="66"/>
      <c r="I6" s="66"/>
      <c r="J6" s="66"/>
    </row>
    <row r="7">
      <c r="A7" s="72">
        <v>2004.0</v>
      </c>
      <c r="B7" s="73">
        <v>0.0123</v>
      </c>
      <c r="C7" s="66"/>
      <c r="D7" s="66"/>
      <c r="E7" s="66"/>
      <c r="F7" s="74">
        <v>42004.0</v>
      </c>
      <c r="G7" s="75">
        <v>0.1369</v>
      </c>
      <c r="H7" s="66"/>
      <c r="I7" s="66"/>
      <c r="J7" s="66"/>
    </row>
    <row r="8">
      <c r="A8" s="72">
        <v>2005.0</v>
      </c>
      <c r="B8" s="73">
        <v>0.0301</v>
      </c>
      <c r="C8" s="66"/>
      <c r="D8" s="66"/>
      <c r="E8" s="66"/>
      <c r="F8" s="74">
        <v>41639.0</v>
      </c>
      <c r="G8" s="75">
        <v>0.3239</v>
      </c>
      <c r="H8" s="66"/>
      <c r="I8" s="66"/>
      <c r="J8" s="66"/>
    </row>
    <row r="9">
      <c r="A9" s="72">
        <v>2006.0</v>
      </c>
      <c r="B9" s="73">
        <v>0.0468</v>
      </c>
      <c r="C9" s="66"/>
      <c r="D9" s="66"/>
      <c r="E9" s="66"/>
      <c r="F9" s="74">
        <v>41274.0</v>
      </c>
      <c r="G9" s="75">
        <v>0.16</v>
      </c>
      <c r="H9" s="66"/>
      <c r="I9" s="66"/>
      <c r="J9" s="66"/>
    </row>
    <row r="10">
      <c r="A10" s="72">
        <v>2007.0</v>
      </c>
      <c r="B10" s="73">
        <v>0.0464</v>
      </c>
      <c r="C10" s="66"/>
      <c r="D10" s="66"/>
      <c r="E10" s="66"/>
      <c r="F10" s="74">
        <v>40908.0</v>
      </c>
      <c r="G10" s="75">
        <v>0.0211</v>
      </c>
      <c r="H10" s="66"/>
      <c r="I10" s="66"/>
      <c r="J10" s="66"/>
    </row>
    <row r="11">
      <c r="A11" s="72">
        <v>2008.0</v>
      </c>
      <c r="B11" s="73">
        <v>0.0159</v>
      </c>
      <c r="C11" s="66"/>
      <c r="D11" s="66"/>
      <c r="E11" s="66"/>
      <c r="F11" s="74">
        <v>40543.0</v>
      </c>
      <c r="G11" s="75">
        <v>0.1506</v>
      </c>
      <c r="H11" s="66"/>
      <c r="I11" s="66"/>
      <c r="J11" s="66"/>
    </row>
    <row r="12">
      <c r="A12" s="72">
        <v>2009.0</v>
      </c>
      <c r="B12" s="73">
        <v>0.0014</v>
      </c>
      <c r="C12" s="66"/>
      <c r="D12" s="66"/>
      <c r="E12" s="66"/>
      <c r="F12" s="74">
        <v>40178.0</v>
      </c>
      <c r="G12" s="75">
        <v>0.2646</v>
      </c>
      <c r="H12" s="66"/>
      <c r="I12" s="66"/>
      <c r="J12" s="66"/>
    </row>
    <row r="13">
      <c r="A13" s="72">
        <v>2010.0</v>
      </c>
      <c r="B13" s="73">
        <v>0.0013</v>
      </c>
      <c r="C13" s="66"/>
      <c r="D13" s="66"/>
      <c r="E13" s="66"/>
      <c r="F13" s="74">
        <v>39813.0</v>
      </c>
      <c r="G13" s="75">
        <v>-0.37</v>
      </c>
      <c r="H13" s="66"/>
      <c r="I13" s="66"/>
      <c r="J13" s="66"/>
    </row>
    <row r="14">
      <c r="A14" s="72">
        <v>2011.0</v>
      </c>
      <c r="B14" s="73">
        <v>3.0E-4</v>
      </c>
      <c r="C14" s="66"/>
      <c r="D14" s="66"/>
      <c r="E14" s="66"/>
      <c r="F14" s="74">
        <v>39447.0</v>
      </c>
      <c r="G14" s="75">
        <v>0.0549</v>
      </c>
      <c r="H14" s="66"/>
      <c r="I14" s="66"/>
      <c r="J14" s="66"/>
    </row>
    <row r="15">
      <c r="A15" s="72">
        <v>2012.0</v>
      </c>
      <c r="B15" s="73">
        <v>5.0E-4</v>
      </c>
      <c r="C15" s="66"/>
      <c r="D15" s="66"/>
      <c r="E15" s="66"/>
      <c r="F15" s="74">
        <v>39082.0</v>
      </c>
      <c r="G15" s="75">
        <v>0.1579</v>
      </c>
      <c r="H15" s="66"/>
      <c r="I15" s="66"/>
      <c r="J15" s="66"/>
    </row>
    <row r="16">
      <c r="A16" s="72">
        <v>2013.0</v>
      </c>
      <c r="B16" s="73">
        <v>7.0E-4</v>
      </c>
      <c r="C16" s="66"/>
      <c r="D16" s="66"/>
      <c r="E16" s="66"/>
      <c r="F16" s="74">
        <v>38717.0</v>
      </c>
      <c r="G16" s="75">
        <v>0.0491</v>
      </c>
      <c r="H16" s="66"/>
      <c r="I16" s="66"/>
      <c r="J16" s="66"/>
    </row>
    <row r="17">
      <c r="A17" s="72">
        <v>2014.0</v>
      </c>
      <c r="B17" s="73">
        <v>5.0E-4</v>
      </c>
      <c r="C17" s="66"/>
      <c r="D17" s="66"/>
      <c r="E17" s="66"/>
      <c r="F17" s="74">
        <v>38352.0</v>
      </c>
      <c r="G17" s="75">
        <v>0.1088</v>
      </c>
      <c r="H17" s="66"/>
      <c r="I17" s="66"/>
      <c r="J17" s="66"/>
    </row>
    <row r="18">
      <c r="A18" s="72">
        <v>2015.0</v>
      </c>
      <c r="B18" s="73">
        <v>0.0021</v>
      </c>
      <c r="C18" s="66"/>
      <c r="D18" s="66"/>
      <c r="E18" s="66"/>
      <c r="F18" s="74">
        <v>37986.0</v>
      </c>
      <c r="G18" s="75">
        <v>0.2868</v>
      </c>
      <c r="H18" s="66"/>
      <c r="I18" s="66"/>
      <c r="J18" s="66"/>
    </row>
    <row r="19">
      <c r="A19" s="72">
        <v>2016.0</v>
      </c>
      <c r="B19" s="73">
        <v>0.0051</v>
      </c>
      <c r="C19" s="66"/>
      <c r="D19" s="66"/>
      <c r="E19" s="66"/>
      <c r="F19" s="74">
        <v>37621.0</v>
      </c>
      <c r="G19" s="75">
        <v>-0.221</v>
      </c>
      <c r="H19" s="66"/>
      <c r="I19" s="66"/>
      <c r="J19" s="66"/>
    </row>
    <row r="20">
      <c r="A20" s="72">
        <v>2017.0</v>
      </c>
      <c r="B20" s="73">
        <v>0.0139</v>
      </c>
      <c r="C20" s="66"/>
      <c r="D20" s="66"/>
      <c r="E20" s="66"/>
      <c r="F20" s="74">
        <v>37256.0</v>
      </c>
      <c r="G20" s="75">
        <v>-0.1189</v>
      </c>
      <c r="H20" s="66"/>
      <c r="I20" s="66"/>
      <c r="J20" s="66"/>
    </row>
    <row r="21">
      <c r="E21" s="66"/>
      <c r="F21" s="74">
        <v>36891.0</v>
      </c>
      <c r="G21" s="75">
        <v>-0.091</v>
      </c>
      <c r="H21" s="66"/>
      <c r="I21" s="66"/>
      <c r="J21" s="66"/>
    </row>
    <row r="22">
      <c r="A22" s="66"/>
      <c r="B22" s="66"/>
      <c r="C22" s="66"/>
      <c r="D22" s="66"/>
      <c r="E22" s="66"/>
    </row>
    <row r="23">
      <c r="A23" s="66"/>
      <c r="B23" s="66"/>
      <c r="C23" s="66"/>
      <c r="D23" s="66"/>
      <c r="E23" s="66"/>
    </row>
    <row r="24">
      <c r="A24" s="66"/>
      <c r="B24" s="66"/>
      <c r="C24" s="66"/>
      <c r="D24" s="66"/>
      <c r="E24" s="66"/>
    </row>
    <row r="25">
      <c r="A25" s="66"/>
      <c r="B25" s="66"/>
      <c r="C25" s="66"/>
      <c r="D25" s="66"/>
      <c r="E25" s="66"/>
    </row>
    <row r="26">
      <c r="A26" s="66"/>
      <c r="B26" s="66"/>
      <c r="C26" s="66"/>
      <c r="D26" s="66"/>
      <c r="E26" s="66"/>
      <c r="F26" s="2" t="s">
        <v>148</v>
      </c>
    </row>
  </sheetData>
  <hyperlinks>
    <hyperlink r:id="rId1" ref="F2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2.78"/>
    <col customWidth="1" min="8" max="8" width="17.33"/>
    <col customWidth="1" min="9" max="9" width="17.89"/>
  </cols>
  <sheetData>
    <row r="1">
      <c r="A1" s="67" t="s">
        <v>224</v>
      </c>
      <c r="C1" s="66"/>
      <c r="D1" s="66"/>
      <c r="E1" s="66"/>
      <c r="F1" s="66"/>
      <c r="G1" s="99"/>
      <c r="H1" s="100" t="s">
        <v>225</v>
      </c>
      <c r="I1" s="101"/>
      <c r="K1" s="102" t="s">
        <v>226</v>
      </c>
      <c r="L1" s="103"/>
      <c r="M1" s="103"/>
    </row>
    <row r="2">
      <c r="A2" s="66"/>
      <c r="B2" s="66"/>
      <c r="C2" s="66"/>
      <c r="D2" s="66"/>
      <c r="E2" s="66"/>
      <c r="F2" s="66"/>
      <c r="G2" s="99"/>
      <c r="H2" s="104">
        <v>43101.0</v>
      </c>
      <c r="I2" s="105">
        <v>0.018</v>
      </c>
      <c r="K2" s="106" t="s">
        <v>227</v>
      </c>
      <c r="L2" s="57">
        <f>M2/(M2+M3)</f>
        <v>0.09426636776</v>
      </c>
      <c r="M2" s="107">
        <f>E44</f>
        <v>12565.26</v>
      </c>
    </row>
    <row r="3">
      <c r="A3" s="108" t="s">
        <v>228</v>
      </c>
      <c r="B3" s="109"/>
      <c r="C3" s="66"/>
      <c r="D3" s="66"/>
      <c r="E3" s="110"/>
      <c r="F3" s="66"/>
      <c r="G3" s="99"/>
      <c r="H3" s="104">
        <v>42736.0</v>
      </c>
      <c r="I3" s="105">
        <v>0.0083</v>
      </c>
      <c r="K3" s="106" t="s">
        <v>229</v>
      </c>
      <c r="L3" s="57">
        <f>M3/(M2+M3)</f>
        <v>0.9057336322</v>
      </c>
      <c r="M3" s="107">
        <f>120.73*1000</f>
        <v>120730</v>
      </c>
    </row>
    <row r="4">
      <c r="A4" s="67" t="s">
        <v>230</v>
      </c>
      <c r="B4" s="72">
        <v>0.6728596</v>
      </c>
      <c r="C4" s="66"/>
      <c r="D4" s="66"/>
      <c r="E4" s="110"/>
      <c r="F4" s="99"/>
      <c r="G4" s="99"/>
      <c r="H4" s="104">
        <v>42370.0</v>
      </c>
      <c r="I4" s="105">
        <v>0.0054</v>
      </c>
      <c r="K4" s="106" t="s">
        <v>231</v>
      </c>
      <c r="M4" s="57">
        <f>M2/M3</f>
        <v>0.1040773627</v>
      </c>
    </row>
    <row r="5">
      <c r="A5" s="67" t="s">
        <v>232</v>
      </c>
      <c r="B5" s="72">
        <v>0.45274004</v>
      </c>
      <c r="C5" s="66"/>
      <c r="D5" s="66"/>
      <c r="E5" s="110"/>
      <c r="F5" s="99"/>
      <c r="G5" s="99"/>
      <c r="H5" s="104">
        <v>42005.0</v>
      </c>
      <c r="I5" s="105">
        <v>0.002</v>
      </c>
      <c r="K5" s="111" t="s">
        <v>233</v>
      </c>
      <c r="L5" s="112">
        <v>0.2</v>
      </c>
      <c r="M5" s="113"/>
    </row>
    <row r="6">
      <c r="A6" s="67" t="s">
        <v>234</v>
      </c>
      <c r="B6" s="72">
        <v>0.44313898</v>
      </c>
      <c r="C6" s="66"/>
      <c r="D6" s="66"/>
      <c r="E6" s="110"/>
      <c r="F6" s="99"/>
      <c r="G6" s="99"/>
      <c r="H6" s="104">
        <v>41640.0</v>
      </c>
      <c r="I6" s="105">
        <v>0.0012</v>
      </c>
    </row>
    <row r="7">
      <c r="A7" s="67" t="s">
        <v>235</v>
      </c>
      <c r="B7" s="72">
        <v>0.03388303</v>
      </c>
      <c r="C7" s="66"/>
      <c r="D7" s="66"/>
      <c r="E7" s="110"/>
      <c r="F7" s="99"/>
      <c r="G7" s="99"/>
      <c r="H7" s="104">
        <v>41275.0</v>
      </c>
      <c r="I7" s="105">
        <v>0.0015</v>
      </c>
    </row>
    <row r="8">
      <c r="A8" s="114" t="s">
        <v>236</v>
      </c>
      <c r="B8" s="115">
        <v>59.0</v>
      </c>
      <c r="C8" s="66"/>
      <c r="D8" s="66"/>
      <c r="E8" s="110"/>
      <c r="F8" s="99"/>
      <c r="G8" s="99"/>
      <c r="H8" s="104">
        <v>40909.0</v>
      </c>
      <c r="I8" s="105">
        <v>0.0012</v>
      </c>
    </row>
    <row r="9">
      <c r="A9" s="110"/>
      <c r="B9" s="66"/>
      <c r="C9" s="66"/>
      <c r="D9" s="66"/>
      <c r="E9" s="110"/>
      <c r="F9" s="99"/>
      <c r="G9" s="99"/>
      <c r="H9" s="104">
        <v>40544.0</v>
      </c>
      <c r="I9" s="105">
        <v>0.0027</v>
      </c>
    </row>
    <row r="10">
      <c r="A10" s="67" t="s">
        <v>237</v>
      </c>
      <c r="B10" s="66"/>
      <c r="C10" s="66"/>
      <c r="D10" s="66"/>
      <c r="E10" s="110"/>
      <c r="F10" s="99"/>
      <c r="G10" s="99"/>
      <c r="H10" s="104">
        <v>40179.0</v>
      </c>
      <c r="I10" s="105">
        <v>0.0035</v>
      </c>
    </row>
    <row r="11">
      <c r="A11" s="116"/>
      <c r="B11" s="117" t="s">
        <v>238</v>
      </c>
      <c r="C11" s="117" t="s">
        <v>239</v>
      </c>
      <c r="D11" s="117" t="s">
        <v>240</v>
      </c>
      <c r="E11" s="117" t="s">
        <v>241</v>
      </c>
      <c r="F11" s="118" t="s">
        <v>242</v>
      </c>
      <c r="G11" s="99"/>
      <c r="H11" s="104">
        <v>39814.0</v>
      </c>
      <c r="I11" s="105">
        <v>0.0044</v>
      </c>
    </row>
    <row r="12">
      <c r="A12" s="67" t="s">
        <v>243</v>
      </c>
      <c r="B12" s="72">
        <v>1.0</v>
      </c>
      <c r="C12" s="72">
        <v>0.05413704</v>
      </c>
      <c r="D12" s="72">
        <v>0.05413704</v>
      </c>
      <c r="E12" s="72">
        <v>47.1552531</v>
      </c>
      <c r="F12" s="119">
        <v>5.299E-9</v>
      </c>
      <c r="G12" s="99"/>
      <c r="H12" s="120"/>
      <c r="I12" s="121"/>
      <c r="M12" s="76"/>
      <c r="N12" s="76"/>
    </row>
    <row r="13">
      <c r="A13" s="67" t="s">
        <v>244</v>
      </c>
      <c r="B13" s="72">
        <v>57.0</v>
      </c>
      <c r="C13" s="72">
        <v>0.06543939</v>
      </c>
      <c r="D13" s="72">
        <v>0.00114806</v>
      </c>
      <c r="E13" s="110"/>
      <c r="F13" s="99"/>
      <c r="G13" s="99"/>
      <c r="H13" s="106" t="s">
        <v>245</v>
      </c>
      <c r="I13" s="122">
        <f>GEOMEAN(I2:I11)</f>
        <v>0.003281793564</v>
      </c>
    </row>
    <row r="14">
      <c r="A14" s="114" t="s">
        <v>246</v>
      </c>
      <c r="B14" s="115">
        <v>58.0</v>
      </c>
      <c r="C14" s="115">
        <v>0.11957643</v>
      </c>
      <c r="D14" s="123"/>
      <c r="E14" s="124"/>
      <c r="F14" s="125"/>
      <c r="G14" s="99"/>
      <c r="H14" s="111" t="s">
        <v>247</v>
      </c>
      <c r="I14" s="126">
        <f>sum(7.62-1.76)/100</f>
        <v>0.0586</v>
      </c>
    </row>
    <row r="15">
      <c r="A15" s="110"/>
      <c r="B15" s="66"/>
      <c r="C15" s="66"/>
      <c r="D15" s="66"/>
      <c r="E15" s="110"/>
      <c r="F15" s="99"/>
      <c r="G15" s="99"/>
      <c r="H15" s="99"/>
      <c r="I15" s="66"/>
      <c r="M15" s="76"/>
      <c r="O15" s="76"/>
    </row>
    <row r="16">
      <c r="A16" s="127"/>
      <c r="B16" s="117" t="s">
        <v>248</v>
      </c>
      <c r="C16" s="117" t="s">
        <v>235</v>
      </c>
      <c r="D16" s="117" t="s">
        <v>249</v>
      </c>
      <c r="E16" s="117" t="s">
        <v>250</v>
      </c>
      <c r="F16" s="118" t="s">
        <v>251</v>
      </c>
      <c r="G16" s="118" t="s">
        <v>252</v>
      </c>
      <c r="H16" s="118" t="s">
        <v>253</v>
      </c>
      <c r="I16" s="117" t="s">
        <v>254</v>
      </c>
    </row>
    <row r="17">
      <c r="A17" s="67" t="s">
        <v>255</v>
      </c>
      <c r="B17" s="72">
        <v>-2.511E-4</v>
      </c>
      <c r="C17" s="72">
        <v>0.00455722</v>
      </c>
      <c r="D17" s="72">
        <v>-0.0550934</v>
      </c>
      <c r="E17" s="72">
        <v>0.95625672</v>
      </c>
      <c r="F17" s="119">
        <v>-0.0093768</v>
      </c>
      <c r="G17" s="119">
        <v>0.00887461</v>
      </c>
      <c r="H17" s="119">
        <v>-0.0093768</v>
      </c>
      <c r="I17" s="72">
        <v>0.00887461</v>
      </c>
      <c r="L17" s="3"/>
    </row>
    <row r="18">
      <c r="A18" s="114" t="s">
        <v>256</v>
      </c>
      <c r="B18" s="115">
        <v>1.05806188</v>
      </c>
      <c r="C18" s="115">
        <v>0.15407991</v>
      </c>
      <c r="D18" s="115">
        <v>6.86696826</v>
      </c>
      <c r="E18" s="128">
        <v>5.299E-9</v>
      </c>
      <c r="F18" s="129">
        <v>0.74952218</v>
      </c>
      <c r="G18" s="129">
        <v>1.36660159</v>
      </c>
      <c r="H18" s="129">
        <v>0.74952218</v>
      </c>
      <c r="I18" s="115">
        <v>1.36660159</v>
      </c>
      <c r="K18" s="130"/>
      <c r="L18" s="91" t="s">
        <v>10</v>
      </c>
      <c r="M18" s="92" t="s">
        <v>257</v>
      </c>
    </row>
    <row r="19">
      <c r="K19" s="131" t="s">
        <v>258</v>
      </c>
      <c r="L19" s="57">
        <f>B18</f>
        <v>1.05806188</v>
      </c>
      <c r="M19" s="132"/>
    </row>
    <row r="20">
      <c r="K20" s="96"/>
      <c r="L20" s="133"/>
      <c r="M20" s="134"/>
    </row>
    <row r="21">
      <c r="A21" s="135"/>
      <c r="B21" s="136" t="s">
        <v>259</v>
      </c>
      <c r="C21" s="136" t="s">
        <v>260</v>
      </c>
      <c r="D21" s="137" t="s">
        <v>261</v>
      </c>
      <c r="E21" s="138" t="s">
        <v>262</v>
      </c>
      <c r="F21" s="137" t="s">
        <v>263</v>
      </c>
      <c r="G21" s="138" t="s">
        <v>264</v>
      </c>
      <c r="I21" s="138" t="s">
        <v>265</v>
      </c>
      <c r="K21" s="139" t="s">
        <v>266</v>
      </c>
      <c r="L21" s="140">
        <f>(2/3)*L19+(1/3)</f>
        <v>1.03870792</v>
      </c>
      <c r="M21" s="134"/>
    </row>
    <row r="22">
      <c r="A22" s="141"/>
      <c r="B22" s="142">
        <v>43631.0</v>
      </c>
      <c r="C22" s="143">
        <v>1.625</v>
      </c>
      <c r="D22" s="144">
        <v>41788.0</v>
      </c>
      <c r="E22" s="143">
        <v>625.0</v>
      </c>
      <c r="F22" s="145">
        <f t="shared" ref="F22:F43" si="1">E22/$E$44</f>
        <v>0.04974031576</v>
      </c>
      <c r="G22" s="143">
        <v>0.01743</v>
      </c>
      <c r="H22" s="76"/>
      <c r="I22" s="4">
        <f t="shared" ref="I22:I43" si="2">F22*G22</f>
        <v>0.0008669737037</v>
      </c>
      <c r="K22" s="96"/>
      <c r="M22" s="132"/>
    </row>
    <row r="23">
      <c r="A23" s="146"/>
      <c r="B23" s="147">
        <v>44050.0</v>
      </c>
      <c r="C23" s="143">
        <v>2.0</v>
      </c>
      <c r="D23" s="147">
        <v>42220.0</v>
      </c>
      <c r="E23" s="143">
        <v>500.0</v>
      </c>
      <c r="F23" s="145">
        <f t="shared" si="1"/>
        <v>0.03979225261</v>
      </c>
      <c r="G23" s="143">
        <v>0.02122</v>
      </c>
      <c r="H23" s="76"/>
      <c r="I23" s="4">
        <f t="shared" si="2"/>
        <v>0.0008443916003</v>
      </c>
      <c r="K23" s="87" t="s">
        <v>267</v>
      </c>
      <c r="L23" s="148">
        <f>I44</f>
        <v>0.02737185425</v>
      </c>
      <c r="M23" s="134"/>
    </row>
    <row r="24">
      <c r="A24" s="146"/>
      <c r="B24" s="142">
        <v>44453.0</v>
      </c>
      <c r="C24" s="143">
        <v>3.0</v>
      </c>
      <c r="D24" s="149">
        <v>43354.0</v>
      </c>
      <c r="E24" s="143">
        <v>400.0</v>
      </c>
      <c r="F24" s="145">
        <f t="shared" si="1"/>
        <v>0.03183380209</v>
      </c>
      <c r="G24" s="143">
        <v>0.03072</v>
      </c>
      <c r="H24" s="76"/>
      <c r="I24" s="4">
        <f t="shared" si="2"/>
        <v>0.0009779344001</v>
      </c>
      <c r="K24" s="96"/>
      <c r="M24" s="132"/>
    </row>
    <row r="25">
      <c r="A25" s="146"/>
      <c r="B25" s="149">
        <v>44458.0</v>
      </c>
      <c r="C25" s="143">
        <v>1.625</v>
      </c>
      <c r="D25" s="149">
        <v>42627.0</v>
      </c>
      <c r="E25" s="143">
        <v>600.0</v>
      </c>
      <c r="F25" s="145">
        <f t="shared" si="1"/>
        <v>0.04775070313</v>
      </c>
      <c r="G25" s="143">
        <v>0.01636</v>
      </c>
      <c r="H25" s="76"/>
      <c r="I25" s="4">
        <f t="shared" si="2"/>
        <v>0.0007812015032</v>
      </c>
      <c r="K25" s="139" t="s">
        <v>268</v>
      </c>
      <c r="L25" s="4">
        <f>I13+(L21*I14)</f>
        <v>0.06415007768</v>
      </c>
      <c r="M25" s="150"/>
    </row>
    <row r="26">
      <c r="A26" s="146"/>
      <c r="B26" s="149">
        <v>44607.0</v>
      </c>
      <c r="C26" s="143">
        <v>0.375</v>
      </c>
      <c r="D26" s="144">
        <v>42513.0</v>
      </c>
      <c r="E26" s="143">
        <v>500.0</v>
      </c>
      <c r="F26" s="145">
        <f t="shared" si="1"/>
        <v>0.03979225261</v>
      </c>
      <c r="G26" s="143">
        <v>0.00452</v>
      </c>
      <c r="H26" s="76"/>
      <c r="I26" s="4">
        <f t="shared" si="2"/>
        <v>0.0001798609818</v>
      </c>
      <c r="K26" s="96"/>
      <c r="M26" s="134"/>
      <c r="R26" s="135"/>
      <c r="S26" s="136" t="s">
        <v>259</v>
      </c>
      <c r="T26" s="136" t="s">
        <v>260</v>
      </c>
      <c r="U26" s="136" t="s">
        <v>269</v>
      </c>
      <c r="V26" s="138" t="s">
        <v>270</v>
      </c>
      <c r="W26" s="138" t="s">
        <v>262</v>
      </c>
      <c r="X26" s="137" t="s">
        <v>263</v>
      </c>
      <c r="Y26" s="138" t="s">
        <v>264</v>
      </c>
      <c r="Z26" s="138" t="s">
        <v>265</v>
      </c>
    </row>
    <row r="27">
      <c r="A27" s="151"/>
      <c r="B27" s="142">
        <v>44738.0</v>
      </c>
      <c r="C27" s="143">
        <v>2.0</v>
      </c>
      <c r="D27" s="149">
        <v>41081.0</v>
      </c>
      <c r="E27" s="143">
        <v>600.0</v>
      </c>
      <c r="F27" s="145">
        <f t="shared" si="1"/>
        <v>0.04775070313</v>
      </c>
      <c r="G27" s="143">
        <v>0.02166</v>
      </c>
      <c r="H27" s="76"/>
      <c r="I27" s="4">
        <f t="shared" si="2"/>
        <v>0.00103428023</v>
      </c>
      <c r="K27" s="152" t="s">
        <v>205</v>
      </c>
      <c r="L27" s="153">
        <f>sum(L2*L23*(1-L5)+(L3*L25))</f>
        <v>0.06016707908</v>
      </c>
      <c r="M27" s="154"/>
      <c r="R27" s="141" t="s">
        <v>271</v>
      </c>
      <c r="S27" s="155">
        <v>46798.0</v>
      </c>
      <c r="T27" s="156">
        <v>6.375</v>
      </c>
      <c r="U27" s="156">
        <v>2.25</v>
      </c>
      <c r="V27" s="1">
        <v>125.55</v>
      </c>
      <c r="W27" s="157">
        <v>330.0</v>
      </c>
      <c r="X27" s="4">
        <f>W27/W34</f>
        <v>0.07710280374</v>
      </c>
      <c r="Y27" s="76">
        <v>0.0333</v>
      </c>
      <c r="Z27" s="4">
        <f t="shared" ref="Z27:Z33" si="3">X27*Y27</f>
        <v>0.002567523364</v>
      </c>
    </row>
    <row r="28">
      <c r="A28" s="158"/>
      <c r="B28" s="149">
        <v>45000.0</v>
      </c>
      <c r="C28" s="143">
        <v>2.25</v>
      </c>
      <c r="D28" s="149">
        <v>42999.0</v>
      </c>
      <c r="E28" s="143">
        <v>650.0</v>
      </c>
      <c r="F28" s="145">
        <f t="shared" si="1"/>
        <v>0.05172992839</v>
      </c>
      <c r="G28" s="143">
        <v>0.02263</v>
      </c>
      <c r="H28" s="76"/>
      <c r="I28" s="4">
        <f t="shared" si="2"/>
        <v>0.001170648279</v>
      </c>
      <c r="R28" s="146" t="s">
        <v>272</v>
      </c>
      <c r="S28" s="159">
        <v>50114.0</v>
      </c>
      <c r="T28" s="160">
        <v>5.7</v>
      </c>
      <c r="U28" s="160">
        <v>5.375</v>
      </c>
      <c r="V28" s="1">
        <v>100.25</v>
      </c>
      <c r="W28" s="161">
        <v>750.0</v>
      </c>
      <c r="X28" s="4">
        <f>W28/W34</f>
        <v>0.1752336449</v>
      </c>
      <c r="Y28" s="76">
        <v>0.0568</v>
      </c>
      <c r="Z28" s="4">
        <f t="shared" si="3"/>
        <v>0.009953271028</v>
      </c>
    </row>
    <row r="29">
      <c r="A29" s="58"/>
      <c r="B29" s="144">
        <v>45061.0</v>
      </c>
      <c r="C29" s="143">
        <v>0.95</v>
      </c>
      <c r="D29" s="144">
        <v>42137.0</v>
      </c>
      <c r="E29" s="143">
        <v>681.39</v>
      </c>
      <c r="F29" s="145">
        <f t="shared" si="1"/>
        <v>0.05422808601</v>
      </c>
      <c r="G29" s="143">
        <v>0.01138</v>
      </c>
      <c r="I29" s="4">
        <f t="shared" si="2"/>
        <v>0.0006171156188</v>
      </c>
      <c r="K29" s="162"/>
      <c r="L29" s="162"/>
      <c r="R29" s="146" t="s">
        <v>273</v>
      </c>
      <c r="S29" s="159">
        <v>42642.0</v>
      </c>
      <c r="T29" s="163">
        <v>1.375</v>
      </c>
      <c r="U29" s="160">
        <v>0.375</v>
      </c>
      <c r="V29" s="1">
        <v>102.1</v>
      </c>
      <c r="W29" s="161">
        <v>1000.0</v>
      </c>
      <c r="X29" s="4">
        <f>W29/W34</f>
        <v>0.2336448598</v>
      </c>
      <c r="Y29" s="76">
        <v>0.0094</v>
      </c>
      <c r="Z29" s="4">
        <f t="shared" si="3"/>
        <v>0.002196261682</v>
      </c>
    </row>
    <row r="30">
      <c r="B30" s="149">
        <v>45336.0</v>
      </c>
      <c r="C30" s="143">
        <v>3.25</v>
      </c>
      <c r="D30" s="149">
        <v>43354.0</v>
      </c>
      <c r="E30" s="143">
        <v>300.0</v>
      </c>
      <c r="F30" s="145">
        <f t="shared" si="1"/>
        <v>0.02387535156</v>
      </c>
      <c r="G30" s="143">
        <v>0.03299</v>
      </c>
      <c r="I30" s="4">
        <f t="shared" si="2"/>
        <v>0.0007876478481</v>
      </c>
      <c r="R30" s="146" t="s">
        <v>274</v>
      </c>
      <c r="S30" s="159">
        <v>42912.0</v>
      </c>
      <c r="T30" s="160">
        <v>1.0</v>
      </c>
      <c r="U30" s="160">
        <v>0.875</v>
      </c>
      <c r="V30" s="1">
        <v>99.38</v>
      </c>
      <c r="W30" s="161">
        <v>650.0</v>
      </c>
      <c r="X30" s="4">
        <f>W30/W34</f>
        <v>0.1518691589</v>
      </c>
      <c r="Y30" s="76">
        <v>0.0113</v>
      </c>
      <c r="Z30" s="4">
        <f t="shared" si="3"/>
        <v>0.001716121495</v>
      </c>
    </row>
    <row r="31">
      <c r="B31" s="147">
        <v>45876.0</v>
      </c>
      <c r="C31" s="143">
        <v>3.0</v>
      </c>
      <c r="D31" s="147">
        <v>42220.0</v>
      </c>
      <c r="E31" s="143">
        <v>550.0</v>
      </c>
      <c r="F31" s="145">
        <f t="shared" si="1"/>
        <v>0.04377147787</v>
      </c>
      <c r="G31" s="143">
        <v>0.03045</v>
      </c>
      <c r="I31" s="4">
        <f t="shared" si="2"/>
        <v>0.001332841501</v>
      </c>
      <c r="R31" s="146" t="s">
        <v>275</v>
      </c>
      <c r="S31" s="159">
        <v>44738.0</v>
      </c>
      <c r="T31" s="160">
        <v>2.0</v>
      </c>
      <c r="U31" s="160">
        <v>2.0</v>
      </c>
      <c r="V31" s="1">
        <v>97.29</v>
      </c>
      <c r="W31" s="161">
        <v>600.0</v>
      </c>
      <c r="X31" s="4">
        <f>W31/W34</f>
        <v>0.1401869159</v>
      </c>
      <c r="Y31" s="76">
        <v>0.0231</v>
      </c>
      <c r="Z31" s="4">
        <f t="shared" si="3"/>
        <v>0.003238317757</v>
      </c>
    </row>
    <row r="32">
      <c r="B32" s="149">
        <v>46284.0</v>
      </c>
      <c r="C32" s="143">
        <v>2.25</v>
      </c>
      <c r="D32" s="149">
        <v>42627.0</v>
      </c>
      <c r="E32" s="143">
        <v>650.0</v>
      </c>
      <c r="F32" s="145">
        <f t="shared" si="1"/>
        <v>0.05172992839</v>
      </c>
      <c r="G32" s="143">
        <v>0.02372</v>
      </c>
      <c r="I32" s="4">
        <f t="shared" si="2"/>
        <v>0.001227033901</v>
      </c>
      <c r="R32" s="151" t="s">
        <v>276</v>
      </c>
      <c r="S32" s="159">
        <v>43631.0</v>
      </c>
      <c r="T32" s="160">
        <v>1.625</v>
      </c>
      <c r="U32" s="160">
        <v>1.5</v>
      </c>
      <c r="V32" s="1">
        <v>99.92</v>
      </c>
      <c r="W32" s="161">
        <v>625.0</v>
      </c>
      <c r="X32" s="4">
        <f>W32/W34</f>
        <v>0.1460280374</v>
      </c>
      <c r="Y32" s="76">
        <v>0.0164</v>
      </c>
      <c r="Z32" s="4">
        <f t="shared" si="3"/>
        <v>0.002394859813</v>
      </c>
    </row>
    <row r="33">
      <c r="B33" s="147">
        <v>46335.0</v>
      </c>
      <c r="C33" s="143">
        <v>1.5</v>
      </c>
      <c r="D33" s="147">
        <v>41948.0</v>
      </c>
      <c r="E33" s="143">
        <v>936.04</v>
      </c>
      <c r="F33" s="145">
        <f t="shared" si="1"/>
        <v>0.07449428026</v>
      </c>
      <c r="G33" s="143">
        <v>0.01655</v>
      </c>
      <c r="I33" s="4">
        <f t="shared" si="2"/>
        <v>0.001232880338</v>
      </c>
      <c r="R33" s="158" t="s">
        <v>277</v>
      </c>
      <c r="S33" s="164">
        <v>52763.0</v>
      </c>
      <c r="T33" s="165">
        <v>3.875</v>
      </c>
      <c r="U33" s="165">
        <v>3.0</v>
      </c>
      <c r="V33" s="1">
        <v>96.17</v>
      </c>
      <c r="W33" s="166">
        <v>325.0</v>
      </c>
      <c r="X33" s="4">
        <f>W33/W34</f>
        <v>0.07593457944</v>
      </c>
      <c r="Y33" s="76">
        <v>0.041</v>
      </c>
      <c r="Z33" s="4">
        <f t="shared" si="3"/>
        <v>0.003113317757</v>
      </c>
    </row>
    <row r="34">
      <c r="A34" s="60"/>
      <c r="B34" s="149">
        <v>46675.0</v>
      </c>
      <c r="C34" s="143">
        <v>2.875</v>
      </c>
      <c r="D34" s="149">
        <v>42999.0</v>
      </c>
      <c r="E34" s="143">
        <v>850.0</v>
      </c>
      <c r="F34" s="145">
        <f t="shared" si="1"/>
        <v>0.06764682943</v>
      </c>
      <c r="G34" s="143">
        <v>0.02993</v>
      </c>
      <c r="I34" s="4">
        <f t="shared" si="2"/>
        <v>0.002024669605</v>
      </c>
      <c r="R34" s="58"/>
      <c r="S34" s="151"/>
      <c r="T34" s="167"/>
      <c r="U34" s="167"/>
      <c r="V34" s="168"/>
      <c r="W34" s="169">
        <f>SUM(W27:W33)</f>
        <v>4280</v>
      </c>
      <c r="X34" s="57"/>
      <c r="Z34" s="170">
        <f>SUM(Z27:Z33)</f>
        <v>0.0251796729</v>
      </c>
    </row>
    <row r="35">
      <c r="B35" s="149">
        <v>46798.0</v>
      </c>
      <c r="C35" s="143">
        <v>6.375</v>
      </c>
      <c r="D35" s="149">
        <v>35837.0</v>
      </c>
      <c r="E35" s="143">
        <v>330.0</v>
      </c>
      <c r="F35" s="145">
        <f t="shared" si="1"/>
        <v>0.02626288672</v>
      </c>
      <c r="G35" s="143">
        <v>0.06441</v>
      </c>
      <c r="I35" s="4">
        <f t="shared" si="2"/>
        <v>0.001691592534</v>
      </c>
    </row>
    <row r="36">
      <c r="A36" s="60"/>
      <c r="B36" s="149">
        <v>47010.0</v>
      </c>
      <c r="C36" s="143">
        <v>3.625</v>
      </c>
      <c r="D36" s="149">
        <v>43354.0</v>
      </c>
      <c r="E36" s="143">
        <v>600.0</v>
      </c>
      <c r="F36" s="145">
        <f t="shared" si="1"/>
        <v>0.04775070313</v>
      </c>
      <c r="G36" s="143">
        <v>0.03673</v>
      </c>
      <c r="I36" s="4">
        <f t="shared" si="2"/>
        <v>0.001753883326</v>
      </c>
    </row>
    <row r="37">
      <c r="A37" s="60"/>
      <c r="B37" s="144">
        <v>47618.0</v>
      </c>
      <c r="C37" s="143">
        <v>1.75</v>
      </c>
      <c r="D37" s="144">
        <v>42137.0</v>
      </c>
      <c r="E37" s="143">
        <v>567.83</v>
      </c>
      <c r="F37" s="145">
        <f t="shared" si="1"/>
        <v>0.0451904696</v>
      </c>
      <c r="G37" s="143">
        <v>0.01897</v>
      </c>
      <c r="I37" s="4">
        <f t="shared" si="2"/>
        <v>0.0008572632082</v>
      </c>
    </row>
    <row r="38">
      <c r="A38" s="60"/>
      <c r="B38" s="147">
        <v>48001.0</v>
      </c>
      <c r="C38" s="143">
        <v>1.5</v>
      </c>
      <c r="D38" s="144">
        <v>42513.0</v>
      </c>
      <c r="E38" s="143">
        <v>500.0</v>
      </c>
      <c r="F38" s="145">
        <f t="shared" si="1"/>
        <v>0.03979225261</v>
      </c>
      <c r="G38" s="143">
        <v>0.01541</v>
      </c>
      <c r="I38" s="4">
        <f t="shared" si="2"/>
        <v>0.0006131986127</v>
      </c>
    </row>
    <row r="39">
      <c r="A39" s="60"/>
      <c r="B39" s="149">
        <v>50114.0</v>
      </c>
      <c r="C39" s="143">
        <v>5.7</v>
      </c>
      <c r="D39" s="149">
        <v>39167.0</v>
      </c>
      <c r="E39" s="143">
        <v>750.0</v>
      </c>
      <c r="F39" s="145">
        <f t="shared" si="1"/>
        <v>0.05968837891</v>
      </c>
      <c r="G39" s="143">
        <v>0.0573</v>
      </c>
      <c r="I39" s="4">
        <f t="shared" si="2"/>
        <v>0.003420144112</v>
      </c>
    </row>
    <row r="40">
      <c r="A40" s="60"/>
      <c r="B40" s="149">
        <v>52763.0</v>
      </c>
      <c r="C40" s="143">
        <v>3.875</v>
      </c>
      <c r="D40" s="144">
        <v>41788.0</v>
      </c>
      <c r="E40" s="143">
        <v>325.0</v>
      </c>
      <c r="F40" s="145">
        <f t="shared" si="1"/>
        <v>0.02586496419</v>
      </c>
      <c r="G40" s="143">
        <v>0.04052</v>
      </c>
      <c r="I40" s="4">
        <f t="shared" si="2"/>
        <v>0.001048048349</v>
      </c>
    </row>
    <row r="41">
      <c r="A41" s="60"/>
      <c r="B41" s="149">
        <v>53589.0</v>
      </c>
      <c r="C41" s="143">
        <v>3.125</v>
      </c>
      <c r="D41" s="149">
        <v>42627.0</v>
      </c>
      <c r="E41" s="143">
        <v>500.0</v>
      </c>
      <c r="F41" s="145">
        <f t="shared" si="1"/>
        <v>0.03979225261</v>
      </c>
      <c r="G41" s="143">
        <v>0.03373</v>
      </c>
      <c r="H41" s="171"/>
      <c r="I41" s="4">
        <f t="shared" si="2"/>
        <v>0.00134219268</v>
      </c>
      <c r="J41" s="172"/>
      <c r="K41" s="172"/>
      <c r="L41" s="172"/>
      <c r="M41" s="172"/>
      <c r="N41" s="172"/>
      <c r="O41" s="173"/>
      <c r="P41" s="174"/>
      <c r="Q41" s="174"/>
      <c r="R41" s="174"/>
      <c r="S41" s="174"/>
      <c r="T41" s="174"/>
      <c r="U41" s="174"/>
      <c r="V41" s="174"/>
      <c r="W41" s="174"/>
      <c r="X41" s="172"/>
      <c r="Y41" s="172"/>
      <c r="Z41" s="175"/>
      <c r="AA41" s="176"/>
      <c r="AB41" s="176"/>
      <c r="AC41" s="172"/>
      <c r="AD41" s="172"/>
    </row>
    <row r="42">
      <c r="A42" s="60"/>
      <c r="B42" s="149">
        <v>53980.0</v>
      </c>
      <c r="C42" s="143">
        <v>3.625</v>
      </c>
      <c r="D42" s="149">
        <v>42999.0</v>
      </c>
      <c r="E42" s="143">
        <v>500.0</v>
      </c>
      <c r="F42" s="145">
        <f t="shared" si="1"/>
        <v>0.03979225261</v>
      </c>
      <c r="G42" s="143">
        <v>0.03677</v>
      </c>
      <c r="H42" s="171"/>
      <c r="I42" s="4">
        <f t="shared" si="2"/>
        <v>0.001463161128</v>
      </c>
      <c r="J42" s="172"/>
      <c r="K42" s="172"/>
      <c r="L42" s="172"/>
      <c r="M42" s="172"/>
      <c r="N42" s="172"/>
      <c r="O42" s="173"/>
      <c r="P42" s="174"/>
      <c r="Q42" s="174"/>
      <c r="R42" s="174"/>
      <c r="S42" s="174"/>
      <c r="T42" s="174"/>
      <c r="U42" s="174"/>
      <c r="V42" s="174"/>
      <c r="W42" s="174"/>
      <c r="X42" s="172"/>
      <c r="Y42" s="172"/>
      <c r="Z42" s="173"/>
      <c r="AA42" s="176"/>
      <c r="AB42" s="176"/>
      <c r="AC42" s="172"/>
      <c r="AD42" s="172"/>
    </row>
    <row r="43">
      <c r="A43" s="60"/>
      <c r="B43" s="149">
        <v>54315.0</v>
      </c>
      <c r="C43" s="143">
        <v>4.0</v>
      </c>
      <c r="D43" s="149">
        <v>43354.0</v>
      </c>
      <c r="E43" s="143">
        <v>650.0</v>
      </c>
      <c r="F43" s="145">
        <f t="shared" si="1"/>
        <v>0.05172992839</v>
      </c>
      <c r="G43" s="143">
        <v>0.04069</v>
      </c>
      <c r="H43" s="171"/>
      <c r="I43" s="4">
        <f t="shared" si="2"/>
        <v>0.002104890786</v>
      </c>
      <c r="J43" s="172"/>
      <c r="K43" s="172"/>
      <c r="L43" s="172"/>
      <c r="M43" s="172"/>
      <c r="N43" s="172"/>
      <c r="O43" s="175"/>
      <c r="P43" s="174"/>
      <c r="Q43" s="174"/>
      <c r="R43" s="174"/>
      <c r="S43" s="174"/>
      <c r="T43" s="174"/>
      <c r="U43" s="174"/>
      <c r="V43" s="174"/>
      <c r="W43" s="174"/>
      <c r="X43" s="172"/>
      <c r="Y43" s="172"/>
      <c r="Z43" s="175"/>
      <c r="AA43" s="175"/>
      <c r="AB43" s="175"/>
      <c r="AC43" s="172"/>
      <c r="AD43" s="172"/>
    </row>
    <row r="44">
      <c r="A44" s="60"/>
      <c r="B44" s="149"/>
      <c r="C44" s="177"/>
      <c r="D44" s="178"/>
      <c r="E44" s="179">
        <f>sum(E22:E43)</f>
        <v>12565.26</v>
      </c>
      <c r="F44" s="180" t="s">
        <v>278</v>
      </c>
      <c r="G44" s="181"/>
      <c r="H44" s="171"/>
      <c r="I44" s="182">
        <f>SUM(I22:I43)</f>
        <v>0.02737185425</v>
      </c>
      <c r="J44" s="1" t="s">
        <v>279</v>
      </c>
      <c r="K44" s="172"/>
      <c r="L44" s="172"/>
      <c r="M44" s="172"/>
      <c r="N44" s="172"/>
      <c r="O44" s="172"/>
      <c r="P44" s="174"/>
      <c r="Q44" s="174"/>
      <c r="R44" s="174"/>
      <c r="S44" s="174"/>
      <c r="T44" s="174"/>
      <c r="U44" s="174"/>
      <c r="V44" s="174"/>
      <c r="W44" s="174"/>
      <c r="X44" s="172"/>
      <c r="Y44" s="172"/>
      <c r="Z44" s="172"/>
      <c r="AA44" s="172"/>
      <c r="AB44" s="172"/>
      <c r="AC44" s="172"/>
      <c r="AD44" s="172"/>
    </row>
    <row r="45">
      <c r="A45" s="60"/>
      <c r="B45" s="142"/>
      <c r="C45" s="178"/>
      <c r="D45" s="178"/>
      <c r="E45" s="178"/>
      <c r="F45" s="180"/>
      <c r="G45" s="181"/>
      <c r="H45" s="171"/>
      <c r="I45" s="176"/>
      <c r="J45" s="172"/>
      <c r="K45" s="172"/>
      <c r="L45" s="172"/>
      <c r="M45" s="172"/>
      <c r="N45" s="172"/>
      <c r="O45" s="176"/>
      <c r="P45" s="174"/>
      <c r="Q45" s="174"/>
      <c r="R45" s="174"/>
      <c r="S45" s="174"/>
      <c r="T45" s="174"/>
      <c r="U45" s="174"/>
      <c r="V45" s="174"/>
      <c r="W45" s="174"/>
      <c r="X45" s="172"/>
      <c r="Y45" s="172"/>
      <c r="Z45" s="176"/>
      <c r="AA45" s="176"/>
      <c r="AB45" s="176"/>
      <c r="AC45" s="176"/>
      <c r="AD45" s="172"/>
    </row>
    <row r="46">
      <c r="A46" s="60"/>
      <c r="B46" s="176"/>
      <c r="C46" s="174"/>
      <c r="D46" s="174"/>
      <c r="E46" s="174"/>
      <c r="F46" s="171"/>
      <c r="G46" s="183"/>
      <c r="H46" s="171"/>
      <c r="I46" s="176"/>
      <c r="J46" s="172"/>
      <c r="K46" s="172"/>
      <c r="L46" s="172"/>
      <c r="M46" s="172"/>
      <c r="N46" s="172"/>
      <c r="O46" s="176"/>
      <c r="P46" s="174"/>
      <c r="Q46" s="174"/>
      <c r="R46" s="174"/>
      <c r="S46" s="174"/>
      <c r="T46" s="174"/>
      <c r="U46" s="174"/>
      <c r="V46" s="174"/>
      <c r="W46" s="174"/>
      <c r="X46" s="172"/>
      <c r="Y46" s="172"/>
      <c r="Z46" s="176"/>
      <c r="AA46" s="176"/>
      <c r="AB46" s="176"/>
      <c r="AC46" s="176"/>
      <c r="AD46" s="172"/>
    </row>
    <row r="47">
      <c r="A47" s="60"/>
      <c r="B47" s="176"/>
      <c r="C47" s="174"/>
      <c r="D47" s="174"/>
      <c r="E47" s="174"/>
      <c r="F47" s="171"/>
      <c r="G47" s="183"/>
      <c r="H47" s="171"/>
      <c r="I47" s="175"/>
      <c r="J47" s="172"/>
      <c r="K47" s="172"/>
      <c r="L47" s="172"/>
      <c r="M47" s="172"/>
      <c r="N47" s="172"/>
      <c r="O47" s="175"/>
      <c r="P47" s="174"/>
      <c r="Q47" s="174"/>
      <c r="R47" s="174"/>
      <c r="S47" s="174"/>
      <c r="T47" s="174"/>
      <c r="U47" s="174"/>
      <c r="V47" s="174"/>
      <c r="W47" s="174"/>
      <c r="X47" s="172"/>
      <c r="Y47" s="172"/>
      <c r="Z47" s="175"/>
      <c r="AA47" s="176"/>
      <c r="AB47" s="172"/>
      <c r="AC47" s="172"/>
      <c r="AD47" s="172"/>
    </row>
    <row r="48">
      <c r="A48" s="60"/>
      <c r="B48" s="176"/>
      <c r="C48" s="174"/>
      <c r="D48" s="174"/>
      <c r="E48" s="174"/>
      <c r="F48" s="171"/>
      <c r="G48" s="183"/>
      <c r="H48" s="171"/>
      <c r="I48" s="173"/>
      <c r="J48" s="172"/>
      <c r="K48" s="172"/>
      <c r="L48" s="172"/>
      <c r="M48" s="172"/>
      <c r="N48" s="172"/>
      <c r="O48" s="173"/>
      <c r="P48" s="174"/>
      <c r="Q48" s="174"/>
      <c r="R48" s="174"/>
      <c r="S48" s="174"/>
      <c r="T48" s="174"/>
      <c r="U48" s="174"/>
      <c r="V48" s="174"/>
      <c r="W48" s="174"/>
      <c r="X48" s="172"/>
      <c r="Y48" s="172"/>
      <c r="Z48" s="173"/>
      <c r="AA48" s="176"/>
      <c r="AB48" s="176"/>
      <c r="AC48" s="176"/>
      <c r="AD48" s="172"/>
    </row>
    <row r="49">
      <c r="A49" s="60"/>
      <c r="B49" s="176"/>
      <c r="C49" s="174"/>
      <c r="D49" s="174"/>
      <c r="E49" s="174"/>
      <c r="F49" s="171"/>
      <c r="G49" s="183"/>
      <c r="H49" s="171"/>
      <c r="I49" s="176"/>
      <c r="J49" s="172"/>
      <c r="K49" s="172"/>
      <c r="L49" s="172"/>
      <c r="M49" s="172"/>
      <c r="N49" s="172"/>
      <c r="O49" s="172"/>
      <c r="P49" s="174"/>
      <c r="Q49" s="174"/>
      <c r="R49" s="174"/>
      <c r="S49" s="174"/>
      <c r="T49" s="174"/>
      <c r="U49" s="174"/>
      <c r="V49" s="174"/>
      <c r="W49" s="174"/>
      <c r="X49" s="172"/>
      <c r="Y49" s="172"/>
      <c r="Z49" s="172"/>
      <c r="AA49" s="172"/>
      <c r="AB49" s="172"/>
      <c r="AC49" s="172"/>
      <c r="AD49" s="172"/>
    </row>
    <row r="50">
      <c r="A50" s="60"/>
      <c r="B50" s="184"/>
      <c r="C50" s="174"/>
      <c r="D50" s="174"/>
      <c r="E50" s="174"/>
      <c r="F50" s="171"/>
      <c r="G50" s="183"/>
      <c r="H50" s="171"/>
      <c r="I50" s="176"/>
      <c r="J50" s="172"/>
      <c r="K50" s="172"/>
      <c r="L50" s="172"/>
      <c r="M50" s="172"/>
      <c r="N50" s="172"/>
      <c r="O50" s="176"/>
      <c r="P50" s="174"/>
      <c r="Q50" s="174"/>
      <c r="R50" s="174"/>
      <c r="S50" s="174"/>
      <c r="T50" s="174"/>
      <c r="U50" s="174"/>
      <c r="V50" s="174"/>
      <c r="W50" s="174"/>
      <c r="X50" s="172"/>
      <c r="Y50" s="172"/>
      <c r="Z50" s="176"/>
      <c r="AA50" s="176"/>
      <c r="AB50" s="176"/>
      <c r="AC50" s="172"/>
      <c r="AD50" s="172"/>
    </row>
    <row r="51">
      <c r="A51" s="60"/>
      <c r="B51" s="176"/>
      <c r="C51" s="174"/>
      <c r="D51" s="174"/>
      <c r="E51" s="174"/>
      <c r="F51" s="171"/>
      <c r="G51" s="183"/>
      <c r="H51" s="171"/>
      <c r="I51" s="176"/>
      <c r="J51" s="172"/>
      <c r="K51" s="172"/>
      <c r="L51" s="172"/>
      <c r="M51" s="172"/>
      <c r="N51" s="172"/>
      <c r="O51" s="176"/>
      <c r="P51" s="174"/>
      <c r="Q51" s="174"/>
      <c r="R51" s="174"/>
      <c r="S51" s="174"/>
      <c r="T51" s="174"/>
      <c r="U51" s="174"/>
      <c r="V51" s="174"/>
      <c r="W51" s="174"/>
      <c r="X51" s="172"/>
      <c r="Y51" s="172"/>
      <c r="Z51" s="175"/>
      <c r="AA51" s="176"/>
      <c r="AB51" s="176"/>
      <c r="AC51" s="176"/>
      <c r="AD51" s="172"/>
    </row>
    <row r="52">
      <c r="A52" s="60"/>
      <c r="B52" s="173"/>
      <c r="C52" s="174"/>
      <c r="D52" s="174"/>
      <c r="E52" s="174"/>
      <c r="F52" s="171"/>
      <c r="G52" s="183"/>
      <c r="H52" s="171"/>
      <c r="I52" s="173"/>
      <c r="J52" s="172"/>
      <c r="K52" s="172"/>
      <c r="L52" s="172"/>
      <c r="M52" s="172"/>
      <c r="N52" s="172"/>
      <c r="O52" s="173"/>
      <c r="P52" s="174"/>
      <c r="Q52" s="174"/>
      <c r="R52" s="174"/>
      <c r="S52" s="174"/>
      <c r="T52" s="174"/>
      <c r="U52" s="174"/>
      <c r="V52" s="174"/>
      <c r="W52" s="174"/>
      <c r="X52" s="172"/>
      <c r="Y52" s="172"/>
      <c r="Z52" s="173"/>
      <c r="AA52" s="173"/>
      <c r="AB52" s="173"/>
      <c r="AC52" s="172"/>
      <c r="AD52" s="172"/>
    </row>
    <row r="53">
      <c r="A53" s="60"/>
      <c r="B53" s="176"/>
      <c r="C53" s="174"/>
      <c r="D53" s="174"/>
      <c r="E53" s="174"/>
      <c r="F53" s="171"/>
      <c r="G53" s="183"/>
      <c r="H53" s="171"/>
      <c r="I53" s="176"/>
      <c r="J53" s="172"/>
      <c r="K53" s="172"/>
      <c r="L53" s="172"/>
      <c r="M53" s="172"/>
      <c r="N53" s="172"/>
      <c r="O53" s="176"/>
      <c r="P53" s="174"/>
      <c r="Q53" s="174"/>
      <c r="R53" s="174"/>
      <c r="S53" s="174"/>
      <c r="T53" s="174"/>
      <c r="U53" s="174"/>
      <c r="V53" s="174"/>
      <c r="W53" s="174"/>
      <c r="X53" s="172"/>
      <c r="Y53" s="172"/>
      <c r="Z53" s="176"/>
      <c r="AA53" s="176"/>
      <c r="AB53" s="176"/>
      <c r="AC53" s="172"/>
      <c r="AD53" s="172"/>
    </row>
    <row r="54">
      <c r="A54" s="60"/>
      <c r="B54" s="176"/>
      <c r="C54" s="174"/>
      <c r="D54" s="174"/>
      <c r="E54" s="174"/>
      <c r="F54" s="171"/>
      <c r="G54" s="183"/>
      <c r="H54" s="171"/>
      <c r="I54" s="176"/>
      <c r="J54" s="172"/>
      <c r="K54" s="172"/>
      <c r="L54" s="172"/>
      <c r="M54" s="172"/>
      <c r="N54" s="172"/>
      <c r="O54" s="176"/>
      <c r="P54" s="174"/>
      <c r="Q54" s="174"/>
      <c r="R54" s="174"/>
      <c r="S54" s="174"/>
      <c r="T54" s="174"/>
      <c r="U54" s="174"/>
      <c r="V54" s="174"/>
      <c r="W54" s="174"/>
      <c r="X54" s="172"/>
      <c r="Y54" s="172"/>
      <c r="Z54" s="176"/>
      <c r="AA54" s="176"/>
      <c r="AB54" s="176"/>
      <c r="AC54" s="172"/>
      <c r="AD54" s="172"/>
    </row>
    <row r="55">
      <c r="A55" s="60"/>
      <c r="B55" s="176"/>
      <c r="C55" s="174"/>
      <c r="D55" s="174"/>
      <c r="E55" s="174"/>
      <c r="F55" s="171"/>
      <c r="G55" s="183"/>
      <c r="H55" s="171"/>
      <c r="I55" s="176"/>
      <c r="J55" s="172"/>
      <c r="K55" s="172"/>
      <c r="L55" s="172"/>
      <c r="M55" s="172"/>
      <c r="N55" s="172"/>
      <c r="O55" s="172"/>
      <c r="P55" s="174"/>
      <c r="Q55" s="174"/>
      <c r="R55" s="174"/>
      <c r="S55" s="174"/>
      <c r="T55" s="174"/>
      <c r="U55" s="174"/>
      <c r="V55" s="174"/>
      <c r="W55" s="174"/>
      <c r="X55" s="172"/>
      <c r="Y55" s="172"/>
      <c r="Z55" s="176"/>
      <c r="AA55" s="176"/>
      <c r="AB55" s="176"/>
      <c r="AC55" s="172"/>
      <c r="AD55" s="172"/>
    </row>
    <row r="56">
      <c r="A56" s="60"/>
      <c r="B56" s="175"/>
      <c r="C56" s="174"/>
      <c r="D56" s="174"/>
      <c r="E56" s="174"/>
      <c r="F56" s="171"/>
      <c r="G56" s="183"/>
      <c r="H56" s="171"/>
      <c r="I56" s="175"/>
      <c r="J56" s="172"/>
      <c r="K56" s="172"/>
      <c r="L56" s="172"/>
      <c r="M56" s="172"/>
      <c r="N56" s="172"/>
      <c r="O56" s="175"/>
      <c r="P56" s="174"/>
      <c r="Q56" s="174"/>
      <c r="R56" s="174"/>
      <c r="S56" s="174"/>
      <c r="T56" s="174"/>
      <c r="U56" s="174"/>
      <c r="V56" s="174"/>
      <c r="W56" s="174"/>
      <c r="X56" s="172"/>
      <c r="Y56" s="172"/>
      <c r="Z56" s="175"/>
      <c r="AA56" s="175"/>
      <c r="AB56" s="175"/>
      <c r="AC56" s="172"/>
      <c r="AD56" s="172"/>
    </row>
    <row r="57">
      <c r="A57" s="60"/>
      <c r="B57" s="176"/>
      <c r="C57" s="174"/>
      <c r="D57" s="174"/>
      <c r="E57" s="174"/>
      <c r="F57" s="171"/>
      <c r="G57" s="183"/>
      <c r="H57" s="171"/>
      <c r="I57" s="176"/>
      <c r="J57" s="172"/>
      <c r="K57" s="172"/>
      <c r="L57" s="172"/>
      <c r="M57" s="172"/>
      <c r="N57" s="172"/>
      <c r="O57" s="176"/>
      <c r="P57" s="174"/>
      <c r="Q57" s="174"/>
      <c r="R57" s="174"/>
      <c r="S57" s="174"/>
      <c r="T57" s="174"/>
      <c r="U57" s="174"/>
      <c r="V57" s="174"/>
      <c r="W57" s="174"/>
      <c r="X57" s="172"/>
      <c r="Y57" s="172"/>
      <c r="Z57" s="176"/>
      <c r="AA57" s="176"/>
      <c r="AB57" s="176"/>
      <c r="AC57" s="176"/>
      <c r="AD57" s="172"/>
    </row>
    <row r="58">
      <c r="A58" s="60"/>
      <c r="B58" s="175"/>
      <c r="C58" s="174"/>
      <c r="D58" s="174"/>
      <c r="E58" s="174"/>
      <c r="F58" s="171"/>
      <c r="G58" s="183"/>
      <c r="H58" s="171"/>
      <c r="I58" s="175"/>
      <c r="J58" s="172"/>
      <c r="K58" s="172"/>
      <c r="L58" s="172"/>
      <c r="M58" s="172"/>
      <c r="N58" s="172"/>
      <c r="O58" s="175"/>
      <c r="P58" s="174"/>
      <c r="Q58" s="174"/>
      <c r="R58" s="174"/>
      <c r="S58" s="174"/>
      <c r="T58" s="174"/>
      <c r="U58" s="174"/>
      <c r="V58" s="174"/>
      <c r="W58" s="174"/>
      <c r="X58" s="172"/>
      <c r="Y58" s="172"/>
      <c r="Z58" s="176"/>
      <c r="AA58" s="175"/>
      <c r="AB58" s="175"/>
      <c r="AC58" s="172"/>
      <c r="AD58" s="172"/>
    </row>
    <row r="59">
      <c r="A59" s="60"/>
      <c r="B59" s="176"/>
      <c r="C59" s="174"/>
      <c r="D59" s="174"/>
      <c r="E59" s="174"/>
      <c r="F59" s="171"/>
      <c r="G59" s="183"/>
      <c r="H59" s="171"/>
      <c r="I59" s="176"/>
      <c r="J59" s="172"/>
      <c r="K59" s="172"/>
      <c r="L59" s="172"/>
      <c r="M59" s="172"/>
      <c r="N59" s="172"/>
      <c r="O59" s="176"/>
      <c r="P59" s="174"/>
      <c r="Q59" s="174"/>
      <c r="R59" s="174"/>
      <c r="S59" s="174"/>
      <c r="T59" s="174"/>
      <c r="U59" s="174"/>
      <c r="V59" s="174"/>
      <c r="W59" s="174"/>
      <c r="X59" s="172"/>
      <c r="Y59" s="172"/>
      <c r="Z59" s="176"/>
      <c r="AA59" s="176"/>
      <c r="AB59" s="176"/>
      <c r="AC59" s="172"/>
      <c r="AD59" s="172"/>
    </row>
    <row r="60">
      <c r="A60" s="60"/>
      <c r="B60" s="176"/>
      <c r="C60" s="174"/>
      <c r="D60" s="174"/>
      <c r="E60" s="174"/>
      <c r="F60" s="171"/>
      <c r="G60" s="183"/>
      <c r="H60" s="171"/>
      <c r="I60" s="176"/>
      <c r="J60" s="172"/>
      <c r="K60" s="172"/>
      <c r="L60" s="172"/>
      <c r="M60" s="172"/>
      <c r="N60" s="172"/>
      <c r="O60" s="176"/>
      <c r="P60" s="174"/>
      <c r="Q60" s="174"/>
      <c r="R60" s="174"/>
      <c r="S60" s="174"/>
      <c r="T60" s="174"/>
      <c r="U60" s="174"/>
      <c r="V60" s="174"/>
      <c r="W60" s="174"/>
      <c r="X60" s="172"/>
      <c r="Y60" s="172"/>
      <c r="Z60" s="175"/>
      <c r="AA60" s="176"/>
      <c r="AB60" s="176"/>
      <c r="AC60" s="176"/>
      <c r="AD60" s="172"/>
    </row>
    <row r="61">
      <c r="A61" s="60"/>
      <c r="B61" s="176"/>
      <c r="C61" s="174"/>
      <c r="D61" s="174"/>
      <c r="E61" s="174"/>
      <c r="F61" s="171"/>
      <c r="G61" s="183"/>
      <c r="H61" s="171"/>
      <c r="I61" s="176"/>
      <c r="J61" s="172"/>
      <c r="K61" s="172"/>
      <c r="L61" s="172"/>
      <c r="M61" s="172"/>
      <c r="N61" s="172"/>
      <c r="O61" s="176"/>
      <c r="P61" s="174"/>
      <c r="Q61" s="174"/>
      <c r="R61" s="174"/>
      <c r="S61" s="174"/>
      <c r="T61" s="174"/>
      <c r="U61" s="174"/>
      <c r="V61" s="174"/>
      <c r="W61" s="174"/>
      <c r="X61" s="172"/>
      <c r="Y61" s="172"/>
      <c r="Z61" s="176"/>
      <c r="AA61" s="176"/>
      <c r="AB61" s="176"/>
      <c r="AC61" s="172"/>
      <c r="AD61" s="172"/>
    </row>
    <row r="62">
      <c r="A62" s="60"/>
      <c r="B62" s="176"/>
      <c r="C62" s="174"/>
      <c r="D62" s="174"/>
      <c r="E62" s="174"/>
      <c r="F62" s="171"/>
      <c r="G62" s="183"/>
      <c r="H62" s="171"/>
      <c r="I62" s="176"/>
      <c r="J62" s="172"/>
      <c r="K62" s="172"/>
      <c r="L62" s="172"/>
      <c r="M62" s="172"/>
      <c r="N62" s="172"/>
      <c r="O62" s="176"/>
      <c r="P62" s="174"/>
      <c r="Q62" s="174"/>
      <c r="R62" s="174"/>
      <c r="S62" s="174"/>
      <c r="T62" s="174"/>
      <c r="U62" s="174"/>
      <c r="V62" s="174"/>
      <c r="W62" s="174"/>
      <c r="X62" s="172"/>
      <c r="Y62" s="172"/>
      <c r="Z62" s="176"/>
      <c r="AA62" s="176"/>
      <c r="AB62" s="176"/>
      <c r="AC62" s="176"/>
      <c r="AD62" s="172"/>
    </row>
    <row r="63">
      <c r="A63" s="60"/>
      <c r="B63" s="173"/>
      <c r="C63" s="174"/>
      <c r="D63" s="174"/>
      <c r="E63" s="174"/>
      <c r="F63" s="171"/>
      <c r="G63" s="183"/>
      <c r="H63" s="171"/>
      <c r="I63" s="173"/>
      <c r="J63" s="172"/>
      <c r="K63" s="172"/>
      <c r="L63" s="172"/>
      <c r="M63" s="172"/>
      <c r="N63" s="172"/>
      <c r="O63" s="173"/>
      <c r="P63" s="174"/>
      <c r="Q63" s="174"/>
      <c r="R63" s="174"/>
      <c r="S63" s="174"/>
      <c r="T63" s="174"/>
      <c r="U63" s="174"/>
      <c r="V63" s="174"/>
      <c r="W63" s="174"/>
      <c r="X63" s="172"/>
      <c r="Y63" s="172"/>
      <c r="Z63" s="173"/>
      <c r="AA63" s="173"/>
      <c r="AB63" s="173"/>
      <c r="AC63" s="172"/>
      <c r="AD63" s="172"/>
    </row>
    <row r="64">
      <c r="A64" s="60"/>
      <c r="B64" s="175"/>
      <c r="C64" s="174"/>
      <c r="D64" s="174"/>
      <c r="E64" s="174"/>
      <c r="F64" s="171"/>
      <c r="G64" s="183"/>
      <c r="H64" s="171"/>
      <c r="I64" s="173"/>
      <c r="J64" s="172"/>
      <c r="K64" s="172"/>
      <c r="L64" s="172"/>
      <c r="M64" s="172"/>
      <c r="N64" s="172"/>
      <c r="O64" s="173"/>
      <c r="P64" s="174"/>
      <c r="Q64" s="174"/>
      <c r="R64" s="174"/>
      <c r="S64" s="174"/>
      <c r="T64" s="174"/>
      <c r="U64" s="174"/>
      <c r="V64" s="174"/>
      <c r="W64" s="174"/>
      <c r="X64" s="172"/>
      <c r="Y64" s="172"/>
      <c r="Z64" s="173"/>
      <c r="AA64" s="175"/>
      <c r="AB64" s="175"/>
      <c r="AC64" s="175"/>
      <c r="AD64" s="172"/>
    </row>
    <row r="65">
      <c r="A65" s="60"/>
      <c r="B65" s="176"/>
      <c r="C65" s="174"/>
      <c r="D65" s="174"/>
      <c r="E65" s="174"/>
      <c r="F65" s="171"/>
      <c r="G65" s="183"/>
      <c r="H65" s="171"/>
      <c r="I65" s="176"/>
      <c r="J65" s="172"/>
      <c r="K65" s="172"/>
      <c r="L65" s="172"/>
      <c r="M65" s="172"/>
      <c r="N65" s="172"/>
      <c r="O65" s="176"/>
      <c r="P65" s="174"/>
      <c r="Q65" s="174"/>
      <c r="R65" s="174"/>
      <c r="S65" s="174"/>
      <c r="T65" s="174"/>
      <c r="U65" s="174"/>
      <c r="V65" s="174"/>
      <c r="W65" s="174"/>
      <c r="X65" s="172"/>
      <c r="Y65" s="172"/>
      <c r="Z65" s="176"/>
      <c r="AA65" s="176"/>
      <c r="AB65" s="176"/>
      <c r="AC65" s="172"/>
      <c r="AD65" s="172"/>
    </row>
    <row r="66">
      <c r="B66" s="176"/>
      <c r="C66" s="174"/>
      <c r="D66" s="174"/>
      <c r="E66" s="174"/>
      <c r="F66" s="174"/>
      <c r="G66" s="183"/>
      <c r="H66" s="171"/>
      <c r="I66" s="176"/>
      <c r="J66" s="172"/>
      <c r="K66" s="172"/>
      <c r="L66" s="172"/>
      <c r="M66" s="172"/>
      <c r="N66" s="172"/>
      <c r="O66" s="176"/>
      <c r="P66" s="174"/>
      <c r="Q66" s="174"/>
      <c r="R66" s="174"/>
      <c r="S66" s="174"/>
      <c r="T66" s="174"/>
      <c r="U66" s="174"/>
      <c r="V66" s="174"/>
      <c r="W66" s="174"/>
      <c r="X66" s="172"/>
      <c r="Y66" s="172"/>
      <c r="Z66" s="176"/>
      <c r="AA66" s="176"/>
      <c r="AB66" s="176"/>
      <c r="AC66" s="172"/>
      <c r="AD66" s="172"/>
    </row>
    <row r="67">
      <c r="B67" s="176"/>
      <c r="C67" s="174"/>
      <c r="D67" s="174"/>
      <c r="E67" s="174"/>
      <c r="F67" s="174"/>
      <c r="G67" s="183"/>
      <c r="H67" s="171"/>
      <c r="I67" s="176"/>
      <c r="J67" s="172"/>
      <c r="K67" s="172"/>
      <c r="L67" s="172"/>
      <c r="M67" s="172"/>
      <c r="N67" s="172"/>
      <c r="O67" s="176"/>
      <c r="P67" s="174"/>
      <c r="Q67" s="174"/>
      <c r="R67" s="174"/>
      <c r="S67" s="174"/>
      <c r="T67" s="174"/>
      <c r="U67" s="174"/>
      <c r="V67" s="174"/>
      <c r="W67" s="174"/>
      <c r="X67" s="172"/>
      <c r="Y67" s="172"/>
      <c r="Z67" s="176"/>
      <c r="AA67" s="176"/>
      <c r="AB67" s="176"/>
      <c r="AC67" s="172"/>
      <c r="AD67" s="172"/>
    </row>
    <row r="68">
      <c r="B68" s="176"/>
      <c r="C68" s="174"/>
      <c r="D68" s="174"/>
      <c r="E68" s="174"/>
      <c r="F68" s="174"/>
      <c r="G68" s="183"/>
      <c r="H68" s="171"/>
      <c r="I68" s="173"/>
      <c r="J68" s="172"/>
      <c r="K68" s="172"/>
      <c r="L68" s="172"/>
      <c r="M68" s="172"/>
      <c r="N68" s="172"/>
      <c r="O68" s="173"/>
      <c r="P68" s="174"/>
      <c r="Q68" s="174"/>
      <c r="R68" s="174"/>
      <c r="S68" s="174"/>
      <c r="T68" s="174"/>
      <c r="U68" s="174"/>
      <c r="V68" s="174"/>
      <c r="W68" s="174"/>
      <c r="X68" s="172"/>
      <c r="Y68" s="172"/>
      <c r="Z68" s="175"/>
      <c r="AA68" s="176"/>
      <c r="AB68" s="176"/>
      <c r="AC68" s="172"/>
      <c r="AD68" s="172"/>
    </row>
    <row r="69">
      <c r="B69" s="176"/>
      <c r="C69" s="174"/>
      <c r="D69" s="174"/>
      <c r="E69" s="174"/>
      <c r="F69" s="174"/>
      <c r="G69" s="183"/>
      <c r="H69" s="171"/>
      <c r="I69" s="175"/>
      <c r="J69" s="172"/>
      <c r="K69" s="172"/>
      <c r="L69" s="172"/>
      <c r="M69" s="172"/>
      <c r="N69" s="172"/>
      <c r="O69" s="176"/>
      <c r="P69" s="174"/>
      <c r="Q69" s="174"/>
      <c r="R69" s="174"/>
      <c r="S69" s="174"/>
      <c r="T69" s="174"/>
      <c r="U69" s="174"/>
      <c r="V69" s="174"/>
      <c r="W69" s="174"/>
      <c r="X69" s="172"/>
      <c r="Y69" s="172"/>
      <c r="Z69" s="176"/>
      <c r="AA69" s="176"/>
      <c r="AB69" s="176"/>
      <c r="AC69" s="176"/>
      <c r="AD69" s="172"/>
    </row>
    <row r="70">
      <c r="B70" s="176"/>
      <c r="C70" s="174"/>
      <c r="D70" s="174"/>
      <c r="E70" s="174"/>
      <c r="F70" s="174"/>
      <c r="G70" s="183"/>
      <c r="H70" s="171"/>
      <c r="I70" s="176"/>
      <c r="J70" s="172"/>
      <c r="K70" s="172"/>
      <c r="L70" s="172"/>
      <c r="M70" s="172"/>
      <c r="N70" s="172"/>
      <c r="O70" s="176"/>
      <c r="P70" s="174"/>
      <c r="Q70" s="174"/>
      <c r="R70" s="174"/>
      <c r="S70" s="174"/>
      <c r="T70" s="174"/>
      <c r="U70" s="174"/>
      <c r="V70" s="174"/>
      <c r="W70" s="174"/>
      <c r="X70" s="172"/>
      <c r="Y70" s="172"/>
      <c r="Z70" s="176"/>
      <c r="AA70" s="176"/>
      <c r="AB70" s="176"/>
      <c r="AC70" s="176"/>
      <c r="AD70" s="172"/>
    </row>
    <row r="71">
      <c r="B71" s="176"/>
      <c r="C71" s="174"/>
      <c r="D71" s="174"/>
      <c r="E71" s="174"/>
      <c r="F71" s="174"/>
      <c r="G71" s="183"/>
      <c r="H71" s="171"/>
      <c r="I71" s="176"/>
      <c r="J71" s="172"/>
      <c r="K71" s="172"/>
      <c r="L71" s="172"/>
      <c r="M71" s="172"/>
      <c r="N71" s="172"/>
      <c r="O71" s="176"/>
      <c r="P71" s="174"/>
      <c r="Q71" s="174"/>
      <c r="R71" s="174"/>
      <c r="S71" s="174"/>
      <c r="T71" s="174"/>
      <c r="U71" s="174"/>
      <c r="V71" s="174"/>
      <c r="W71" s="174"/>
      <c r="X71" s="172"/>
      <c r="Y71" s="172"/>
      <c r="Z71" s="175"/>
      <c r="AA71" s="176"/>
      <c r="AB71" s="176"/>
      <c r="AC71" s="176"/>
      <c r="AD71" s="172"/>
    </row>
    <row r="72">
      <c r="B72" s="176"/>
      <c r="C72" s="174"/>
      <c r="D72" s="174"/>
      <c r="E72" s="174"/>
      <c r="F72" s="174"/>
      <c r="G72" s="183"/>
      <c r="H72" s="171"/>
      <c r="I72" s="176"/>
      <c r="J72" s="172"/>
      <c r="K72" s="172"/>
      <c r="L72" s="172"/>
      <c r="M72" s="172"/>
      <c r="N72" s="172"/>
      <c r="O72" s="176"/>
      <c r="P72" s="174"/>
      <c r="Q72" s="174"/>
      <c r="R72" s="174"/>
      <c r="S72" s="174"/>
      <c r="T72" s="174"/>
      <c r="U72" s="174"/>
      <c r="V72" s="174"/>
      <c r="W72" s="174"/>
      <c r="X72" s="172"/>
      <c r="Y72" s="172"/>
      <c r="Z72" s="176"/>
      <c r="AA72" s="176"/>
      <c r="AB72" s="176"/>
      <c r="AC72" s="172"/>
      <c r="AD72" s="172"/>
    </row>
    <row r="73">
      <c r="G73" s="58"/>
      <c r="H73" s="58"/>
    </row>
    <row r="74">
      <c r="G74" s="58"/>
      <c r="H74" s="58"/>
    </row>
    <row r="75">
      <c r="B75" s="185" t="s">
        <v>280</v>
      </c>
      <c r="C75" s="185" t="s">
        <v>260</v>
      </c>
      <c r="D75" s="185" t="s">
        <v>281</v>
      </c>
      <c r="E75" s="186" t="s">
        <v>282</v>
      </c>
      <c r="F75" s="186"/>
      <c r="G75" s="187"/>
      <c r="H75" s="187"/>
      <c r="I75" s="186"/>
      <c r="J75" s="186" t="s">
        <v>283</v>
      </c>
      <c r="K75" s="185"/>
    </row>
    <row r="76">
      <c r="B76" s="188"/>
      <c r="C76" s="188"/>
      <c r="D76" s="188"/>
      <c r="E76" s="188"/>
      <c r="F76" s="188"/>
      <c r="G76" s="189"/>
      <c r="H76" s="189"/>
      <c r="I76" s="188"/>
      <c r="J76" s="188"/>
      <c r="K76" s="188"/>
    </row>
    <row r="77">
      <c r="B77" s="188"/>
      <c r="C77" s="188"/>
      <c r="D77" s="188"/>
      <c r="E77" s="188"/>
      <c r="F77" s="188"/>
      <c r="G77" s="189"/>
      <c r="H77" s="189"/>
      <c r="I77" s="188"/>
      <c r="J77" s="188"/>
      <c r="K77" s="188"/>
    </row>
    <row r="78">
      <c r="B78" s="188"/>
      <c r="C78" s="188"/>
      <c r="D78" s="188"/>
      <c r="E78" s="188"/>
      <c r="F78" s="188"/>
      <c r="G78" s="189"/>
      <c r="H78" s="189"/>
      <c r="I78" s="188"/>
      <c r="J78" s="188"/>
      <c r="K78" s="188"/>
    </row>
    <row r="79">
      <c r="B79" s="184">
        <v>43631.0</v>
      </c>
      <c r="F79" s="172"/>
      <c r="G79" s="183"/>
      <c r="H79" s="183"/>
      <c r="I79" s="172"/>
      <c r="K79" s="172"/>
    </row>
    <row r="80">
      <c r="B80" s="175">
        <v>44050.0</v>
      </c>
      <c r="F80" s="172"/>
      <c r="G80" s="183"/>
      <c r="H80" s="183"/>
      <c r="I80" s="172"/>
      <c r="K80" s="172"/>
    </row>
    <row r="81">
      <c r="B81" s="184">
        <v>44453.0</v>
      </c>
      <c r="F81" s="172"/>
      <c r="G81" s="183"/>
      <c r="H81" s="183"/>
      <c r="I81" s="172"/>
      <c r="K81" s="172"/>
    </row>
    <row r="82">
      <c r="B82" s="176">
        <v>44458.0</v>
      </c>
      <c r="F82" s="172"/>
      <c r="G82" s="183"/>
      <c r="H82" s="183"/>
      <c r="I82" s="172"/>
      <c r="K82" s="172"/>
    </row>
    <row r="83">
      <c r="B83" s="176">
        <v>44607.0</v>
      </c>
      <c r="F83" s="172"/>
      <c r="G83" s="183"/>
      <c r="H83" s="183"/>
      <c r="I83" s="172"/>
      <c r="K83" s="172"/>
    </row>
    <row r="84">
      <c r="B84" s="184">
        <v>44738.0</v>
      </c>
      <c r="F84" s="172"/>
      <c r="G84" s="183"/>
      <c r="H84" s="183"/>
      <c r="I84" s="172"/>
      <c r="K84" s="172"/>
    </row>
    <row r="85">
      <c r="B85" s="176">
        <v>45000.0</v>
      </c>
      <c r="F85" s="172"/>
      <c r="G85" s="183"/>
      <c r="H85" s="183"/>
      <c r="I85" s="172"/>
      <c r="K85" s="172"/>
    </row>
    <row r="86">
      <c r="B86" s="173">
        <v>45061.0</v>
      </c>
      <c r="F86" s="172"/>
      <c r="G86" s="183"/>
      <c r="H86" s="183"/>
      <c r="I86" s="172"/>
      <c r="K86" s="172"/>
    </row>
    <row r="87">
      <c r="B87" s="176">
        <v>45336.0</v>
      </c>
      <c r="F87" s="172"/>
      <c r="G87" s="183"/>
      <c r="H87" s="183"/>
      <c r="I87" s="172"/>
      <c r="K87" s="172"/>
    </row>
    <row r="88">
      <c r="B88" s="175">
        <v>45876.0</v>
      </c>
      <c r="F88" s="172"/>
      <c r="G88" s="183"/>
      <c r="H88" s="183"/>
      <c r="I88" s="172"/>
      <c r="K88" s="172"/>
    </row>
    <row r="89">
      <c r="B89" s="176">
        <v>46284.0</v>
      </c>
      <c r="F89" s="172"/>
      <c r="G89" s="183"/>
      <c r="H89" s="183"/>
      <c r="I89" s="172"/>
      <c r="K89" s="172"/>
    </row>
    <row r="90">
      <c r="B90" s="175">
        <v>46335.0</v>
      </c>
      <c r="F90" s="172"/>
      <c r="G90" s="183"/>
      <c r="H90" s="183"/>
      <c r="I90" s="172"/>
      <c r="K90" s="172"/>
    </row>
    <row r="91">
      <c r="B91" s="176">
        <v>46675.0</v>
      </c>
      <c r="F91" s="172"/>
      <c r="G91" s="183"/>
      <c r="H91" s="183"/>
      <c r="I91" s="172"/>
      <c r="K91" s="172"/>
    </row>
    <row r="92">
      <c r="B92" s="176">
        <v>46798.0</v>
      </c>
      <c r="F92" s="172"/>
      <c r="G92" s="183"/>
      <c r="H92" s="183"/>
      <c r="I92" s="172"/>
      <c r="K92" s="172"/>
    </row>
    <row r="93">
      <c r="B93" s="176">
        <v>47010.0</v>
      </c>
      <c r="F93" s="172"/>
      <c r="G93" s="183"/>
      <c r="H93" s="183"/>
      <c r="I93" s="172"/>
      <c r="K93" s="172"/>
    </row>
    <row r="94">
      <c r="B94" s="173">
        <v>47618.0</v>
      </c>
      <c r="F94" s="172"/>
      <c r="G94" s="183"/>
      <c r="H94" s="183"/>
      <c r="I94" s="172"/>
      <c r="K94" s="172"/>
    </row>
    <row r="95">
      <c r="B95" s="175">
        <v>48001.0</v>
      </c>
      <c r="F95" s="172"/>
      <c r="G95" s="183"/>
      <c r="H95" s="183"/>
      <c r="I95" s="172"/>
      <c r="K95" s="172"/>
    </row>
    <row r="96">
      <c r="B96" s="176">
        <v>50114.0</v>
      </c>
      <c r="F96" s="172"/>
      <c r="G96" s="183"/>
      <c r="H96" s="183"/>
      <c r="I96" s="172"/>
      <c r="K96" s="172"/>
    </row>
    <row r="97">
      <c r="B97" s="176">
        <v>52763.0</v>
      </c>
      <c r="F97" s="172"/>
      <c r="G97" s="183"/>
      <c r="H97" s="183"/>
      <c r="I97" s="172"/>
      <c r="K97" s="172"/>
    </row>
    <row r="98">
      <c r="B98" s="176">
        <v>53589.0</v>
      </c>
      <c r="F98" s="172"/>
      <c r="G98" s="183"/>
      <c r="H98" s="183"/>
      <c r="I98" s="172"/>
      <c r="K98" s="172"/>
    </row>
    <row r="99">
      <c r="B99" s="176">
        <v>53980.0</v>
      </c>
      <c r="F99" s="172"/>
      <c r="G99" s="183"/>
      <c r="H99" s="183"/>
      <c r="I99" s="172"/>
      <c r="K99" s="172"/>
    </row>
    <row r="100">
      <c r="B100" s="176">
        <v>54315.0</v>
      </c>
      <c r="F100" s="172"/>
      <c r="G100" s="183"/>
      <c r="H100" s="183"/>
      <c r="I100" s="172"/>
      <c r="K100" s="172"/>
    </row>
    <row r="101">
      <c r="G101" s="58"/>
      <c r="H101" s="58"/>
    </row>
    <row r="102">
      <c r="G102" s="58"/>
      <c r="H102" s="58"/>
    </row>
    <row r="103">
      <c r="G103" s="58"/>
      <c r="H103" s="58"/>
    </row>
    <row r="104">
      <c r="G104" s="58"/>
      <c r="H104" s="58"/>
    </row>
    <row r="105">
      <c r="G105" s="58"/>
      <c r="H105" s="58"/>
    </row>
    <row r="106">
      <c r="G106" s="58"/>
      <c r="H106" s="58"/>
    </row>
    <row r="107">
      <c r="G107" s="58"/>
      <c r="H107" s="58"/>
    </row>
    <row r="108">
      <c r="G108" s="58"/>
      <c r="H108" s="58"/>
    </row>
    <row r="109">
      <c r="G109" s="58"/>
      <c r="H109" s="58"/>
    </row>
    <row r="110">
      <c r="G110" s="58"/>
      <c r="H110" s="58"/>
    </row>
    <row r="111">
      <c r="G111" s="58"/>
      <c r="H111" s="58"/>
    </row>
    <row r="112">
      <c r="G112" s="58"/>
      <c r="H112" s="58"/>
    </row>
    <row r="113">
      <c r="G113" s="58"/>
      <c r="H113" s="58"/>
    </row>
    <row r="114">
      <c r="G114" s="58"/>
      <c r="H114" s="58"/>
    </row>
    <row r="115">
      <c r="G115" s="58"/>
      <c r="H115" s="58"/>
    </row>
    <row r="116">
      <c r="G116" s="58"/>
      <c r="H116" s="58"/>
    </row>
    <row r="117">
      <c r="G117" s="58"/>
      <c r="H117" s="58"/>
    </row>
    <row r="118">
      <c r="G118" s="58"/>
      <c r="H118" s="58"/>
    </row>
    <row r="119">
      <c r="G119" s="58"/>
      <c r="H119" s="58"/>
    </row>
    <row r="120">
      <c r="G120" s="58"/>
      <c r="H120" s="58"/>
    </row>
    <row r="121">
      <c r="G121" s="58"/>
      <c r="H121" s="58"/>
    </row>
    <row r="122">
      <c r="G122" s="58"/>
      <c r="H122" s="58"/>
    </row>
    <row r="123">
      <c r="G123" s="58"/>
      <c r="H123" s="58"/>
    </row>
    <row r="124">
      <c r="G124" s="58"/>
      <c r="H124" s="58"/>
    </row>
    <row r="125">
      <c r="G125" s="58"/>
      <c r="H125" s="58"/>
    </row>
    <row r="126">
      <c r="G126" s="58"/>
      <c r="H126" s="58"/>
    </row>
    <row r="127">
      <c r="G127" s="58"/>
      <c r="H127" s="58"/>
    </row>
    <row r="128">
      <c r="G128" s="58"/>
      <c r="H128" s="58"/>
    </row>
    <row r="129">
      <c r="G129" s="58"/>
      <c r="H129" s="58"/>
    </row>
    <row r="130">
      <c r="G130" s="58"/>
      <c r="H130" s="58"/>
    </row>
    <row r="131">
      <c r="G131" s="58"/>
      <c r="H131" s="58"/>
    </row>
    <row r="132">
      <c r="G132" s="58"/>
      <c r="H132" s="58"/>
    </row>
    <row r="133">
      <c r="G133" s="58"/>
      <c r="H133" s="58"/>
    </row>
    <row r="134">
      <c r="G134" s="58"/>
      <c r="H134" s="58"/>
    </row>
    <row r="135">
      <c r="G135" s="58"/>
      <c r="H135" s="58"/>
    </row>
    <row r="136">
      <c r="G136" s="58"/>
      <c r="H136" s="58"/>
    </row>
    <row r="137">
      <c r="G137" s="58"/>
      <c r="H137" s="58"/>
    </row>
    <row r="138">
      <c r="G138" s="58"/>
      <c r="H138" s="58"/>
    </row>
    <row r="139">
      <c r="G139" s="58"/>
      <c r="H139" s="58"/>
    </row>
    <row r="140">
      <c r="G140" s="58"/>
      <c r="H140" s="58"/>
    </row>
    <row r="141">
      <c r="G141" s="58"/>
      <c r="H141" s="58"/>
    </row>
    <row r="142">
      <c r="G142" s="58"/>
      <c r="H142" s="58"/>
    </row>
    <row r="143">
      <c r="G143" s="58"/>
      <c r="H143" s="58"/>
    </row>
    <row r="144">
      <c r="G144" s="58"/>
      <c r="H144" s="58"/>
    </row>
    <row r="145">
      <c r="G145" s="58"/>
      <c r="H145" s="58"/>
    </row>
    <row r="146">
      <c r="G146" s="58"/>
      <c r="H146" s="58"/>
    </row>
    <row r="147">
      <c r="G147" s="58"/>
      <c r="H147" s="58"/>
    </row>
    <row r="148">
      <c r="G148" s="58"/>
      <c r="H148" s="58"/>
    </row>
    <row r="149">
      <c r="G149" s="58"/>
      <c r="H149" s="58"/>
    </row>
    <row r="150">
      <c r="G150" s="58"/>
      <c r="H150" s="58"/>
    </row>
    <row r="151">
      <c r="G151" s="58"/>
      <c r="H151" s="58"/>
    </row>
    <row r="152">
      <c r="G152" s="58"/>
      <c r="H152" s="58"/>
    </row>
    <row r="153">
      <c r="G153" s="58"/>
      <c r="H153" s="58"/>
    </row>
    <row r="154">
      <c r="G154" s="58"/>
      <c r="H154" s="58"/>
    </row>
    <row r="155">
      <c r="G155" s="58"/>
      <c r="H155" s="58"/>
    </row>
    <row r="156">
      <c r="G156" s="58"/>
      <c r="H156" s="58"/>
    </row>
    <row r="157">
      <c r="G157" s="58"/>
      <c r="H157" s="58"/>
    </row>
    <row r="158">
      <c r="G158" s="58"/>
      <c r="H158" s="58"/>
    </row>
    <row r="159">
      <c r="G159" s="58"/>
      <c r="H159" s="58"/>
    </row>
    <row r="160">
      <c r="G160" s="58"/>
      <c r="H160" s="58"/>
    </row>
    <row r="161">
      <c r="G161" s="58"/>
      <c r="H161" s="58"/>
    </row>
    <row r="162">
      <c r="G162" s="58"/>
      <c r="H162" s="58"/>
    </row>
    <row r="163">
      <c r="G163" s="58"/>
      <c r="H163" s="58"/>
    </row>
    <row r="164">
      <c r="G164" s="58"/>
      <c r="H164" s="58"/>
    </row>
    <row r="165">
      <c r="G165" s="58"/>
      <c r="H165" s="58"/>
    </row>
    <row r="166">
      <c r="G166" s="58"/>
      <c r="H166" s="58"/>
    </row>
    <row r="167">
      <c r="G167" s="58"/>
      <c r="H167" s="58"/>
    </row>
    <row r="168">
      <c r="G168" s="58"/>
      <c r="H168" s="58"/>
    </row>
    <row r="169">
      <c r="G169" s="58"/>
      <c r="H169" s="58"/>
    </row>
    <row r="170">
      <c r="G170" s="58"/>
      <c r="H170" s="58"/>
    </row>
    <row r="171">
      <c r="G171" s="58"/>
      <c r="H171" s="58"/>
    </row>
    <row r="172">
      <c r="G172" s="58"/>
      <c r="H172" s="58"/>
    </row>
    <row r="173">
      <c r="G173" s="58"/>
      <c r="H173" s="58"/>
    </row>
    <row r="174">
      <c r="G174" s="58"/>
      <c r="H174" s="58"/>
    </row>
    <row r="175">
      <c r="G175" s="58"/>
      <c r="H175" s="58"/>
    </row>
    <row r="176">
      <c r="G176" s="58"/>
      <c r="H176" s="58"/>
    </row>
    <row r="177">
      <c r="G177" s="58"/>
      <c r="H177" s="58"/>
    </row>
    <row r="178">
      <c r="G178" s="58"/>
      <c r="H178" s="58"/>
    </row>
    <row r="179">
      <c r="G179" s="58"/>
      <c r="H179" s="58"/>
    </row>
    <row r="180">
      <c r="G180" s="58"/>
      <c r="H180" s="58"/>
    </row>
    <row r="181">
      <c r="G181" s="58"/>
      <c r="H181" s="58"/>
    </row>
    <row r="182">
      <c r="G182" s="58"/>
      <c r="H182" s="58"/>
    </row>
    <row r="183">
      <c r="G183" s="58"/>
      <c r="H183" s="58"/>
    </row>
    <row r="184">
      <c r="G184" s="58"/>
      <c r="H184" s="58"/>
    </row>
    <row r="185">
      <c r="G185" s="58"/>
      <c r="H185" s="58"/>
    </row>
    <row r="186">
      <c r="G186" s="58"/>
      <c r="H186" s="58"/>
    </row>
    <row r="187">
      <c r="G187" s="58"/>
      <c r="H187" s="58"/>
    </row>
    <row r="188">
      <c r="G188" s="58"/>
      <c r="H188" s="58"/>
    </row>
    <row r="189">
      <c r="G189" s="58"/>
      <c r="H189" s="58"/>
    </row>
    <row r="190">
      <c r="G190" s="58"/>
      <c r="H190" s="58"/>
    </row>
    <row r="191">
      <c r="G191" s="58"/>
      <c r="H191" s="58"/>
    </row>
    <row r="192">
      <c r="G192" s="58"/>
      <c r="H192" s="58"/>
    </row>
    <row r="193">
      <c r="G193" s="58"/>
      <c r="H193" s="58"/>
    </row>
    <row r="194">
      <c r="G194" s="58"/>
      <c r="H194" s="58"/>
    </row>
    <row r="195">
      <c r="G195" s="58"/>
      <c r="H195" s="58"/>
    </row>
    <row r="196">
      <c r="G196" s="58"/>
      <c r="H196" s="58"/>
    </row>
    <row r="197">
      <c r="G197" s="58"/>
      <c r="H197" s="58"/>
    </row>
    <row r="198">
      <c r="G198" s="58"/>
      <c r="H198" s="58"/>
    </row>
    <row r="199">
      <c r="G199" s="58"/>
      <c r="H199" s="58"/>
    </row>
    <row r="200">
      <c r="G200" s="58"/>
      <c r="H200" s="58"/>
    </row>
    <row r="201">
      <c r="G201" s="58"/>
      <c r="H201" s="58"/>
    </row>
    <row r="202">
      <c r="G202" s="58"/>
      <c r="H202" s="58"/>
    </row>
    <row r="203">
      <c r="G203" s="58"/>
      <c r="H203" s="58"/>
    </row>
    <row r="204">
      <c r="G204" s="58"/>
      <c r="H204" s="58"/>
    </row>
    <row r="205">
      <c r="G205" s="58"/>
      <c r="H205" s="58"/>
    </row>
    <row r="206">
      <c r="G206" s="58"/>
      <c r="H206" s="58"/>
    </row>
    <row r="207">
      <c r="G207" s="58"/>
      <c r="H207" s="58"/>
    </row>
    <row r="208">
      <c r="G208" s="58"/>
      <c r="H208" s="58"/>
    </row>
    <row r="209">
      <c r="G209" s="58"/>
      <c r="H209" s="58"/>
    </row>
    <row r="210">
      <c r="G210" s="58"/>
      <c r="H210" s="58"/>
    </row>
    <row r="211">
      <c r="G211" s="58"/>
      <c r="H211" s="58"/>
    </row>
    <row r="212">
      <c r="G212" s="58"/>
      <c r="H212" s="58"/>
    </row>
    <row r="213">
      <c r="G213" s="58"/>
      <c r="H213" s="58"/>
    </row>
    <row r="214">
      <c r="G214" s="58"/>
      <c r="H214" s="58"/>
    </row>
    <row r="215">
      <c r="G215" s="58"/>
      <c r="H215" s="58"/>
    </row>
    <row r="216">
      <c r="G216" s="58"/>
      <c r="H216" s="58"/>
    </row>
    <row r="217">
      <c r="G217" s="58"/>
      <c r="H217" s="58"/>
    </row>
    <row r="218">
      <c r="G218" s="58"/>
      <c r="H218" s="58"/>
    </row>
    <row r="219">
      <c r="G219" s="58"/>
      <c r="H219" s="58"/>
    </row>
    <row r="220">
      <c r="G220" s="58"/>
      <c r="H220" s="58"/>
    </row>
    <row r="221">
      <c r="G221" s="58"/>
      <c r="H221" s="58"/>
    </row>
    <row r="222">
      <c r="G222" s="58"/>
      <c r="H222" s="58"/>
    </row>
    <row r="223">
      <c r="G223" s="58"/>
      <c r="H223" s="58"/>
    </row>
    <row r="224">
      <c r="G224" s="58"/>
      <c r="H224" s="58"/>
    </row>
    <row r="225">
      <c r="G225" s="58"/>
      <c r="H225" s="58"/>
    </row>
    <row r="226">
      <c r="G226" s="58"/>
      <c r="H226" s="58"/>
    </row>
    <row r="227">
      <c r="G227" s="58"/>
      <c r="H227" s="58"/>
    </row>
    <row r="228">
      <c r="G228" s="58"/>
      <c r="H228" s="58"/>
    </row>
    <row r="229">
      <c r="G229" s="58"/>
      <c r="H229" s="58"/>
    </row>
    <row r="230">
      <c r="G230" s="58"/>
      <c r="H230" s="58"/>
    </row>
    <row r="231">
      <c r="G231" s="58"/>
      <c r="H231" s="58"/>
    </row>
    <row r="232">
      <c r="G232" s="58"/>
      <c r="H232" s="58"/>
    </row>
    <row r="233">
      <c r="G233" s="58"/>
      <c r="H233" s="58"/>
    </row>
    <row r="234">
      <c r="G234" s="58"/>
      <c r="H234" s="58"/>
    </row>
    <row r="235">
      <c r="G235" s="58"/>
      <c r="H235" s="58"/>
    </row>
    <row r="236">
      <c r="G236" s="58"/>
      <c r="H236" s="58"/>
    </row>
    <row r="237">
      <c r="G237" s="58"/>
      <c r="H237" s="58"/>
    </row>
    <row r="238">
      <c r="G238" s="58"/>
      <c r="H238" s="58"/>
    </row>
    <row r="239">
      <c r="G239" s="58"/>
      <c r="H239" s="58"/>
    </row>
    <row r="240">
      <c r="G240" s="58"/>
      <c r="H240" s="58"/>
    </row>
    <row r="241">
      <c r="G241" s="58"/>
      <c r="H241" s="58"/>
    </row>
    <row r="242">
      <c r="G242" s="58"/>
      <c r="H242" s="58"/>
    </row>
    <row r="243">
      <c r="G243" s="58"/>
      <c r="H243" s="58"/>
    </row>
    <row r="244">
      <c r="G244" s="58"/>
      <c r="H244" s="58"/>
    </row>
    <row r="245">
      <c r="G245" s="58"/>
      <c r="H245" s="58"/>
    </row>
    <row r="246">
      <c r="G246" s="58"/>
      <c r="H246" s="58"/>
    </row>
    <row r="247">
      <c r="G247" s="58"/>
      <c r="H247" s="58"/>
    </row>
    <row r="248">
      <c r="G248" s="58"/>
      <c r="H248" s="58"/>
    </row>
    <row r="249">
      <c r="G249" s="58"/>
      <c r="H249" s="58"/>
    </row>
    <row r="250">
      <c r="G250" s="58"/>
      <c r="H250" s="58"/>
    </row>
    <row r="251">
      <c r="G251" s="58"/>
      <c r="H251" s="58"/>
    </row>
    <row r="252">
      <c r="G252" s="58"/>
      <c r="H252" s="58"/>
    </row>
    <row r="253">
      <c r="G253" s="58"/>
      <c r="H253" s="58"/>
    </row>
    <row r="254">
      <c r="G254" s="58"/>
      <c r="H254" s="58"/>
    </row>
    <row r="255">
      <c r="G255" s="58"/>
      <c r="H255" s="58"/>
    </row>
    <row r="256">
      <c r="G256" s="58"/>
      <c r="H256" s="58"/>
    </row>
    <row r="257">
      <c r="G257" s="58"/>
      <c r="H257" s="58"/>
    </row>
    <row r="258">
      <c r="G258" s="58"/>
      <c r="H258" s="58"/>
    </row>
    <row r="259">
      <c r="G259" s="58"/>
      <c r="H259" s="58"/>
    </row>
    <row r="260">
      <c r="G260" s="58"/>
      <c r="H260" s="58"/>
    </row>
    <row r="261">
      <c r="G261" s="58"/>
      <c r="H261" s="58"/>
    </row>
    <row r="262">
      <c r="G262" s="58"/>
      <c r="H262" s="58"/>
    </row>
    <row r="263">
      <c r="G263" s="58"/>
      <c r="H263" s="58"/>
    </row>
    <row r="264">
      <c r="G264" s="58"/>
      <c r="H264" s="58"/>
    </row>
    <row r="265">
      <c r="G265" s="58"/>
      <c r="H265" s="58"/>
    </row>
    <row r="266">
      <c r="G266" s="58"/>
      <c r="H266" s="58"/>
    </row>
    <row r="267">
      <c r="G267" s="58"/>
      <c r="H267" s="58"/>
    </row>
    <row r="268">
      <c r="G268" s="58"/>
      <c r="H268" s="58"/>
    </row>
    <row r="269">
      <c r="G269" s="58"/>
      <c r="H269" s="58"/>
    </row>
    <row r="270">
      <c r="G270" s="58"/>
      <c r="H270" s="58"/>
    </row>
    <row r="271">
      <c r="G271" s="58"/>
      <c r="H271" s="58"/>
    </row>
    <row r="272">
      <c r="G272" s="58"/>
      <c r="H272" s="58"/>
    </row>
    <row r="273">
      <c r="G273" s="58"/>
      <c r="H273" s="58"/>
    </row>
    <row r="274">
      <c r="G274" s="58"/>
      <c r="H274" s="58"/>
    </row>
    <row r="275">
      <c r="G275" s="58"/>
      <c r="H275" s="58"/>
    </row>
    <row r="276">
      <c r="G276" s="58"/>
      <c r="H276" s="58"/>
    </row>
    <row r="277">
      <c r="G277" s="58"/>
      <c r="H277" s="58"/>
    </row>
    <row r="278">
      <c r="G278" s="58"/>
      <c r="H278" s="58"/>
    </row>
    <row r="279">
      <c r="G279" s="58"/>
      <c r="H279" s="58"/>
    </row>
    <row r="280">
      <c r="G280" s="58"/>
      <c r="H280" s="58"/>
    </row>
    <row r="281">
      <c r="G281" s="58"/>
      <c r="H281" s="58"/>
    </row>
    <row r="282">
      <c r="G282" s="58"/>
      <c r="H282" s="58"/>
    </row>
    <row r="283">
      <c r="G283" s="58"/>
      <c r="H283" s="58"/>
    </row>
    <row r="284">
      <c r="G284" s="58"/>
      <c r="H284" s="58"/>
    </row>
    <row r="285">
      <c r="G285" s="58"/>
      <c r="H285" s="58"/>
    </row>
    <row r="286">
      <c r="G286" s="58"/>
      <c r="H286" s="58"/>
    </row>
    <row r="287">
      <c r="G287" s="58"/>
      <c r="H287" s="58"/>
    </row>
    <row r="288">
      <c r="G288" s="58"/>
      <c r="H288" s="58"/>
    </row>
    <row r="289">
      <c r="G289" s="58"/>
      <c r="H289" s="58"/>
    </row>
    <row r="290">
      <c r="G290" s="58"/>
      <c r="H290" s="58"/>
    </row>
    <row r="291">
      <c r="G291" s="58"/>
      <c r="H291" s="58"/>
    </row>
    <row r="292">
      <c r="G292" s="58"/>
      <c r="H292" s="58"/>
    </row>
    <row r="293">
      <c r="G293" s="58"/>
      <c r="H293" s="58"/>
    </row>
    <row r="294">
      <c r="G294" s="58"/>
      <c r="H294" s="58"/>
    </row>
    <row r="295">
      <c r="G295" s="58"/>
      <c r="H295" s="58"/>
    </row>
    <row r="296">
      <c r="G296" s="58"/>
      <c r="H296" s="58"/>
    </row>
    <row r="297">
      <c r="G297" s="58"/>
      <c r="H297" s="58"/>
    </row>
    <row r="298">
      <c r="G298" s="58"/>
      <c r="H298" s="58"/>
    </row>
    <row r="299">
      <c r="G299" s="58"/>
      <c r="H299" s="58"/>
    </row>
    <row r="300">
      <c r="G300" s="58"/>
      <c r="H300" s="58"/>
    </row>
    <row r="301">
      <c r="G301" s="58"/>
      <c r="H301" s="58"/>
    </row>
    <row r="302">
      <c r="G302" s="58"/>
      <c r="H302" s="58"/>
    </row>
    <row r="303">
      <c r="G303" s="58"/>
      <c r="H303" s="58"/>
    </row>
    <row r="304">
      <c r="G304" s="58"/>
      <c r="H304" s="58"/>
    </row>
    <row r="305">
      <c r="G305" s="58"/>
      <c r="H305" s="58"/>
    </row>
    <row r="306">
      <c r="G306" s="58"/>
      <c r="H306" s="58"/>
    </row>
    <row r="307">
      <c r="G307" s="58"/>
      <c r="H307" s="58"/>
    </row>
    <row r="308">
      <c r="G308" s="58"/>
      <c r="H308" s="58"/>
    </row>
    <row r="309">
      <c r="G309" s="58"/>
      <c r="H309" s="58"/>
    </row>
    <row r="310">
      <c r="G310" s="58"/>
      <c r="H310" s="58"/>
    </row>
    <row r="311">
      <c r="G311" s="58"/>
      <c r="H311" s="58"/>
    </row>
    <row r="312">
      <c r="G312" s="58"/>
      <c r="H312" s="58"/>
    </row>
    <row r="313">
      <c r="G313" s="58"/>
      <c r="H313" s="58"/>
    </row>
    <row r="314">
      <c r="G314" s="58"/>
      <c r="H314" s="58"/>
    </row>
    <row r="315">
      <c r="G315" s="58"/>
      <c r="H315" s="58"/>
    </row>
    <row r="316">
      <c r="G316" s="58"/>
      <c r="H316" s="58"/>
    </row>
    <row r="317">
      <c r="G317" s="58"/>
      <c r="H317" s="58"/>
    </row>
    <row r="318">
      <c r="G318" s="58"/>
      <c r="H318" s="58"/>
    </row>
    <row r="319">
      <c r="G319" s="58"/>
      <c r="H319" s="58"/>
    </row>
    <row r="320">
      <c r="G320" s="58"/>
      <c r="H320" s="58"/>
    </row>
    <row r="321">
      <c r="G321" s="58"/>
      <c r="H321" s="58"/>
    </row>
    <row r="322">
      <c r="G322" s="58"/>
      <c r="H322" s="58"/>
    </row>
    <row r="323">
      <c r="G323" s="58"/>
      <c r="H323" s="58"/>
    </row>
    <row r="324">
      <c r="G324" s="58"/>
      <c r="H324" s="58"/>
    </row>
    <row r="325">
      <c r="G325" s="58"/>
      <c r="H325" s="58"/>
    </row>
    <row r="326">
      <c r="G326" s="58"/>
      <c r="H326" s="58"/>
    </row>
    <row r="327">
      <c r="G327" s="58"/>
      <c r="H327" s="58"/>
    </row>
    <row r="328">
      <c r="G328" s="58"/>
      <c r="H328" s="58"/>
    </row>
    <row r="329">
      <c r="G329" s="58"/>
      <c r="H329" s="58"/>
    </row>
    <row r="330">
      <c r="G330" s="58"/>
      <c r="H330" s="58"/>
    </row>
    <row r="331">
      <c r="G331" s="58"/>
      <c r="H331" s="58"/>
    </row>
    <row r="332">
      <c r="G332" s="58"/>
      <c r="H332" s="58"/>
    </row>
    <row r="333">
      <c r="G333" s="58"/>
      <c r="H333" s="58"/>
    </row>
    <row r="334">
      <c r="G334" s="58"/>
      <c r="H334" s="58"/>
    </row>
    <row r="335">
      <c r="G335" s="58"/>
      <c r="H335" s="58"/>
    </row>
    <row r="336">
      <c r="G336" s="58"/>
      <c r="H336" s="58"/>
    </row>
    <row r="337">
      <c r="G337" s="58"/>
      <c r="H337" s="58"/>
    </row>
    <row r="338">
      <c r="G338" s="58"/>
      <c r="H338" s="58"/>
    </row>
    <row r="339">
      <c r="G339" s="58"/>
      <c r="H339" s="58"/>
    </row>
    <row r="340">
      <c r="G340" s="58"/>
      <c r="H340" s="58"/>
    </row>
    <row r="341">
      <c r="G341" s="58"/>
      <c r="H341" s="58"/>
    </row>
    <row r="342">
      <c r="G342" s="58"/>
      <c r="H342" s="58"/>
    </row>
    <row r="343">
      <c r="G343" s="58"/>
      <c r="H343" s="58"/>
    </row>
    <row r="344">
      <c r="G344" s="58"/>
      <c r="H344" s="58"/>
    </row>
    <row r="345">
      <c r="G345" s="58"/>
      <c r="H345" s="58"/>
    </row>
    <row r="346">
      <c r="G346" s="58"/>
      <c r="H346" s="58"/>
    </row>
    <row r="347">
      <c r="G347" s="58"/>
      <c r="H347" s="58"/>
    </row>
    <row r="348">
      <c r="G348" s="58"/>
      <c r="H348" s="58"/>
    </row>
    <row r="349">
      <c r="G349" s="58"/>
      <c r="H349" s="58"/>
    </row>
    <row r="350">
      <c r="G350" s="58"/>
      <c r="H350" s="58"/>
    </row>
    <row r="351">
      <c r="G351" s="58"/>
      <c r="H351" s="58"/>
    </row>
    <row r="352">
      <c r="G352" s="58"/>
      <c r="H352" s="58"/>
    </row>
    <row r="353">
      <c r="G353" s="58"/>
      <c r="H353" s="58"/>
    </row>
    <row r="354">
      <c r="G354" s="58"/>
      <c r="H354" s="58"/>
    </row>
    <row r="355">
      <c r="G355" s="58"/>
      <c r="H355" s="58"/>
    </row>
    <row r="356">
      <c r="G356" s="58"/>
      <c r="H356" s="58"/>
    </row>
    <row r="357">
      <c r="G357" s="58"/>
      <c r="H357" s="58"/>
    </row>
    <row r="358">
      <c r="G358" s="58"/>
      <c r="H358" s="58"/>
    </row>
    <row r="359">
      <c r="G359" s="58"/>
      <c r="H359" s="58"/>
    </row>
    <row r="360">
      <c r="G360" s="58"/>
      <c r="H360" s="58"/>
    </row>
    <row r="361">
      <c r="G361" s="58"/>
      <c r="H361" s="58"/>
    </row>
    <row r="362">
      <c r="G362" s="58"/>
      <c r="H362" s="58"/>
    </row>
    <row r="363">
      <c r="G363" s="58"/>
      <c r="H363" s="58"/>
    </row>
    <row r="364">
      <c r="G364" s="58"/>
      <c r="H364" s="58"/>
    </row>
    <row r="365">
      <c r="G365" s="58"/>
      <c r="H365" s="58"/>
    </row>
    <row r="366">
      <c r="G366" s="58"/>
      <c r="H366" s="58"/>
    </row>
    <row r="367">
      <c r="G367" s="58"/>
      <c r="H367" s="58"/>
    </row>
    <row r="368">
      <c r="G368" s="58"/>
      <c r="H368" s="58"/>
    </row>
    <row r="369">
      <c r="G369" s="58"/>
      <c r="H369" s="58"/>
    </row>
    <row r="370">
      <c r="G370" s="58"/>
      <c r="H370" s="58"/>
    </row>
    <row r="371">
      <c r="G371" s="58"/>
      <c r="H371" s="58"/>
    </row>
    <row r="372">
      <c r="G372" s="58"/>
      <c r="H372" s="58"/>
    </row>
    <row r="373">
      <c r="G373" s="58"/>
      <c r="H373" s="58"/>
    </row>
    <row r="374">
      <c r="G374" s="58"/>
      <c r="H374" s="58"/>
    </row>
    <row r="375">
      <c r="G375" s="58"/>
      <c r="H375" s="58"/>
    </row>
    <row r="376">
      <c r="G376" s="58"/>
      <c r="H376" s="58"/>
    </row>
    <row r="377">
      <c r="G377" s="58"/>
      <c r="H377" s="58"/>
    </row>
    <row r="378">
      <c r="G378" s="58"/>
      <c r="H378" s="58"/>
    </row>
    <row r="379">
      <c r="G379" s="58"/>
      <c r="H379" s="58"/>
    </row>
    <row r="380">
      <c r="G380" s="58"/>
      <c r="H380" s="58"/>
    </row>
    <row r="381">
      <c r="G381" s="58"/>
      <c r="H381" s="58"/>
    </row>
    <row r="382">
      <c r="G382" s="58"/>
      <c r="H382" s="58"/>
    </row>
    <row r="383">
      <c r="G383" s="58"/>
      <c r="H383" s="58"/>
    </row>
    <row r="384">
      <c r="G384" s="58"/>
      <c r="H384" s="58"/>
    </row>
    <row r="385">
      <c r="G385" s="58"/>
      <c r="H385" s="58"/>
    </row>
    <row r="386">
      <c r="G386" s="58"/>
      <c r="H386" s="58"/>
    </row>
    <row r="387">
      <c r="G387" s="58"/>
      <c r="H387" s="58"/>
    </row>
    <row r="388">
      <c r="G388" s="58"/>
      <c r="H388" s="58"/>
    </row>
    <row r="389">
      <c r="G389" s="58"/>
      <c r="H389" s="58"/>
    </row>
    <row r="390">
      <c r="G390" s="58"/>
      <c r="H390" s="58"/>
    </row>
    <row r="391">
      <c r="G391" s="58"/>
      <c r="H391" s="58"/>
    </row>
    <row r="392">
      <c r="G392" s="58"/>
      <c r="H392" s="58"/>
    </row>
    <row r="393">
      <c r="G393" s="58"/>
      <c r="H393" s="58"/>
    </row>
    <row r="394">
      <c r="G394" s="58"/>
      <c r="H394" s="58"/>
    </row>
    <row r="395">
      <c r="G395" s="58"/>
      <c r="H395" s="58"/>
    </row>
    <row r="396">
      <c r="G396" s="58"/>
      <c r="H396" s="58"/>
    </row>
    <row r="397">
      <c r="G397" s="58"/>
      <c r="H397" s="58"/>
    </row>
    <row r="398">
      <c r="G398" s="58"/>
      <c r="H398" s="58"/>
    </row>
    <row r="399">
      <c r="G399" s="58"/>
      <c r="H399" s="58"/>
    </row>
    <row r="400">
      <c r="G400" s="58"/>
      <c r="H400" s="58"/>
    </row>
    <row r="401">
      <c r="G401" s="58"/>
      <c r="H401" s="58"/>
    </row>
    <row r="402">
      <c r="G402" s="58"/>
      <c r="H402" s="58"/>
    </row>
    <row r="403">
      <c r="G403" s="58"/>
      <c r="H403" s="58"/>
    </row>
    <row r="404">
      <c r="G404" s="58"/>
      <c r="H404" s="58"/>
    </row>
    <row r="405">
      <c r="G405" s="58"/>
      <c r="H405" s="58"/>
    </row>
    <row r="406">
      <c r="G406" s="58"/>
      <c r="H406" s="58"/>
    </row>
    <row r="407">
      <c r="G407" s="58"/>
      <c r="H407" s="58"/>
    </row>
    <row r="408">
      <c r="G408" s="58"/>
      <c r="H408" s="58"/>
    </row>
    <row r="409">
      <c r="G409" s="58"/>
      <c r="H409" s="58"/>
    </row>
    <row r="410">
      <c r="G410" s="58"/>
      <c r="H410" s="58"/>
    </row>
    <row r="411">
      <c r="G411" s="58"/>
      <c r="H411" s="58"/>
    </row>
    <row r="412">
      <c r="G412" s="58"/>
      <c r="H412" s="58"/>
    </row>
    <row r="413">
      <c r="G413" s="58"/>
      <c r="H413" s="58"/>
    </row>
    <row r="414">
      <c r="G414" s="58"/>
      <c r="H414" s="58"/>
    </row>
    <row r="415">
      <c r="G415" s="58"/>
      <c r="H415" s="58"/>
    </row>
    <row r="416">
      <c r="G416" s="58"/>
      <c r="H416" s="58"/>
    </row>
    <row r="417">
      <c r="G417" s="58"/>
      <c r="H417" s="58"/>
    </row>
    <row r="418">
      <c r="G418" s="58"/>
      <c r="H418" s="58"/>
    </row>
    <row r="419">
      <c r="G419" s="58"/>
      <c r="H419" s="58"/>
    </row>
    <row r="420">
      <c r="G420" s="58"/>
      <c r="H420" s="58"/>
    </row>
    <row r="421">
      <c r="G421" s="58"/>
      <c r="H421" s="58"/>
    </row>
    <row r="422">
      <c r="G422" s="58"/>
      <c r="H422" s="58"/>
    </row>
    <row r="423">
      <c r="G423" s="58"/>
      <c r="H423" s="58"/>
    </row>
    <row r="424">
      <c r="G424" s="58"/>
      <c r="H424" s="58"/>
    </row>
    <row r="425">
      <c r="G425" s="58"/>
      <c r="H425" s="58"/>
    </row>
    <row r="426">
      <c r="G426" s="58"/>
      <c r="H426" s="58"/>
    </row>
    <row r="427">
      <c r="G427" s="58"/>
      <c r="H427" s="58"/>
    </row>
    <row r="428">
      <c r="G428" s="58"/>
      <c r="H428" s="58"/>
    </row>
    <row r="429">
      <c r="G429" s="58"/>
      <c r="H429" s="58"/>
    </row>
    <row r="430">
      <c r="G430" s="58"/>
      <c r="H430" s="58"/>
    </row>
    <row r="431">
      <c r="G431" s="58"/>
      <c r="H431" s="58"/>
    </row>
    <row r="432">
      <c r="G432" s="58"/>
      <c r="H432" s="58"/>
    </row>
    <row r="433">
      <c r="G433" s="58"/>
      <c r="H433" s="58"/>
    </row>
    <row r="434">
      <c r="G434" s="58"/>
      <c r="H434" s="58"/>
    </row>
    <row r="435">
      <c r="G435" s="58"/>
      <c r="H435" s="58"/>
    </row>
    <row r="436">
      <c r="G436" s="58"/>
      <c r="H436" s="58"/>
    </row>
    <row r="437">
      <c r="G437" s="58"/>
      <c r="H437" s="58"/>
    </row>
    <row r="438">
      <c r="G438" s="58"/>
      <c r="H438" s="58"/>
    </row>
    <row r="439">
      <c r="G439" s="58"/>
      <c r="H439" s="58"/>
    </row>
    <row r="440">
      <c r="G440" s="58"/>
      <c r="H440" s="58"/>
    </row>
    <row r="441">
      <c r="G441" s="58"/>
      <c r="H441" s="58"/>
    </row>
    <row r="442">
      <c r="G442" s="58"/>
      <c r="H442" s="58"/>
    </row>
    <row r="443">
      <c r="G443" s="58"/>
      <c r="H443" s="58"/>
    </row>
    <row r="444">
      <c r="G444" s="58"/>
      <c r="H444" s="58"/>
    </row>
    <row r="445">
      <c r="G445" s="58"/>
      <c r="H445" s="58"/>
    </row>
    <row r="446">
      <c r="G446" s="58"/>
      <c r="H446" s="58"/>
    </row>
    <row r="447">
      <c r="G447" s="58"/>
      <c r="H447" s="58"/>
    </row>
    <row r="448">
      <c r="G448" s="58"/>
      <c r="H448" s="58"/>
    </row>
    <row r="449">
      <c r="G449" s="58"/>
      <c r="H449" s="58"/>
    </row>
    <row r="450">
      <c r="G450" s="58"/>
      <c r="H450" s="58"/>
    </row>
    <row r="451">
      <c r="G451" s="58"/>
      <c r="H451" s="58"/>
    </row>
    <row r="452">
      <c r="G452" s="58"/>
      <c r="H452" s="58"/>
    </row>
    <row r="453">
      <c r="G453" s="58"/>
      <c r="H453" s="58"/>
    </row>
    <row r="454">
      <c r="G454" s="58"/>
      <c r="H454" s="58"/>
    </row>
    <row r="455">
      <c r="G455" s="58"/>
      <c r="H455" s="58"/>
    </row>
    <row r="456">
      <c r="G456" s="58"/>
      <c r="H456" s="58"/>
    </row>
    <row r="457">
      <c r="G457" s="58"/>
      <c r="H457" s="58"/>
    </row>
    <row r="458">
      <c r="G458" s="58"/>
      <c r="H458" s="58"/>
    </row>
    <row r="459">
      <c r="G459" s="58"/>
      <c r="H459" s="58"/>
    </row>
    <row r="460">
      <c r="G460" s="58"/>
      <c r="H460" s="58"/>
    </row>
    <row r="461">
      <c r="G461" s="58"/>
      <c r="H461" s="58"/>
    </row>
    <row r="462">
      <c r="G462" s="58"/>
      <c r="H462" s="58"/>
    </row>
    <row r="463">
      <c r="G463" s="58"/>
      <c r="H463" s="58"/>
    </row>
    <row r="464">
      <c r="G464" s="58"/>
      <c r="H464" s="58"/>
    </row>
    <row r="465">
      <c r="G465" s="58"/>
      <c r="H465" s="58"/>
    </row>
    <row r="466">
      <c r="G466" s="58"/>
      <c r="H466" s="58"/>
    </row>
    <row r="467">
      <c r="G467" s="58"/>
      <c r="H467" s="58"/>
    </row>
    <row r="468">
      <c r="G468" s="58"/>
      <c r="H468" s="58"/>
    </row>
    <row r="469">
      <c r="G469" s="58"/>
      <c r="H469" s="58"/>
    </row>
    <row r="470">
      <c r="G470" s="58"/>
      <c r="H470" s="58"/>
    </row>
    <row r="471">
      <c r="G471" s="58"/>
      <c r="H471" s="58"/>
    </row>
    <row r="472">
      <c r="G472" s="58"/>
      <c r="H472" s="58"/>
    </row>
    <row r="473">
      <c r="G473" s="58"/>
      <c r="H473" s="58"/>
    </row>
    <row r="474">
      <c r="G474" s="58"/>
      <c r="H474" s="58"/>
    </row>
    <row r="475">
      <c r="G475" s="58"/>
      <c r="H475" s="58"/>
    </row>
    <row r="476">
      <c r="G476" s="58"/>
      <c r="H476" s="58"/>
    </row>
    <row r="477">
      <c r="G477" s="58"/>
      <c r="H477" s="58"/>
    </row>
    <row r="478">
      <c r="G478" s="58"/>
      <c r="H478" s="58"/>
    </row>
    <row r="479">
      <c r="G479" s="58"/>
      <c r="H479" s="58"/>
    </row>
    <row r="480">
      <c r="G480" s="58"/>
      <c r="H480" s="58"/>
    </row>
    <row r="481">
      <c r="G481" s="58"/>
      <c r="H481" s="58"/>
    </row>
    <row r="482">
      <c r="G482" s="58"/>
      <c r="H482" s="58"/>
    </row>
    <row r="483">
      <c r="G483" s="58"/>
      <c r="H483" s="58"/>
    </row>
    <row r="484">
      <c r="G484" s="58"/>
      <c r="H484" s="58"/>
    </row>
    <row r="485">
      <c r="G485" s="58"/>
      <c r="H485" s="58"/>
    </row>
    <row r="486">
      <c r="G486" s="58"/>
      <c r="H486" s="58"/>
    </row>
    <row r="487">
      <c r="G487" s="58"/>
      <c r="H487" s="58"/>
    </row>
    <row r="488">
      <c r="G488" s="58"/>
      <c r="H488" s="58"/>
    </row>
    <row r="489">
      <c r="G489" s="58"/>
      <c r="H489" s="58"/>
    </row>
    <row r="490">
      <c r="G490" s="58"/>
      <c r="H490" s="58"/>
    </row>
    <row r="491">
      <c r="G491" s="58"/>
      <c r="H491" s="58"/>
    </row>
    <row r="492">
      <c r="G492" s="58"/>
      <c r="H492" s="58"/>
    </row>
    <row r="493">
      <c r="G493" s="58"/>
      <c r="H493" s="58"/>
    </row>
    <row r="494">
      <c r="G494" s="58"/>
      <c r="H494" s="58"/>
    </row>
    <row r="495">
      <c r="G495" s="58"/>
      <c r="H495" s="58"/>
    </row>
    <row r="496">
      <c r="G496" s="58"/>
      <c r="H496" s="58"/>
    </row>
    <row r="497">
      <c r="G497" s="58"/>
      <c r="H497" s="58"/>
    </row>
    <row r="498">
      <c r="G498" s="58"/>
      <c r="H498" s="58"/>
    </row>
    <row r="499">
      <c r="G499" s="58"/>
      <c r="H499" s="58"/>
    </row>
    <row r="500">
      <c r="G500" s="58"/>
      <c r="H500" s="58"/>
    </row>
    <row r="501">
      <c r="G501" s="58"/>
      <c r="H501" s="58"/>
    </row>
    <row r="502">
      <c r="G502" s="58"/>
      <c r="H502" s="58"/>
    </row>
    <row r="503">
      <c r="G503" s="58"/>
      <c r="H503" s="58"/>
    </row>
    <row r="504">
      <c r="G504" s="58"/>
      <c r="H504" s="58"/>
    </row>
    <row r="505">
      <c r="G505" s="58"/>
      <c r="H505" s="58"/>
    </row>
    <row r="506">
      <c r="G506" s="58"/>
      <c r="H506" s="58"/>
    </row>
    <row r="507">
      <c r="G507" s="58"/>
      <c r="H507" s="58"/>
    </row>
    <row r="508">
      <c r="G508" s="58"/>
      <c r="H508" s="58"/>
    </row>
    <row r="509">
      <c r="G509" s="58"/>
      <c r="H509" s="58"/>
    </row>
    <row r="510">
      <c r="G510" s="58"/>
      <c r="H510" s="58"/>
    </row>
    <row r="511">
      <c r="G511" s="58"/>
      <c r="H511" s="58"/>
    </row>
    <row r="512">
      <c r="G512" s="58"/>
      <c r="H512" s="58"/>
    </row>
    <row r="513">
      <c r="G513" s="58"/>
      <c r="H513" s="58"/>
    </row>
    <row r="514">
      <c r="G514" s="58"/>
      <c r="H514" s="58"/>
    </row>
    <row r="515">
      <c r="G515" s="58"/>
      <c r="H515" s="58"/>
    </row>
    <row r="516">
      <c r="G516" s="58"/>
      <c r="H516" s="58"/>
    </row>
    <row r="517">
      <c r="G517" s="58"/>
      <c r="H517" s="58"/>
    </row>
    <row r="518">
      <c r="G518" s="58"/>
      <c r="H518" s="58"/>
    </row>
    <row r="519">
      <c r="G519" s="58"/>
      <c r="H519" s="58"/>
    </row>
    <row r="520">
      <c r="G520" s="58"/>
      <c r="H520" s="58"/>
    </row>
    <row r="521">
      <c r="G521" s="58"/>
      <c r="H521" s="58"/>
    </row>
    <row r="522">
      <c r="G522" s="58"/>
      <c r="H522" s="58"/>
    </row>
    <row r="523">
      <c r="G523" s="58"/>
      <c r="H523" s="58"/>
    </row>
    <row r="524">
      <c r="G524" s="58"/>
      <c r="H524" s="58"/>
    </row>
    <row r="525">
      <c r="G525" s="58"/>
      <c r="H525" s="58"/>
    </row>
    <row r="526">
      <c r="G526" s="58"/>
      <c r="H526" s="58"/>
    </row>
    <row r="527">
      <c r="G527" s="58"/>
      <c r="H527" s="58"/>
    </row>
    <row r="528">
      <c r="G528" s="58"/>
      <c r="H528" s="58"/>
    </row>
    <row r="529">
      <c r="G529" s="58"/>
      <c r="H529" s="58"/>
    </row>
    <row r="530">
      <c r="G530" s="58"/>
      <c r="H530" s="58"/>
    </row>
    <row r="531">
      <c r="G531" s="58"/>
      <c r="H531" s="58"/>
    </row>
    <row r="532">
      <c r="G532" s="58"/>
      <c r="H532" s="58"/>
    </row>
    <row r="533">
      <c r="G533" s="58"/>
      <c r="H533" s="58"/>
    </row>
    <row r="534">
      <c r="G534" s="58"/>
      <c r="H534" s="58"/>
    </row>
    <row r="535">
      <c r="G535" s="58"/>
      <c r="H535" s="58"/>
    </row>
    <row r="536">
      <c r="G536" s="58"/>
      <c r="H536" s="58"/>
    </row>
    <row r="537">
      <c r="G537" s="58"/>
      <c r="H537" s="58"/>
    </row>
    <row r="538">
      <c r="G538" s="58"/>
      <c r="H538" s="58"/>
    </row>
    <row r="539">
      <c r="G539" s="58"/>
      <c r="H539" s="58"/>
    </row>
    <row r="540">
      <c r="G540" s="58"/>
      <c r="H540" s="58"/>
    </row>
    <row r="541">
      <c r="G541" s="58"/>
      <c r="H541" s="58"/>
    </row>
    <row r="542">
      <c r="G542" s="58"/>
      <c r="H542" s="58"/>
    </row>
    <row r="543">
      <c r="G543" s="58"/>
      <c r="H543" s="58"/>
    </row>
    <row r="544">
      <c r="G544" s="58"/>
      <c r="H544" s="58"/>
    </row>
    <row r="545">
      <c r="G545" s="58"/>
      <c r="H545" s="58"/>
    </row>
    <row r="546">
      <c r="G546" s="58"/>
      <c r="H546" s="58"/>
    </row>
    <row r="547">
      <c r="G547" s="58"/>
      <c r="H547" s="58"/>
    </row>
    <row r="548">
      <c r="G548" s="58"/>
      <c r="H548" s="58"/>
    </row>
    <row r="549">
      <c r="G549" s="58"/>
      <c r="H549" s="58"/>
    </row>
    <row r="550">
      <c r="G550" s="58"/>
      <c r="H550" s="58"/>
    </row>
    <row r="551">
      <c r="G551" s="58"/>
      <c r="H551" s="58"/>
    </row>
    <row r="552">
      <c r="G552" s="58"/>
      <c r="H552" s="58"/>
    </row>
    <row r="553">
      <c r="G553" s="58"/>
      <c r="H553" s="58"/>
    </row>
    <row r="554">
      <c r="G554" s="58"/>
      <c r="H554" s="58"/>
    </row>
    <row r="555">
      <c r="G555" s="58"/>
      <c r="H555" s="58"/>
    </row>
    <row r="556">
      <c r="G556" s="58"/>
      <c r="H556" s="58"/>
    </row>
    <row r="557">
      <c r="G557" s="58"/>
      <c r="H557" s="58"/>
    </row>
    <row r="558">
      <c r="G558" s="58"/>
      <c r="H558" s="58"/>
    </row>
    <row r="559">
      <c r="G559" s="58"/>
      <c r="H559" s="58"/>
    </row>
    <row r="560">
      <c r="G560" s="58"/>
      <c r="H560" s="58"/>
    </row>
    <row r="561">
      <c r="G561" s="58"/>
      <c r="H561" s="58"/>
    </row>
    <row r="562">
      <c r="G562" s="58"/>
      <c r="H562" s="58"/>
    </row>
    <row r="563">
      <c r="G563" s="58"/>
      <c r="H563" s="58"/>
    </row>
    <row r="564">
      <c r="G564" s="58"/>
      <c r="H564" s="58"/>
    </row>
    <row r="565">
      <c r="G565" s="58"/>
      <c r="H565" s="58"/>
    </row>
    <row r="566">
      <c r="G566" s="58"/>
      <c r="H566" s="58"/>
    </row>
    <row r="567">
      <c r="G567" s="58"/>
      <c r="H567" s="58"/>
    </row>
    <row r="568">
      <c r="G568" s="58"/>
      <c r="H568" s="58"/>
    </row>
    <row r="569">
      <c r="G569" s="58"/>
      <c r="H569" s="58"/>
    </row>
    <row r="570">
      <c r="G570" s="58"/>
      <c r="H570" s="58"/>
    </row>
    <row r="571">
      <c r="G571" s="58"/>
      <c r="H571" s="58"/>
    </row>
    <row r="572">
      <c r="G572" s="58"/>
      <c r="H572" s="58"/>
    </row>
    <row r="573">
      <c r="G573" s="58"/>
      <c r="H573" s="58"/>
    </row>
    <row r="574">
      <c r="G574" s="58"/>
      <c r="H574" s="58"/>
    </row>
    <row r="575">
      <c r="G575" s="58"/>
      <c r="H575" s="58"/>
    </row>
    <row r="576">
      <c r="G576" s="58"/>
      <c r="H576" s="58"/>
    </row>
    <row r="577">
      <c r="G577" s="58"/>
      <c r="H577" s="58"/>
    </row>
    <row r="578">
      <c r="G578" s="58"/>
      <c r="H578" s="58"/>
    </row>
    <row r="579">
      <c r="G579" s="58"/>
      <c r="H579" s="58"/>
    </row>
    <row r="580">
      <c r="G580" s="58"/>
      <c r="H580" s="58"/>
    </row>
    <row r="581">
      <c r="G581" s="58"/>
      <c r="H581" s="58"/>
    </row>
    <row r="582">
      <c r="G582" s="58"/>
      <c r="H582" s="58"/>
    </row>
    <row r="583">
      <c r="G583" s="58"/>
      <c r="H583" s="58"/>
    </row>
    <row r="584">
      <c r="G584" s="58"/>
      <c r="H584" s="58"/>
    </row>
    <row r="585">
      <c r="G585" s="58"/>
      <c r="H585" s="58"/>
    </row>
    <row r="586">
      <c r="G586" s="58"/>
      <c r="H586" s="58"/>
    </row>
    <row r="587">
      <c r="G587" s="58"/>
      <c r="H587" s="58"/>
    </row>
    <row r="588">
      <c r="G588" s="58"/>
      <c r="H588" s="58"/>
    </row>
    <row r="589">
      <c r="G589" s="58"/>
      <c r="H589" s="58"/>
    </row>
    <row r="590">
      <c r="G590" s="58"/>
      <c r="H590" s="58"/>
    </row>
    <row r="591">
      <c r="G591" s="58"/>
      <c r="H591" s="58"/>
    </row>
    <row r="592">
      <c r="G592" s="58"/>
      <c r="H592" s="58"/>
    </row>
    <row r="593">
      <c r="G593" s="58"/>
      <c r="H593" s="58"/>
    </row>
    <row r="594">
      <c r="G594" s="58"/>
      <c r="H594" s="58"/>
    </row>
    <row r="595">
      <c r="G595" s="58"/>
      <c r="H595" s="58"/>
    </row>
    <row r="596">
      <c r="G596" s="58"/>
      <c r="H596" s="58"/>
    </row>
    <row r="597">
      <c r="G597" s="58"/>
      <c r="H597" s="58"/>
    </row>
    <row r="598">
      <c r="G598" s="58"/>
      <c r="H598" s="58"/>
    </row>
    <row r="599">
      <c r="G599" s="58"/>
      <c r="H599" s="58"/>
    </row>
    <row r="600">
      <c r="G600" s="58"/>
      <c r="H600" s="58"/>
    </row>
    <row r="601">
      <c r="G601" s="58"/>
      <c r="H601" s="58"/>
    </row>
    <row r="602">
      <c r="G602" s="58"/>
      <c r="H602" s="58"/>
    </row>
    <row r="603">
      <c r="G603" s="58"/>
      <c r="H603" s="58"/>
    </row>
    <row r="604">
      <c r="G604" s="58"/>
      <c r="H604" s="58"/>
    </row>
    <row r="605">
      <c r="G605" s="58"/>
      <c r="H605" s="58"/>
    </row>
    <row r="606">
      <c r="G606" s="58"/>
      <c r="H606" s="58"/>
    </row>
    <row r="607">
      <c r="G607" s="58"/>
      <c r="H607" s="58"/>
    </row>
    <row r="608">
      <c r="G608" s="58"/>
      <c r="H608" s="58"/>
    </row>
    <row r="609">
      <c r="G609" s="58"/>
      <c r="H609" s="58"/>
    </row>
    <row r="610">
      <c r="G610" s="58"/>
      <c r="H610" s="58"/>
    </row>
    <row r="611">
      <c r="G611" s="58"/>
      <c r="H611" s="58"/>
    </row>
    <row r="612">
      <c r="G612" s="58"/>
      <c r="H612" s="58"/>
    </row>
    <row r="613">
      <c r="G613" s="58"/>
      <c r="H613" s="58"/>
    </row>
    <row r="614">
      <c r="G614" s="58"/>
      <c r="H614" s="58"/>
    </row>
    <row r="615">
      <c r="G615" s="58"/>
      <c r="H615" s="58"/>
    </row>
    <row r="616">
      <c r="G616" s="58"/>
      <c r="H616" s="58"/>
    </row>
    <row r="617">
      <c r="G617" s="58"/>
      <c r="H617" s="58"/>
    </row>
    <row r="618">
      <c r="G618" s="58"/>
      <c r="H618" s="58"/>
    </row>
    <row r="619">
      <c r="G619" s="58"/>
      <c r="H619" s="58"/>
    </row>
    <row r="620">
      <c r="G620" s="58"/>
      <c r="H620" s="58"/>
    </row>
    <row r="621">
      <c r="G621" s="58"/>
      <c r="H621" s="58"/>
    </row>
    <row r="622">
      <c r="G622" s="58"/>
      <c r="H622" s="58"/>
    </row>
    <row r="623">
      <c r="G623" s="58"/>
      <c r="H623" s="58"/>
    </row>
    <row r="624">
      <c r="G624" s="58"/>
      <c r="H624" s="58"/>
    </row>
    <row r="625">
      <c r="G625" s="58"/>
      <c r="H625" s="58"/>
    </row>
    <row r="626">
      <c r="G626" s="58"/>
      <c r="H626" s="58"/>
    </row>
    <row r="627">
      <c r="G627" s="58"/>
      <c r="H627" s="58"/>
    </row>
    <row r="628">
      <c r="G628" s="58"/>
      <c r="H628" s="58"/>
    </row>
    <row r="629">
      <c r="G629" s="58"/>
      <c r="H629" s="58"/>
    </row>
    <row r="630">
      <c r="G630" s="58"/>
      <c r="H630" s="58"/>
    </row>
    <row r="631">
      <c r="G631" s="58"/>
      <c r="H631" s="58"/>
    </row>
    <row r="632">
      <c r="G632" s="58"/>
      <c r="H632" s="58"/>
    </row>
    <row r="633">
      <c r="G633" s="58"/>
      <c r="H633" s="58"/>
    </row>
    <row r="634">
      <c r="G634" s="58"/>
      <c r="H634" s="58"/>
    </row>
    <row r="635">
      <c r="G635" s="58"/>
      <c r="H635" s="58"/>
    </row>
    <row r="636">
      <c r="G636" s="58"/>
      <c r="H636" s="58"/>
    </row>
    <row r="637">
      <c r="G637" s="58"/>
      <c r="H637" s="58"/>
    </row>
    <row r="638">
      <c r="G638" s="58"/>
      <c r="H638" s="58"/>
    </row>
    <row r="639">
      <c r="G639" s="58"/>
      <c r="H639" s="58"/>
    </row>
    <row r="640">
      <c r="G640" s="58"/>
      <c r="H640" s="58"/>
    </row>
    <row r="641">
      <c r="G641" s="58"/>
      <c r="H641" s="58"/>
    </row>
    <row r="642">
      <c r="G642" s="58"/>
      <c r="H642" s="58"/>
    </row>
    <row r="643">
      <c r="G643" s="58"/>
      <c r="H643" s="58"/>
    </row>
    <row r="644">
      <c r="G644" s="58"/>
      <c r="H644" s="58"/>
    </row>
    <row r="645">
      <c r="G645" s="58"/>
      <c r="H645" s="58"/>
    </row>
    <row r="646">
      <c r="G646" s="58"/>
      <c r="H646" s="58"/>
    </row>
    <row r="647">
      <c r="G647" s="58"/>
      <c r="H647" s="58"/>
    </row>
    <row r="648">
      <c r="G648" s="58"/>
      <c r="H648" s="58"/>
    </row>
    <row r="649">
      <c r="G649" s="58"/>
      <c r="H649" s="58"/>
    </row>
    <row r="650">
      <c r="G650" s="58"/>
      <c r="H650" s="58"/>
    </row>
    <row r="651">
      <c r="G651" s="58"/>
      <c r="H651" s="58"/>
    </row>
    <row r="652">
      <c r="G652" s="58"/>
      <c r="H652" s="58"/>
    </row>
    <row r="653">
      <c r="G653" s="58"/>
      <c r="H653" s="58"/>
    </row>
    <row r="654">
      <c r="G654" s="58"/>
      <c r="H654" s="58"/>
    </row>
    <row r="655">
      <c r="G655" s="58"/>
      <c r="H655" s="58"/>
    </row>
    <row r="656">
      <c r="G656" s="58"/>
      <c r="H656" s="58"/>
    </row>
    <row r="657">
      <c r="G657" s="58"/>
      <c r="H657" s="58"/>
    </row>
    <row r="658">
      <c r="G658" s="58"/>
      <c r="H658" s="58"/>
    </row>
    <row r="659">
      <c r="G659" s="58"/>
      <c r="H659" s="58"/>
    </row>
    <row r="660">
      <c r="G660" s="58"/>
      <c r="H660" s="58"/>
    </row>
    <row r="661">
      <c r="G661" s="58"/>
      <c r="H661" s="58"/>
    </row>
    <row r="662">
      <c r="G662" s="58"/>
      <c r="H662" s="58"/>
    </row>
    <row r="663">
      <c r="G663" s="58"/>
      <c r="H663" s="58"/>
    </row>
    <row r="664">
      <c r="G664" s="58"/>
      <c r="H664" s="58"/>
    </row>
    <row r="665">
      <c r="G665" s="58"/>
      <c r="H665" s="58"/>
    </row>
    <row r="666">
      <c r="G666" s="58"/>
      <c r="H666" s="58"/>
    </row>
    <row r="667">
      <c r="G667" s="58"/>
      <c r="H667" s="58"/>
    </row>
    <row r="668">
      <c r="G668" s="58"/>
      <c r="H668" s="58"/>
    </row>
    <row r="669">
      <c r="G669" s="58"/>
      <c r="H669" s="58"/>
    </row>
    <row r="670">
      <c r="G670" s="58"/>
      <c r="H670" s="58"/>
    </row>
    <row r="671">
      <c r="G671" s="58"/>
      <c r="H671" s="58"/>
    </row>
    <row r="672">
      <c r="G672" s="58"/>
      <c r="H672" s="58"/>
    </row>
    <row r="673">
      <c r="G673" s="58"/>
      <c r="H673" s="58"/>
    </row>
    <row r="674">
      <c r="G674" s="58"/>
      <c r="H674" s="58"/>
    </row>
    <row r="675">
      <c r="G675" s="58"/>
      <c r="H675" s="58"/>
    </row>
    <row r="676">
      <c r="G676" s="58"/>
      <c r="H676" s="58"/>
    </row>
    <row r="677">
      <c r="G677" s="58"/>
      <c r="H677" s="58"/>
    </row>
    <row r="678">
      <c r="G678" s="58"/>
      <c r="H678" s="58"/>
    </row>
    <row r="679">
      <c r="G679" s="58"/>
      <c r="H679" s="58"/>
    </row>
    <row r="680">
      <c r="G680" s="58"/>
      <c r="H680" s="58"/>
    </row>
    <row r="681">
      <c r="G681" s="58"/>
      <c r="H681" s="58"/>
    </row>
    <row r="682">
      <c r="G682" s="58"/>
      <c r="H682" s="58"/>
    </row>
    <row r="683">
      <c r="G683" s="58"/>
      <c r="H683" s="58"/>
    </row>
    <row r="684">
      <c r="G684" s="58"/>
      <c r="H684" s="58"/>
    </row>
    <row r="685">
      <c r="G685" s="58"/>
      <c r="H685" s="58"/>
    </row>
    <row r="686">
      <c r="G686" s="58"/>
      <c r="H686" s="58"/>
    </row>
    <row r="687">
      <c r="G687" s="58"/>
      <c r="H687" s="58"/>
    </row>
    <row r="688">
      <c r="G688" s="58"/>
      <c r="H688" s="58"/>
    </row>
    <row r="689">
      <c r="G689" s="58"/>
      <c r="H689" s="58"/>
    </row>
    <row r="690">
      <c r="G690" s="58"/>
      <c r="H690" s="58"/>
    </row>
    <row r="691">
      <c r="G691" s="58"/>
      <c r="H691" s="58"/>
    </row>
    <row r="692">
      <c r="G692" s="58"/>
      <c r="H692" s="58"/>
    </row>
    <row r="693">
      <c r="G693" s="58"/>
      <c r="H693" s="58"/>
    </row>
    <row r="694">
      <c r="G694" s="58"/>
      <c r="H694" s="58"/>
    </row>
    <row r="695">
      <c r="G695" s="58"/>
      <c r="H695" s="58"/>
    </row>
    <row r="696">
      <c r="G696" s="58"/>
      <c r="H696" s="58"/>
    </row>
    <row r="697">
      <c r="G697" s="58"/>
      <c r="H697" s="58"/>
    </row>
    <row r="698">
      <c r="G698" s="58"/>
      <c r="H698" s="58"/>
    </row>
    <row r="699">
      <c r="G699" s="58"/>
      <c r="H699" s="58"/>
    </row>
    <row r="700">
      <c r="G700" s="58"/>
      <c r="H700" s="58"/>
    </row>
    <row r="701">
      <c r="G701" s="58"/>
      <c r="H701" s="58"/>
    </row>
    <row r="702">
      <c r="G702" s="58"/>
      <c r="H702" s="58"/>
    </row>
    <row r="703">
      <c r="G703" s="58"/>
      <c r="H703" s="58"/>
    </row>
    <row r="704">
      <c r="G704" s="58"/>
      <c r="H704" s="58"/>
    </row>
    <row r="705">
      <c r="G705" s="58"/>
      <c r="H705" s="58"/>
    </row>
    <row r="706">
      <c r="G706" s="58"/>
      <c r="H706" s="58"/>
    </row>
    <row r="707">
      <c r="G707" s="58"/>
      <c r="H707" s="58"/>
    </row>
    <row r="708">
      <c r="G708" s="58"/>
      <c r="H708" s="58"/>
    </row>
    <row r="709">
      <c r="G709" s="58"/>
      <c r="H709" s="58"/>
    </row>
    <row r="710">
      <c r="G710" s="58"/>
      <c r="H710" s="58"/>
    </row>
    <row r="711">
      <c r="G711" s="58"/>
      <c r="H711" s="58"/>
    </row>
    <row r="712">
      <c r="G712" s="58"/>
      <c r="H712" s="58"/>
    </row>
    <row r="713">
      <c r="G713" s="58"/>
      <c r="H713" s="58"/>
    </row>
    <row r="714">
      <c r="G714" s="58"/>
      <c r="H714" s="58"/>
    </row>
    <row r="715">
      <c r="G715" s="58"/>
      <c r="H715" s="58"/>
    </row>
    <row r="716">
      <c r="G716" s="58"/>
      <c r="H716" s="58"/>
    </row>
    <row r="717">
      <c r="G717" s="58"/>
      <c r="H717" s="58"/>
    </row>
    <row r="718">
      <c r="G718" s="58"/>
      <c r="H718" s="58"/>
    </row>
    <row r="719">
      <c r="G719" s="58"/>
      <c r="H719" s="58"/>
    </row>
    <row r="720">
      <c r="G720" s="58"/>
      <c r="H720" s="58"/>
    </row>
    <row r="721">
      <c r="G721" s="58"/>
      <c r="H721" s="58"/>
    </row>
    <row r="722">
      <c r="G722" s="58"/>
      <c r="H722" s="58"/>
    </row>
    <row r="723">
      <c r="G723" s="58"/>
      <c r="H723" s="58"/>
    </row>
    <row r="724">
      <c r="G724" s="58"/>
      <c r="H724" s="58"/>
    </row>
    <row r="725">
      <c r="G725" s="58"/>
      <c r="H725" s="58"/>
    </row>
    <row r="726">
      <c r="G726" s="58"/>
      <c r="H726" s="58"/>
    </row>
    <row r="727">
      <c r="G727" s="58"/>
      <c r="H727" s="58"/>
    </row>
    <row r="728">
      <c r="G728" s="58"/>
      <c r="H728" s="58"/>
    </row>
    <row r="729">
      <c r="G729" s="58"/>
      <c r="H729" s="58"/>
    </row>
    <row r="730">
      <c r="G730" s="58"/>
      <c r="H730" s="58"/>
    </row>
    <row r="731">
      <c r="G731" s="58"/>
      <c r="H731" s="58"/>
    </row>
    <row r="732">
      <c r="G732" s="58"/>
      <c r="H732" s="58"/>
    </row>
    <row r="733">
      <c r="G733" s="58"/>
      <c r="H733" s="58"/>
    </row>
    <row r="734">
      <c r="G734" s="58"/>
      <c r="H734" s="58"/>
    </row>
    <row r="735">
      <c r="G735" s="58"/>
      <c r="H735" s="58"/>
    </row>
    <row r="736">
      <c r="G736" s="58"/>
      <c r="H736" s="58"/>
    </row>
    <row r="737">
      <c r="G737" s="58"/>
      <c r="H737" s="58"/>
    </row>
    <row r="738">
      <c r="G738" s="58"/>
      <c r="H738" s="58"/>
    </row>
    <row r="739">
      <c r="G739" s="58"/>
      <c r="H739" s="58"/>
    </row>
    <row r="740">
      <c r="G740" s="58"/>
      <c r="H740" s="58"/>
    </row>
    <row r="741">
      <c r="G741" s="58"/>
      <c r="H741" s="58"/>
    </row>
    <row r="742">
      <c r="G742" s="58"/>
      <c r="H742" s="58"/>
    </row>
    <row r="743">
      <c r="G743" s="58"/>
      <c r="H743" s="58"/>
    </row>
    <row r="744">
      <c r="G744" s="58"/>
      <c r="H744" s="58"/>
    </row>
    <row r="745">
      <c r="G745" s="58"/>
      <c r="H745" s="58"/>
    </row>
    <row r="746">
      <c r="G746" s="58"/>
      <c r="H746" s="58"/>
    </row>
    <row r="747">
      <c r="G747" s="58"/>
      <c r="H747" s="58"/>
    </row>
    <row r="748">
      <c r="G748" s="58"/>
      <c r="H748" s="58"/>
    </row>
    <row r="749">
      <c r="G749" s="58"/>
      <c r="H749" s="58"/>
    </row>
    <row r="750">
      <c r="G750" s="58"/>
      <c r="H750" s="58"/>
    </row>
    <row r="751">
      <c r="G751" s="58"/>
      <c r="H751" s="58"/>
    </row>
    <row r="752">
      <c r="G752" s="58"/>
      <c r="H752" s="58"/>
    </row>
    <row r="753">
      <c r="G753" s="58"/>
      <c r="H753" s="58"/>
    </row>
    <row r="754">
      <c r="G754" s="58"/>
      <c r="H754" s="58"/>
    </row>
    <row r="755">
      <c r="G755" s="58"/>
      <c r="H755" s="58"/>
    </row>
    <row r="756">
      <c r="G756" s="58"/>
      <c r="H756" s="58"/>
    </row>
    <row r="757">
      <c r="G757" s="58"/>
      <c r="H757" s="58"/>
    </row>
    <row r="758">
      <c r="G758" s="58"/>
      <c r="H758" s="58"/>
    </row>
    <row r="759">
      <c r="G759" s="58"/>
      <c r="H759" s="58"/>
    </row>
    <row r="760">
      <c r="G760" s="58"/>
      <c r="H760" s="58"/>
    </row>
    <row r="761">
      <c r="G761" s="58"/>
      <c r="H761" s="58"/>
    </row>
    <row r="762">
      <c r="G762" s="58"/>
      <c r="H762" s="58"/>
    </row>
    <row r="763">
      <c r="G763" s="58"/>
      <c r="H763" s="58"/>
    </row>
    <row r="764">
      <c r="G764" s="58"/>
      <c r="H764" s="58"/>
    </row>
    <row r="765">
      <c r="G765" s="58"/>
      <c r="H765" s="58"/>
    </row>
    <row r="766">
      <c r="G766" s="58"/>
      <c r="H766" s="58"/>
    </row>
    <row r="767">
      <c r="G767" s="58"/>
      <c r="H767" s="58"/>
    </row>
    <row r="768">
      <c r="G768" s="58"/>
      <c r="H768" s="58"/>
    </row>
    <row r="769">
      <c r="G769" s="58"/>
      <c r="H769" s="58"/>
    </row>
    <row r="770">
      <c r="G770" s="58"/>
      <c r="H770" s="58"/>
    </row>
    <row r="771">
      <c r="G771" s="58"/>
      <c r="H771" s="58"/>
    </row>
    <row r="772">
      <c r="G772" s="58"/>
      <c r="H772" s="58"/>
    </row>
    <row r="773">
      <c r="G773" s="58"/>
      <c r="H773" s="58"/>
    </row>
    <row r="774">
      <c r="G774" s="58"/>
      <c r="H774" s="58"/>
    </row>
    <row r="775">
      <c r="G775" s="58"/>
      <c r="H775" s="58"/>
    </row>
    <row r="776">
      <c r="G776" s="58"/>
      <c r="H776" s="58"/>
    </row>
    <row r="777">
      <c r="G777" s="58"/>
      <c r="H777" s="58"/>
    </row>
    <row r="778">
      <c r="G778" s="58"/>
      <c r="H778" s="58"/>
    </row>
    <row r="779">
      <c r="G779" s="58"/>
      <c r="H779" s="58"/>
    </row>
    <row r="780">
      <c r="G780" s="58"/>
      <c r="H780" s="58"/>
    </row>
    <row r="781">
      <c r="G781" s="58"/>
      <c r="H781" s="58"/>
    </row>
    <row r="782">
      <c r="G782" s="58"/>
      <c r="H782" s="58"/>
    </row>
    <row r="783">
      <c r="G783" s="58"/>
      <c r="H783" s="58"/>
    </row>
    <row r="784">
      <c r="G784" s="58"/>
      <c r="H784" s="58"/>
    </row>
    <row r="785">
      <c r="G785" s="58"/>
      <c r="H785" s="58"/>
    </row>
    <row r="786">
      <c r="G786" s="58"/>
      <c r="H786" s="58"/>
    </row>
    <row r="787">
      <c r="G787" s="58"/>
      <c r="H787" s="58"/>
    </row>
    <row r="788">
      <c r="G788" s="58"/>
      <c r="H788" s="58"/>
    </row>
    <row r="789">
      <c r="G789" s="58"/>
      <c r="H789" s="58"/>
    </row>
    <row r="790">
      <c r="G790" s="58"/>
      <c r="H790" s="58"/>
    </row>
    <row r="791">
      <c r="G791" s="58"/>
      <c r="H791" s="58"/>
    </row>
    <row r="792">
      <c r="G792" s="58"/>
      <c r="H792" s="58"/>
    </row>
    <row r="793">
      <c r="G793" s="58"/>
      <c r="H793" s="58"/>
    </row>
    <row r="794">
      <c r="G794" s="58"/>
      <c r="H794" s="58"/>
    </row>
    <row r="795">
      <c r="G795" s="58"/>
      <c r="H795" s="58"/>
    </row>
    <row r="796">
      <c r="G796" s="58"/>
      <c r="H796" s="58"/>
    </row>
    <row r="797">
      <c r="G797" s="58"/>
      <c r="H797" s="58"/>
    </row>
    <row r="798">
      <c r="G798" s="58"/>
      <c r="H798" s="58"/>
    </row>
    <row r="799">
      <c r="G799" s="58"/>
      <c r="H799" s="58"/>
    </row>
    <row r="800">
      <c r="G800" s="58"/>
      <c r="H800" s="58"/>
    </row>
    <row r="801">
      <c r="G801" s="58"/>
      <c r="H801" s="58"/>
    </row>
    <row r="802">
      <c r="G802" s="58"/>
      <c r="H802" s="58"/>
    </row>
    <row r="803">
      <c r="G803" s="58"/>
      <c r="H803" s="58"/>
    </row>
    <row r="804">
      <c r="G804" s="58"/>
      <c r="H804" s="58"/>
    </row>
    <row r="805">
      <c r="G805" s="58"/>
      <c r="H805" s="58"/>
    </row>
    <row r="806">
      <c r="G806" s="58"/>
      <c r="H806" s="58"/>
    </row>
    <row r="807">
      <c r="G807" s="58"/>
      <c r="H807" s="58"/>
    </row>
    <row r="808">
      <c r="G808" s="58"/>
      <c r="H808" s="58"/>
    </row>
    <row r="809">
      <c r="G809" s="58"/>
      <c r="H809" s="58"/>
    </row>
    <row r="810">
      <c r="G810" s="58"/>
      <c r="H810" s="58"/>
    </row>
    <row r="811">
      <c r="G811" s="58"/>
      <c r="H811" s="58"/>
    </row>
    <row r="812">
      <c r="G812" s="58"/>
      <c r="H812" s="58"/>
    </row>
    <row r="813">
      <c r="G813" s="58"/>
      <c r="H813" s="58"/>
    </row>
    <row r="814">
      <c r="G814" s="58"/>
      <c r="H814" s="58"/>
    </row>
    <row r="815">
      <c r="G815" s="58"/>
      <c r="H815" s="58"/>
    </row>
    <row r="816">
      <c r="G816" s="58"/>
      <c r="H816" s="58"/>
    </row>
    <row r="817">
      <c r="G817" s="58"/>
      <c r="H817" s="58"/>
    </row>
    <row r="818">
      <c r="G818" s="58"/>
      <c r="H818" s="58"/>
    </row>
    <row r="819">
      <c r="G819" s="58"/>
      <c r="H819" s="58"/>
    </row>
    <row r="820">
      <c r="G820" s="58"/>
      <c r="H820" s="58"/>
    </row>
    <row r="821">
      <c r="G821" s="58"/>
      <c r="H821" s="58"/>
    </row>
    <row r="822">
      <c r="G822" s="58"/>
      <c r="H822" s="58"/>
    </row>
    <row r="823">
      <c r="G823" s="58"/>
      <c r="H823" s="58"/>
    </row>
    <row r="824">
      <c r="G824" s="58"/>
      <c r="H824" s="58"/>
    </row>
    <row r="825">
      <c r="G825" s="58"/>
      <c r="H825" s="58"/>
    </row>
    <row r="826">
      <c r="G826" s="58"/>
      <c r="H826" s="58"/>
    </row>
    <row r="827">
      <c r="G827" s="58"/>
      <c r="H827" s="58"/>
    </row>
    <row r="828">
      <c r="G828" s="58"/>
      <c r="H828" s="58"/>
    </row>
    <row r="829">
      <c r="G829" s="58"/>
      <c r="H829" s="58"/>
    </row>
    <row r="830">
      <c r="G830" s="58"/>
      <c r="H830" s="58"/>
    </row>
    <row r="831">
      <c r="G831" s="58"/>
      <c r="H831" s="58"/>
    </row>
    <row r="832">
      <c r="G832" s="58"/>
      <c r="H832" s="58"/>
    </row>
    <row r="833">
      <c r="G833" s="58"/>
      <c r="H833" s="58"/>
    </row>
    <row r="834">
      <c r="G834" s="58"/>
      <c r="H834" s="58"/>
    </row>
    <row r="835">
      <c r="G835" s="58"/>
      <c r="H835" s="58"/>
    </row>
    <row r="836">
      <c r="G836" s="58"/>
      <c r="H836" s="58"/>
    </row>
    <row r="837">
      <c r="G837" s="58"/>
      <c r="H837" s="58"/>
    </row>
    <row r="838">
      <c r="G838" s="58"/>
      <c r="H838" s="58"/>
    </row>
    <row r="839">
      <c r="G839" s="58"/>
      <c r="H839" s="58"/>
    </row>
    <row r="840">
      <c r="G840" s="58"/>
      <c r="H840" s="58"/>
    </row>
    <row r="841">
      <c r="G841" s="58"/>
      <c r="H841" s="58"/>
    </row>
    <row r="842">
      <c r="G842" s="58"/>
      <c r="H842" s="58"/>
    </row>
    <row r="843">
      <c r="G843" s="58"/>
      <c r="H843" s="58"/>
    </row>
    <row r="844">
      <c r="G844" s="58"/>
      <c r="H844" s="58"/>
    </row>
    <row r="845">
      <c r="G845" s="58"/>
      <c r="H845" s="58"/>
    </row>
    <row r="846">
      <c r="G846" s="58"/>
      <c r="H846" s="58"/>
    </row>
    <row r="847">
      <c r="G847" s="58"/>
      <c r="H847" s="58"/>
    </row>
    <row r="848">
      <c r="G848" s="58"/>
      <c r="H848" s="58"/>
    </row>
    <row r="849">
      <c r="G849" s="58"/>
      <c r="H849" s="58"/>
    </row>
    <row r="850">
      <c r="G850" s="58"/>
      <c r="H850" s="58"/>
    </row>
    <row r="851">
      <c r="G851" s="58"/>
      <c r="H851" s="58"/>
    </row>
    <row r="852">
      <c r="G852" s="58"/>
      <c r="H852" s="58"/>
    </row>
    <row r="853">
      <c r="G853" s="58"/>
      <c r="H853" s="58"/>
    </row>
    <row r="854">
      <c r="G854" s="58"/>
      <c r="H854" s="58"/>
    </row>
    <row r="855">
      <c r="G855" s="58"/>
      <c r="H855" s="58"/>
    </row>
    <row r="856">
      <c r="G856" s="58"/>
      <c r="H856" s="58"/>
    </row>
    <row r="857">
      <c r="G857" s="58"/>
      <c r="H857" s="58"/>
    </row>
    <row r="858">
      <c r="G858" s="58"/>
      <c r="H858" s="58"/>
    </row>
    <row r="859">
      <c r="G859" s="58"/>
      <c r="H859" s="58"/>
    </row>
    <row r="860">
      <c r="G860" s="58"/>
      <c r="H860" s="58"/>
    </row>
    <row r="861">
      <c r="G861" s="58"/>
      <c r="H861" s="58"/>
    </row>
    <row r="862">
      <c r="G862" s="58"/>
      <c r="H862" s="58"/>
    </row>
    <row r="863">
      <c r="G863" s="58"/>
      <c r="H863" s="58"/>
    </row>
    <row r="864">
      <c r="G864" s="58"/>
      <c r="H864" s="58"/>
    </row>
    <row r="865">
      <c r="G865" s="58"/>
      <c r="H865" s="58"/>
    </row>
    <row r="866">
      <c r="G866" s="58"/>
      <c r="H866" s="58"/>
    </row>
    <row r="867">
      <c r="G867" s="58"/>
      <c r="H867" s="58"/>
    </row>
    <row r="868">
      <c r="G868" s="58"/>
      <c r="H868" s="58"/>
    </row>
    <row r="869">
      <c r="G869" s="58"/>
      <c r="H869" s="58"/>
    </row>
    <row r="870">
      <c r="G870" s="58"/>
      <c r="H870" s="58"/>
    </row>
    <row r="871">
      <c r="G871" s="58"/>
      <c r="H871" s="58"/>
    </row>
    <row r="872">
      <c r="G872" s="58"/>
      <c r="H872" s="58"/>
    </row>
    <row r="873">
      <c r="G873" s="58"/>
      <c r="H873" s="58"/>
    </row>
    <row r="874">
      <c r="G874" s="58"/>
      <c r="H874" s="58"/>
    </row>
    <row r="875">
      <c r="G875" s="58"/>
      <c r="H875" s="58"/>
    </row>
    <row r="876">
      <c r="G876" s="58"/>
      <c r="H876" s="58"/>
    </row>
    <row r="877">
      <c r="G877" s="58"/>
      <c r="H877" s="58"/>
    </row>
    <row r="878">
      <c r="G878" s="58"/>
      <c r="H878" s="58"/>
    </row>
    <row r="879">
      <c r="G879" s="58"/>
      <c r="H879" s="58"/>
    </row>
    <row r="880">
      <c r="G880" s="58"/>
      <c r="H880" s="58"/>
    </row>
    <row r="881">
      <c r="G881" s="58"/>
      <c r="H881" s="58"/>
    </row>
    <row r="882">
      <c r="G882" s="58"/>
      <c r="H882" s="58"/>
    </row>
    <row r="883">
      <c r="G883" s="58"/>
      <c r="H883" s="58"/>
    </row>
    <row r="884">
      <c r="G884" s="58"/>
      <c r="H884" s="58"/>
    </row>
    <row r="885">
      <c r="G885" s="58"/>
      <c r="H885" s="58"/>
    </row>
    <row r="886">
      <c r="G886" s="58"/>
      <c r="H886" s="58"/>
    </row>
    <row r="887">
      <c r="G887" s="58"/>
      <c r="H887" s="58"/>
    </row>
    <row r="888">
      <c r="G888" s="58"/>
      <c r="H888" s="58"/>
    </row>
    <row r="889">
      <c r="G889" s="58"/>
      <c r="H889" s="58"/>
    </row>
    <row r="890">
      <c r="G890" s="58"/>
      <c r="H890" s="58"/>
    </row>
    <row r="891">
      <c r="G891" s="58"/>
      <c r="H891" s="58"/>
    </row>
    <row r="892">
      <c r="G892" s="58"/>
      <c r="H892" s="58"/>
    </row>
    <row r="893">
      <c r="G893" s="58"/>
      <c r="H893" s="58"/>
    </row>
    <row r="894">
      <c r="G894" s="58"/>
      <c r="H894" s="58"/>
    </row>
    <row r="895">
      <c r="G895" s="58"/>
      <c r="H895" s="58"/>
    </row>
    <row r="896">
      <c r="G896" s="58"/>
      <c r="H896" s="58"/>
    </row>
    <row r="897">
      <c r="G897" s="58"/>
      <c r="H897" s="58"/>
    </row>
    <row r="898">
      <c r="G898" s="58"/>
      <c r="H898" s="58"/>
    </row>
    <row r="899">
      <c r="G899" s="58"/>
      <c r="H899" s="58"/>
    </row>
    <row r="900">
      <c r="G900" s="58"/>
      <c r="H900" s="58"/>
    </row>
    <row r="901">
      <c r="G901" s="58"/>
      <c r="H901" s="58"/>
    </row>
    <row r="902">
      <c r="G902" s="58"/>
      <c r="H902" s="58"/>
    </row>
    <row r="903">
      <c r="G903" s="58"/>
      <c r="H903" s="58"/>
    </row>
    <row r="904">
      <c r="G904" s="58"/>
      <c r="H904" s="58"/>
    </row>
    <row r="905">
      <c r="G905" s="58"/>
      <c r="H905" s="58"/>
    </row>
    <row r="906">
      <c r="G906" s="58"/>
      <c r="H906" s="58"/>
    </row>
    <row r="907">
      <c r="G907" s="58"/>
      <c r="H907" s="58"/>
    </row>
    <row r="908">
      <c r="G908" s="58"/>
      <c r="H908" s="58"/>
    </row>
    <row r="909">
      <c r="G909" s="58"/>
      <c r="H909" s="58"/>
    </row>
    <row r="910">
      <c r="G910" s="58"/>
      <c r="H910" s="58"/>
    </row>
    <row r="911">
      <c r="G911" s="58"/>
      <c r="H911" s="58"/>
    </row>
    <row r="912">
      <c r="G912" s="58"/>
      <c r="H912" s="58"/>
    </row>
    <row r="913">
      <c r="G913" s="58"/>
      <c r="H913" s="58"/>
    </row>
    <row r="914">
      <c r="G914" s="58"/>
      <c r="H914" s="58"/>
    </row>
    <row r="915">
      <c r="G915" s="58"/>
      <c r="H915" s="58"/>
    </row>
    <row r="916">
      <c r="G916" s="58"/>
      <c r="H916" s="58"/>
    </row>
    <row r="917">
      <c r="G917" s="58"/>
      <c r="H917" s="58"/>
    </row>
    <row r="918">
      <c r="G918" s="58"/>
      <c r="H918" s="58"/>
    </row>
    <row r="919">
      <c r="G919" s="58"/>
      <c r="H919" s="58"/>
    </row>
    <row r="920">
      <c r="G920" s="58"/>
      <c r="H920" s="58"/>
    </row>
    <row r="921">
      <c r="G921" s="58"/>
      <c r="H921" s="58"/>
    </row>
    <row r="922">
      <c r="G922" s="58"/>
      <c r="H922" s="58"/>
    </row>
    <row r="923">
      <c r="G923" s="58"/>
      <c r="H923" s="58"/>
    </row>
    <row r="924">
      <c r="G924" s="58"/>
      <c r="H924" s="58"/>
    </row>
    <row r="925">
      <c r="G925" s="58"/>
      <c r="H925" s="58"/>
    </row>
    <row r="926">
      <c r="G926" s="58"/>
      <c r="H926" s="58"/>
    </row>
    <row r="927">
      <c r="G927" s="58"/>
      <c r="H927" s="58"/>
    </row>
    <row r="928">
      <c r="G928" s="58"/>
      <c r="H928" s="58"/>
    </row>
    <row r="929">
      <c r="G929" s="58"/>
      <c r="H929" s="58"/>
    </row>
    <row r="930">
      <c r="G930" s="58"/>
      <c r="H930" s="58"/>
    </row>
    <row r="931">
      <c r="G931" s="58"/>
      <c r="H931" s="58"/>
    </row>
    <row r="932">
      <c r="G932" s="58"/>
      <c r="H932" s="58"/>
    </row>
    <row r="933">
      <c r="G933" s="58"/>
      <c r="H933" s="58"/>
    </row>
    <row r="934">
      <c r="G934" s="58"/>
      <c r="H934" s="58"/>
    </row>
    <row r="935">
      <c r="G935" s="58"/>
      <c r="H935" s="58"/>
    </row>
    <row r="936">
      <c r="G936" s="58"/>
      <c r="H936" s="58"/>
    </row>
    <row r="937">
      <c r="G937" s="58"/>
      <c r="H937" s="58"/>
    </row>
    <row r="938">
      <c r="G938" s="58"/>
      <c r="H938" s="58"/>
    </row>
    <row r="939">
      <c r="G939" s="58"/>
      <c r="H939" s="58"/>
    </row>
    <row r="940">
      <c r="G940" s="58"/>
      <c r="H940" s="58"/>
    </row>
    <row r="941">
      <c r="G941" s="58"/>
      <c r="H941" s="58"/>
    </row>
    <row r="942">
      <c r="G942" s="58"/>
      <c r="H942" s="58"/>
    </row>
    <row r="943">
      <c r="G943" s="58"/>
      <c r="H943" s="58"/>
    </row>
    <row r="944">
      <c r="G944" s="58"/>
      <c r="H944" s="58"/>
    </row>
    <row r="945">
      <c r="G945" s="58"/>
      <c r="H945" s="58"/>
    </row>
    <row r="946">
      <c r="G946" s="58"/>
      <c r="H946" s="58"/>
    </row>
    <row r="947">
      <c r="G947" s="58"/>
      <c r="H947" s="58"/>
    </row>
    <row r="948">
      <c r="G948" s="58"/>
      <c r="H948" s="58"/>
    </row>
    <row r="949">
      <c r="G949" s="58"/>
      <c r="H949" s="58"/>
    </row>
    <row r="950">
      <c r="G950" s="58"/>
      <c r="H950" s="58"/>
    </row>
    <row r="951">
      <c r="G951" s="58"/>
      <c r="H951" s="58"/>
    </row>
    <row r="952">
      <c r="G952" s="58"/>
      <c r="H952" s="58"/>
    </row>
    <row r="953">
      <c r="G953" s="58"/>
      <c r="H953" s="58"/>
    </row>
    <row r="954">
      <c r="G954" s="58"/>
      <c r="H954" s="58"/>
    </row>
    <row r="955">
      <c r="G955" s="58"/>
      <c r="H955" s="58"/>
    </row>
    <row r="956">
      <c r="G956" s="58"/>
      <c r="H956" s="58"/>
    </row>
    <row r="957">
      <c r="G957" s="58"/>
      <c r="H957" s="58"/>
    </row>
    <row r="958">
      <c r="G958" s="58"/>
      <c r="H958" s="58"/>
    </row>
    <row r="959">
      <c r="G959" s="58"/>
      <c r="H959" s="58"/>
    </row>
    <row r="960">
      <c r="G960" s="58"/>
      <c r="H960" s="58"/>
    </row>
    <row r="961">
      <c r="G961" s="58"/>
      <c r="H961" s="58"/>
    </row>
    <row r="962">
      <c r="G962" s="58"/>
      <c r="H962" s="58"/>
    </row>
    <row r="963">
      <c r="G963" s="58"/>
      <c r="H963" s="58"/>
    </row>
    <row r="964">
      <c r="G964" s="58"/>
      <c r="H964" s="58"/>
    </row>
    <row r="965">
      <c r="G965" s="58"/>
      <c r="H965" s="58"/>
    </row>
    <row r="966">
      <c r="G966" s="58"/>
      <c r="H966" s="58"/>
    </row>
    <row r="967">
      <c r="G967" s="58"/>
      <c r="H967" s="58"/>
    </row>
    <row r="968">
      <c r="G968" s="58"/>
      <c r="H968" s="58"/>
    </row>
    <row r="969">
      <c r="G969" s="58"/>
      <c r="H969" s="58"/>
    </row>
    <row r="970">
      <c r="G970" s="58"/>
      <c r="H970" s="58"/>
    </row>
    <row r="971">
      <c r="G971" s="58"/>
      <c r="H971" s="58"/>
    </row>
    <row r="972">
      <c r="G972" s="58"/>
      <c r="H972" s="58"/>
    </row>
    <row r="973">
      <c r="G973" s="58"/>
      <c r="H973" s="58"/>
    </row>
    <row r="974">
      <c r="G974" s="58"/>
      <c r="H974" s="58"/>
    </row>
    <row r="975">
      <c r="G975" s="58"/>
      <c r="H975" s="58"/>
    </row>
    <row r="976">
      <c r="G976" s="58"/>
      <c r="H976" s="58"/>
    </row>
    <row r="977">
      <c r="G977" s="58"/>
      <c r="H977" s="58"/>
    </row>
    <row r="978">
      <c r="G978" s="58"/>
      <c r="H978" s="58"/>
    </row>
    <row r="979">
      <c r="G979" s="58"/>
      <c r="H979" s="58"/>
    </row>
    <row r="980">
      <c r="G980" s="58"/>
      <c r="H980" s="58"/>
    </row>
    <row r="981">
      <c r="G981" s="58"/>
      <c r="H981" s="58"/>
    </row>
    <row r="982">
      <c r="G982" s="58"/>
      <c r="H982" s="58"/>
    </row>
    <row r="983">
      <c r="G983" s="58"/>
      <c r="H983" s="58"/>
    </row>
    <row r="984">
      <c r="G984" s="58"/>
      <c r="H984" s="58"/>
    </row>
    <row r="985">
      <c r="G985" s="58"/>
      <c r="H985" s="58"/>
    </row>
    <row r="986">
      <c r="G986" s="58"/>
      <c r="H986" s="58"/>
    </row>
    <row r="987">
      <c r="G987" s="58"/>
      <c r="H987" s="58"/>
    </row>
    <row r="988">
      <c r="G988" s="58"/>
      <c r="H988" s="58"/>
    </row>
    <row r="989">
      <c r="G989" s="58"/>
      <c r="H989" s="58"/>
    </row>
    <row r="990">
      <c r="G990" s="58"/>
      <c r="H990" s="58"/>
    </row>
    <row r="991">
      <c r="G991" s="58"/>
      <c r="H991" s="58"/>
    </row>
    <row r="992">
      <c r="G992" s="58"/>
      <c r="H992" s="58"/>
    </row>
  </sheetData>
  <mergeCells count="3">
    <mergeCell ref="A3:B3"/>
    <mergeCell ref="A1:B1"/>
    <mergeCell ref="K1:M1"/>
  </mergeCells>
  <hyperlinks>
    <hyperlink r:id="rId1" ref="R27"/>
    <hyperlink r:id="rId2" ref="R28"/>
    <hyperlink r:id="rId3" ref="R29"/>
    <hyperlink r:id="rId4" ref="R30"/>
    <hyperlink r:id="rId5" ref="R31"/>
    <hyperlink r:id="rId6" ref="R32"/>
    <hyperlink r:id="rId7" ref="R33"/>
  </hyperlinks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54" t="s">
        <v>181</v>
      </c>
    </row>
    <row r="4">
      <c r="A4" s="1">
        <v>2013.0</v>
      </c>
      <c r="B4" s="1">
        <f>sum(0.635*4)</f>
        <v>2.54</v>
      </c>
      <c r="I4" s="1" t="s">
        <v>182</v>
      </c>
    </row>
    <row r="5">
      <c r="A5" s="1">
        <v>2014.0</v>
      </c>
      <c r="B5" s="1">
        <f>sum(0.855*4)</f>
        <v>3.42</v>
      </c>
      <c r="C5" s="4">
        <f t="shared" ref="C5:C9" si="1">(B5-B4)/B4</f>
        <v>0.3464566929</v>
      </c>
      <c r="D5" s="82">
        <f t="shared" ref="D5:D9" si="2">C5+1</f>
        <v>1.346456693</v>
      </c>
      <c r="I5" s="1" t="s">
        <v>183</v>
      </c>
    </row>
    <row r="6">
      <c r="A6" s="1">
        <v>2015.0</v>
      </c>
      <c r="B6" s="1">
        <f>sum(1.025*4)</f>
        <v>4.1</v>
      </c>
      <c r="C6" s="4">
        <f t="shared" si="1"/>
        <v>0.1988304094</v>
      </c>
      <c r="D6" s="82">
        <f t="shared" si="2"/>
        <v>1.198830409</v>
      </c>
      <c r="I6" s="1" t="s">
        <v>184</v>
      </c>
    </row>
    <row r="7">
      <c r="A7" s="1">
        <v>2016.0</v>
      </c>
      <c r="B7" s="1">
        <f>sum(1.11*4)</f>
        <v>4.44</v>
      </c>
      <c r="C7" s="4">
        <f t="shared" si="1"/>
        <v>0.08292682927</v>
      </c>
      <c r="D7" s="82">
        <f t="shared" si="2"/>
        <v>1.082926829</v>
      </c>
    </row>
    <row r="8">
      <c r="A8" s="1">
        <v>2017.0</v>
      </c>
      <c r="B8" s="1">
        <f>sum(1.175*4)</f>
        <v>4.7</v>
      </c>
      <c r="C8" s="4">
        <f t="shared" si="1"/>
        <v>0.05855855856</v>
      </c>
      <c r="D8" s="82">
        <f t="shared" si="2"/>
        <v>1.058558559</v>
      </c>
    </row>
    <row r="9">
      <c r="A9" s="1">
        <v>2018.0</v>
      </c>
      <c r="B9" s="1">
        <f>sum(1.36*4)</f>
        <v>5.44</v>
      </c>
      <c r="C9" s="4">
        <f t="shared" si="1"/>
        <v>0.1574468085</v>
      </c>
      <c r="D9" s="82">
        <f t="shared" si="2"/>
        <v>1.157446809</v>
      </c>
    </row>
    <row r="10">
      <c r="B10" s="4">
        <f>sum(B9-B4)^(1/6)-1</f>
        <v>0.194170485</v>
      </c>
      <c r="C10" s="1" t="s">
        <v>186</v>
      </c>
      <c r="D10" s="4">
        <f>GEOMEAN(D5:D9)-1</f>
        <v>0.1645363162</v>
      </c>
      <c r="E10" s="1" t="s">
        <v>187</v>
      </c>
      <c r="G10" s="1" t="s">
        <v>188</v>
      </c>
      <c r="H10" s="1" t="s">
        <v>189</v>
      </c>
      <c r="I10" s="1" t="s">
        <v>190</v>
      </c>
      <c r="J10" s="1" t="s">
        <v>191</v>
      </c>
      <c r="L10" s="1" t="s">
        <v>192</v>
      </c>
    </row>
    <row r="11">
      <c r="G11">
        <f>sum(($B$9*(1+$B$10))/(1+$B$12))</f>
        <v>6.10467224</v>
      </c>
      <c r="H11">
        <f>sum(($B$9*(1+$B$10)^(2))/(1+$B$12)^(2))</f>
        <v>6.850555727</v>
      </c>
      <c r="I11">
        <f>sum(($B$9*(1+$B$10)^(3))/(1+$B$12)^(3))</f>
        <v>7.687573047</v>
      </c>
      <c r="J11">
        <f>sum(($B$9*(1+$B$10)^(4))/(B12-L11))/((1+B12)^(4))</f>
        <v>252.6160916</v>
      </c>
      <c r="L11" s="83">
        <v>0.03</v>
      </c>
    </row>
    <row r="12">
      <c r="A12" s="1" t="s">
        <v>193</v>
      </c>
      <c r="B12" s="4">
        <f>'Summary Output'!L25</f>
        <v>0.06415007768</v>
      </c>
      <c r="C12" s="1" t="s">
        <v>194</v>
      </c>
      <c r="L12" s="2" t="s">
        <v>195</v>
      </c>
    </row>
    <row r="15">
      <c r="I15" s="1" t="s">
        <v>196</v>
      </c>
    </row>
    <row r="16">
      <c r="A16" s="1" t="s">
        <v>197</v>
      </c>
      <c r="B16">
        <f>sum(G11:J11)</f>
        <v>273.2588926</v>
      </c>
      <c r="D16" s="57">
        <f>B9*(1+B10)/(B12-B10)</f>
        <v>-49.96359859</v>
      </c>
      <c r="I16" s="1" t="s">
        <v>198</v>
      </c>
    </row>
    <row r="17">
      <c r="F17" s="60"/>
      <c r="I17" s="1" t="s">
        <v>199</v>
      </c>
    </row>
    <row r="18">
      <c r="A18" s="1" t="s">
        <v>200</v>
      </c>
      <c r="B18" s="1">
        <v>196.99</v>
      </c>
      <c r="I18" s="1" t="s">
        <v>201</v>
      </c>
    </row>
    <row r="19">
      <c r="M19" s="1">
        <f>((1+B12)^(4))</f>
        <v>1.282364611</v>
      </c>
    </row>
    <row r="20">
      <c r="B20" s="77">
        <f>B18-B16</f>
        <v>-76.26889257</v>
      </c>
      <c r="C20" s="1" t="s">
        <v>202</v>
      </c>
    </row>
  </sheetData>
  <mergeCells count="1">
    <mergeCell ref="A3:D3"/>
  </mergeCells>
  <hyperlinks>
    <hyperlink r:id="rId1" ref="L12"/>
  </hyperlinks>
  <drawing r:id="rId2"/>
</worksheet>
</file>