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tol\Desktop\FAD_Proj\results\"/>
    </mc:Choice>
  </mc:AlternateContent>
  <xr:revisionPtr revIDLastSave="0" documentId="13_ncr:1_{31CE5981-1F98-404E-9548-A7D084100D8B}" xr6:coauthVersionLast="47" xr6:coauthVersionMax="47" xr10:uidLastSave="{00000000-0000-0000-0000-000000000000}"/>
  <bookViews>
    <workbookView xWindow="3465" yWindow="3465" windowWidth="28800" windowHeight="15345" activeTab="7" xr2:uid="{1B0717C5-B581-464B-89FB-ED581ADC1C32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abular" sheetId="8" r:id="rId8"/>
    <sheet name="Overview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7" i="8" l="1"/>
  <c r="F34" i="10"/>
  <c r="E34" i="10"/>
  <c r="D34" i="10"/>
  <c r="C34" i="10"/>
  <c r="F33" i="10"/>
  <c r="E33" i="10"/>
  <c r="D33" i="10"/>
  <c r="C33" i="10"/>
  <c r="F32" i="10"/>
  <c r="E32" i="10"/>
  <c r="D32" i="10"/>
  <c r="C32" i="10"/>
  <c r="F31" i="10"/>
  <c r="E31" i="10"/>
  <c r="D31" i="10"/>
  <c r="C31" i="10"/>
  <c r="F30" i="10"/>
  <c r="E30" i="10"/>
  <c r="D30" i="10"/>
  <c r="C30" i="10"/>
  <c r="F27" i="10"/>
  <c r="E27" i="10"/>
  <c r="D27" i="10"/>
  <c r="C27" i="10"/>
  <c r="F26" i="10"/>
  <c r="E26" i="10"/>
  <c r="D26" i="10"/>
  <c r="C26" i="10"/>
  <c r="F25" i="10"/>
  <c r="E25" i="10"/>
  <c r="D25" i="10"/>
  <c r="C25" i="10"/>
  <c r="F24" i="10"/>
  <c r="E24" i="10"/>
  <c r="D24" i="10"/>
  <c r="C24" i="10"/>
  <c r="F23" i="10"/>
  <c r="E23" i="10"/>
  <c r="D23" i="10"/>
  <c r="C23" i="10"/>
  <c r="F13" i="10"/>
  <c r="E13" i="10"/>
  <c r="D13" i="10"/>
  <c r="C13" i="10"/>
  <c r="F12" i="10"/>
  <c r="E12" i="10"/>
  <c r="D12" i="10"/>
  <c r="C12" i="10"/>
  <c r="F11" i="10"/>
  <c r="E11" i="10"/>
  <c r="D11" i="10"/>
  <c r="C11" i="10"/>
  <c r="F10" i="10"/>
  <c r="E10" i="10"/>
  <c r="D10" i="10"/>
  <c r="C10" i="10"/>
  <c r="F9" i="10"/>
  <c r="E9" i="10"/>
  <c r="D9" i="10"/>
  <c r="C9" i="10"/>
  <c r="F20" i="10"/>
  <c r="E20" i="10"/>
  <c r="D20" i="10"/>
  <c r="C20" i="10"/>
  <c r="F19" i="10"/>
  <c r="E19" i="10"/>
  <c r="D19" i="10"/>
  <c r="C19" i="10"/>
  <c r="F18" i="10"/>
  <c r="E18" i="10"/>
  <c r="D18" i="10"/>
  <c r="C18" i="10"/>
  <c r="F17" i="10"/>
  <c r="E17" i="10"/>
  <c r="D17" i="10"/>
  <c r="C17" i="10"/>
  <c r="F16" i="10"/>
  <c r="E16" i="10"/>
  <c r="D16" i="10"/>
  <c r="C16" i="10"/>
  <c r="D2" i="10"/>
  <c r="E2" i="10"/>
  <c r="F2" i="10"/>
  <c r="D3" i="10"/>
  <c r="E3" i="10"/>
  <c r="F3" i="10"/>
  <c r="D4" i="10"/>
  <c r="E4" i="10"/>
  <c r="F4" i="10"/>
  <c r="D5" i="10"/>
  <c r="E5" i="10"/>
  <c r="F5" i="10"/>
  <c r="D6" i="10"/>
  <c r="E6" i="10"/>
  <c r="F6" i="10"/>
  <c r="C6" i="10"/>
  <c r="C5" i="10"/>
  <c r="C4" i="10"/>
  <c r="C3" i="10"/>
  <c r="C2" i="10"/>
  <c r="F39" i="10" l="1"/>
  <c r="F38" i="10"/>
  <c r="E38" i="10"/>
  <c r="C39" i="10"/>
  <c r="C40" i="10"/>
  <c r="E39" i="10"/>
  <c r="E41" i="10"/>
  <c r="E40" i="10"/>
  <c r="F40" i="10"/>
  <c r="C37" i="10"/>
  <c r="C41" i="10"/>
  <c r="E37" i="10"/>
  <c r="F37" i="10"/>
  <c r="F41" i="10"/>
  <c r="C38" i="10"/>
  <c r="D38" i="10"/>
  <c r="D39" i="10"/>
  <c r="D40" i="10"/>
  <c r="D37" i="10"/>
  <c r="D41" i="10"/>
</calcChain>
</file>

<file path=xl/sharedStrings.xml><?xml version="1.0" encoding="utf-8"?>
<sst xmlns="http://schemas.openxmlformats.org/spreadsheetml/2006/main" count="1075" uniqueCount="42">
  <si>
    <t>Hit Rate</t>
  </si>
  <si>
    <t xml:space="preserve">Memory </t>
  </si>
  <si>
    <t>CPU</t>
  </si>
  <si>
    <t>Time</t>
  </si>
  <si>
    <t>Cold Seg Δ</t>
  </si>
  <si>
    <t>Warm Seg Δ</t>
  </si>
  <si>
    <t>Hot Seg Δ</t>
  </si>
  <si>
    <t>Cold Decay Δ</t>
  </si>
  <si>
    <t>Warm Decay Δ</t>
  </si>
  <si>
    <t>Hot Decay Δ</t>
  </si>
  <si>
    <t>Promotions</t>
  </si>
  <si>
    <t>Demotions</t>
  </si>
  <si>
    <t>Evictions</t>
  </si>
  <si>
    <t>FAD-DS</t>
  </si>
  <si>
    <t>Uniform</t>
  </si>
  <si>
    <t>Zipf</t>
  </si>
  <si>
    <t>Bursty</t>
  </si>
  <si>
    <t xml:space="preserve">Phase </t>
  </si>
  <si>
    <t>Mixed</t>
  </si>
  <si>
    <t>Total</t>
  </si>
  <si>
    <t>LRU</t>
  </si>
  <si>
    <t>Toal</t>
  </si>
  <si>
    <t>LFU</t>
  </si>
  <si>
    <t>ARC</t>
  </si>
  <si>
    <t>FIFO</t>
  </si>
  <si>
    <t>Workload</t>
  </si>
  <si>
    <t>Cache Type</t>
  </si>
  <si>
    <t>Test</t>
  </si>
  <si>
    <t>T1</t>
  </si>
  <si>
    <t>T2</t>
  </si>
  <si>
    <t>T3</t>
  </si>
  <si>
    <t>T4</t>
  </si>
  <si>
    <t>T5</t>
  </si>
  <si>
    <t>T6</t>
  </si>
  <si>
    <t>T7</t>
  </si>
  <si>
    <t>Cold Seg Avg</t>
  </si>
  <si>
    <t>Warm Seg Avg</t>
  </si>
  <si>
    <t>Hot Seg Avg</t>
  </si>
  <si>
    <t>CPU Time</t>
  </si>
  <si>
    <t>Phase</t>
  </si>
  <si>
    <t>Overview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</si>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</sst>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97CB-194D-462F-AC86-3C5272F748BC}">
  <dimension ref="B2:Q40"/>
  <sheetViews>
    <sheetView topLeftCell="A4" workbookViewId="0">
      <selection activeCell="F30" sqref="F30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0" bestFit="1" customWidth="1"/>
    <col min="10" max="10" width="11.28515625" bestFit="1" customWidth="1"/>
    <col min="11" max="11" width="9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2.1628454343186596E-2</v>
      </c>
      <c r="E3">
        <v>92.899382812499994</v>
      </c>
      <c r="F3">
        <v>377.54764841579873</v>
      </c>
      <c r="G3">
        <v>8.1758609800239357E-2</v>
      </c>
      <c r="I3">
        <v>5.5434999999999999</v>
      </c>
      <c r="J3">
        <v>2.5825</v>
      </c>
      <c r="K3">
        <v>1.8465</v>
      </c>
      <c r="L3">
        <v>14</v>
      </c>
      <c r="M3">
        <v>14</v>
      </c>
      <c r="N3">
        <v>7</v>
      </c>
      <c r="O3">
        <v>35</v>
      </c>
      <c r="P3">
        <v>5</v>
      </c>
      <c r="Q3">
        <v>1946</v>
      </c>
    </row>
    <row r="4" spans="2:17" x14ac:dyDescent="0.25">
      <c r="C4" s="4" t="s">
        <v>15</v>
      </c>
      <c r="D4">
        <v>0.37376487129949709</v>
      </c>
      <c r="E4">
        <v>92.977408203124995</v>
      </c>
      <c r="F4">
        <v>313.4884557630902</v>
      </c>
      <c r="G4">
        <v>8.8307407998847329E-2</v>
      </c>
      <c r="I4">
        <v>4.9550000000000001</v>
      </c>
      <c r="J4">
        <v>1.7609999999999999</v>
      </c>
      <c r="K4">
        <v>3.2555000000000001</v>
      </c>
      <c r="L4">
        <v>15</v>
      </c>
      <c r="M4">
        <v>13</v>
      </c>
      <c r="N4">
        <v>9</v>
      </c>
      <c r="O4">
        <v>102</v>
      </c>
      <c r="P4">
        <v>4</v>
      </c>
      <c r="Q4">
        <v>1260</v>
      </c>
    </row>
    <row r="5" spans="2:17" x14ac:dyDescent="0.25">
      <c r="C5" s="4" t="s">
        <v>16</v>
      </c>
      <c r="D5">
        <v>0.46566928928343715</v>
      </c>
      <c r="E5">
        <v>92.731654296875007</v>
      </c>
      <c r="F5">
        <v>404.21235919568784</v>
      </c>
      <c r="G5">
        <v>8.1669684346768898E-2</v>
      </c>
      <c r="I5">
        <v>4.6449999999999996</v>
      </c>
      <c r="J5">
        <v>1.4415</v>
      </c>
      <c r="K5">
        <v>3.8660000000000001</v>
      </c>
      <c r="L5">
        <v>7</v>
      </c>
      <c r="M5">
        <v>7</v>
      </c>
      <c r="N5">
        <v>1</v>
      </c>
      <c r="O5">
        <v>490</v>
      </c>
      <c r="P5">
        <v>4</v>
      </c>
      <c r="Q5">
        <v>1016</v>
      </c>
    </row>
    <row r="6" spans="2:17" x14ac:dyDescent="0.25">
      <c r="C6" s="4" t="s">
        <v>17</v>
      </c>
      <c r="D6">
        <v>0.61377120603212576</v>
      </c>
      <c r="E6">
        <v>92.610205078125006</v>
      </c>
      <c r="F6">
        <v>254.77162465091908</v>
      </c>
      <c r="G6">
        <v>0.11187071995101359</v>
      </c>
      <c r="I6">
        <v>4.0389999999999997</v>
      </c>
      <c r="J6">
        <v>2.2429999999999999</v>
      </c>
      <c r="K6">
        <v>3.681</v>
      </c>
      <c r="L6">
        <v>7</v>
      </c>
      <c r="M6">
        <v>6</v>
      </c>
      <c r="N6">
        <v>3</v>
      </c>
      <c r="O6">
        <v>481</v>
      </c>
      <c r="P6">
        <v>33</v>
      </c>
      <c r="Q6">
        <v>1265</v>
      </c>
    </row>
    <row r="7" spans="2:17" x14ac:dyDescent="0.25">
      <c r="C7" s="4" t="s">
        <v>18</v>
      </c>
      <c r="D7">
        <v>0.1216420521669072</v>
      </c>
      <c r="E7">
        <v>92.710142578125001</v>
      </c>
      <c r="F7">
        <v>253.60617300304668</v>
      </c>
      <c r="G7">
        <v>0.13562354789643724</v>
      </c>
      <c r="I7">
        <v>4.8719999999999999</v>
      </c>
      <c r="J7">
        <v>2.698</v>
      </c>
      <c r="K7">
        <v>2.4024999999999999</v>
      </c>
      <c r="L7">
        <v>19</v>
      </c>
      <c r="M7">
        <v>19</v>
      </c>
      <c r="N7">
        <v>14</v>
      </c>
      <c r="O7">
        <v>106</v>
      </c>
      <c r="P7">
        <v>5</v>
      </c>
      <c r="Q7">
        <v>1737</v>
      </c>
    </row>
    <row r="8" spans="2:17" x14ac:dyDescent="0.25">
      <c r="C8" s="4" t="s">
        <v>19</v>
      </c>
      <c r="D8">
        <v>0.31929517462503076</v>
      </c>
      <c r="E8">
        <v>92.785758593749989</v>
      </c>
      <c r="F8">
        <v>320.72525220570856</v>
      </c>
      <c r="G8">
        <v>9.98459939986613E-2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2.0694073432740868E-2</v>
      </c>
      <c r="E11">
        <v>92.724693359374996</v>
      </c>
      <c r="F11">
        <v>541.67840923364247</v>
      </c>
      <c r="G11">
        <v>4.2004285097165847E-2</v>
      </c>
    </row>
    <row r="12" spans="2:17" x14ac:dyDescent="0.25">
      <c r="C12" s="4" t="s">
        <v>15</v>
      </c>
      <c r="D12">
        <v>0.28693543082743783</v>
      </c>
      <c r="E12">
        <v>92.586429687500001</v>
      </c>
      <c r="F12">
        <v>898.4754002253876</v>
      </c>
      <c r="G12">
        <v>3.3863277651314999E-2</v>
      </c>
    </row>
    <row r="13" spans="2:17" x14ac:dyDescent="0.25">
      <c r="C13" s="4" t="s">
        <v>16</v>
      </c>
      <c r="D13">
        <v>0.46575074875190769</v>
      </c>
      <c r="E13">
        <v>92.501640624999993</v>
      </c>
      <c r="F13">
        <v>1027.1294108865206</v>
      </c>
      <c r="G13">
        <v>3.0271971599700923E-2</v>
      </c>
    </row>
    <row r="14" spans="2:17" x14ac:dyDescent="0.25">
      <c r="C14" s="4" t="s">
        <v>17</v>
      </c>
      <c r="D14">
        <v>0.7503346824182483</v>
      </c>
      <c r="E14">
        <v>92.920154296874998</v>
      </c>
      <c r="F14">
        <v>777.70814674294047</v>
      </c>
      <c r="G14">
        <v>3.2966300849340768E-2</v>
      </c>
    </row>
    <row r="15" spans="2:17" x14ac:dyDescent="0.25">
      <c r="C15" s="4" t="s">
        <v>18</v>
      </c>
      <c r="D15">
        <v>8.621933920305741E-2</v>
      </c>
      <c r="E15">
        <v>92.604449218750005</v>
      </c>
      <c r="F15">
        <v>953.7297811361808</v>
      </c>
      <c r="G15">
        <v>3.1051843101449771E-2</v>
      </c>
    </row>
    <row r="16" spans="2:17" x14ac:dyDescent="0.25">
      <c r="C16" s="4" t="s">
        <v>21</v>
      </c>
      <c r="D16">
        <v>0.32198685492667839</v>
      </c>
      <c r="E16">
        <v>92.667473437500007</v>
      </c>
      <c r="F16">
        <v>839.74422964493442</v>
      </c>
      <c r="G16">
        <v>3.4031535659794457E-2</v>
      </c>
    </row>
    <row r="17" spans="2:7" x14ac:dyDescent="0.25">
      <c r="C17" s="4"/>
    </row>
    <row r="18" spans="2:7" x14ac:dyDescent="0.25">
      <c r="C18" s="1"/>
      <c r="D18" s="2" t="s">
        <v>0</v>
      </c>
      <c r="E18" s="2" t="s">
        <v>1</v>
      </c>
      <c r="F18" s="2" t="s">
        <v>2</v>
      </c>
      <c r="G18" s="3" t="s">
        <v>3</v>
      </c>
    </row>
    <row r="19" spans="2:7" x14ac:dyDescent="0.25">
      <c r="B19" t="s">
        <v>22</v>
      </c>
      <c r="C19" s="4" t="s">
        <v>14</v>
      </c>
      <c r="D19">
        <v>2.2695372844494775E-2</v>
      </c>
      <c r="E19">
        <v>92.57666015625</v>
      </c>
      <c r="F19">
        <v>743.17364940011907</v>
      </c>
      <c r="G19">
        <v>3.8226900498728351E-2</v>
      </c>
    </row>
    <row r="20" spans="2:7" x14ac:dyDescent="0.25">
      <c r="C20" s="4" t="s">
        <v>15</v>
      </c>
      <c r="D20">
        <v>0.39717257417722535</v>
      </c>
      <c r="E20">
        <v>92.846095703125002</v>
      </c>
      <c r="F20">
        <v>884.70021150109289</v>
      </c>
      <c r="G20">
        <v>3.2888546603633592E-2</v>
      </c>
    </row>
    <row r="21" spans="2:7" x14ac:dyDescent="0.25">
      <c r="C21" s="4" t="s">
        <v>16</v>
      </c>
      <c r="D21">
        <v>0.46769056058837843</v>
      </c>
      <c r="E21">
        <v>92.437087890624994</v>
      </c>
      <c r="F21">
        <v>694.33311904164623</v>
      </c>
      <c r="G21">
        <v>4.1516178453068278E-2</v>
      </c>
    </row>
    <row r="22" spans="2:7" x14ac:dyDescent="0.25">
      <c r="C22" s="4" t="s">
        <v>17</v>
      </c>
      <c r="D22">
        <v>0.23345828091767074</v>
      </c>
      <c r="E22">
        <v>92.505962890625</v>
      </c>
      <c r="F22">
        <v>627.57726414141871</v>
      </c>
      <c r="G22">
        <v>4.2529986046509295E-2</v>
      </c>
    </row>
    <row r="23" spans="2:7" x14ac:dyDescent="0.25">
      <c r="C23" s="4" t="s">
        <v>18</v>
      </c>
      <c r="D23">
        <v>0.13195948258946183</v>
      </c>
      <c r="E23">
        <v>92.133025390624994</v>
      </c>
      <c r="F23">
        <v>870.22191621868308</v>
      </c>
      <c r="G23">
        <v>3.4694661848076076E-2</v>
      </c>
    </row>
    <row r="24" spans="2:7" x14ac:dyDescent="0.25">
      <c r="C24" s="4" t="s">
        <v>21</v>
      </c>
      <c r="D24">
        <v>0.25059525422344625</v>
      </c>
      <c r="E24">
        <v>92.499766406250004</v>
      </c>
      <c r="F24">
        <v>764.00123206059197</v>
      </c>
      <c r="G24">
        <v>3.797125469000312E-2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0.29260668018479702</v>
      </c>
      <c r="E27">
        <v>92.68324609375</v>
      </c>
      <c r="F27">
        <v>569.41776442577952</v>
      </c>
      <c r="G27">
        <v>4.1009580296678914E-2</v>
      </c>
    </row>
    <row r="28" spans="2:7" x14ac:dyDescent="0.25">
      <c r="C28" s="4" t="s">
        <v>15</v>
      </c>
      <c r="D28">
        <v>0.21445818824099619</v>
      </c>
      <c r="E28">
        <v>92.200126953124993</v>
      </c>
      <c r="F28">
        <v>1026.2782731044454</v>
      </c>
      <c r="G28">
        <v>2.8587665996663413E-2</v>
      </c>
    </row>
    <row r="29" spans="2:7" x14ac:dyDescent="0.25">
      <c r="C29" s="4" t="s">
        <v>16</v>
      </c>
      <c r="D29">
        <v>0.57026030298643493</v>
      </c>
      <c r="E29">
        <v>92.395730468750003</v>
      </c>
      <c r="F29">
        <v>945.5102615034665</v>
      </c>
      <c r="G29">
        <v>2.907746670216875E-2</v>
      </c>
    </row>
    <row r="30" spans="2:7" x14ac:dyDescent="0.25">
      <c r="C30" s="4" t="s">
        <v>17</v>
      </c>
      <c r="D30">
        <v>0.7815124693536738</v>
      </c>
      <c r="E30">
        <v>92.331488281250003</v>
      </c>
      <c r="F30">
        <v>1084.2028781354995</v>
      </c>
      <c r="G30">
        <v>2.9907497599262561E-2</v>
      </c>
    </row>
    <row r="31" spans="2:7" x14ac:dyDescent="0.25">
      <c r="C31" s="4" t="s">
        <v>18</v>
      </c>
      <c r="D31">
        <v>0.30238571910923906</v>
      </c>
      <c r="E31">
        <v>92.436339843750005</v>
      </c>
      <c r="F31">
        <v>1007.621455267279</v>
      </c>
      <c r="G31">
        <v>2.8886466102554544E-2</v>
      </c>
    </row>
    <row r="32" spans="2:7" x14ac:dyDescent="0.25">
      <c r="C32" s="4" t="s">
        <v>21</v>
      </c>
      <c r="D32">
        <v>0.43224467197502819</v>
      </c>
      <c r="E32">
        <v>92.409386328125009</v>
      </c>
      <c r="F32">
        <v>926.60612648729398</v>
      </c>
      <c r="G32">
        <v>3.1493735339465638E-2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2.2171745499322187E-2</v>
      </c>
      <c r="E35">
        <v>92.029496093749998</v>
      </c>
      <c r="F35">
        <v>465.0433870619828</v>
      </c>
      <c r="G35">
        <v>5.4786832899611913E-2</v>
      </c>
    </row>
    <row r="36" spans="2:7" x14ac:dyDescent="0.25">
      <c r="C36" s="4" t="s">
        <v>15</v>
      </c>
      <c r="D36">
        <v>0.24883526236201731</v>
      </c>
      <c r="E36">
        <v>92.721308593749995</v>
      </c>
      <c r="F36">
        <v>531.59275897497355</v>
      </c>
      <c r="G36">
        <v>5.4530474789935397E-2</v>
      </c>
    </row>
    <row r="37" spans="2:7" x14ac:dyDescent="0.25">
      <c r="C37" s="4" t="s">
        <v>16</v>
      </c>
      <c r="D37">
        <v>0.47782009863132868</v>
      </c>
      <c r="E37">
        <v>92.599693359374996</v>
      </c>
      <c r="F37">
        <v>461.48201949320327</v>
      </c>
      <c r="G37">
        <v>4.98796400881256E-2</v>
      </c>
    </row>
    <row r="38" spans="2:7" x14ac:dyDescent="0.25">
      <c r="C38" s="4" t="s">
        <v>17</v>
      </c>
      <c r="D38">
        <v>0.75052666670946822</v>
      </c>
      <c r="E38">
        <v>92.499056640625</v>
      </c>
      <c r="F38">
        <v>644.45297062355235</v>
      </c>
      <c r="G38">
        <v>5.3228056102554544E-2</v>
      </c>
    </row>
    <row r="39" spans="2:7" x14ac:dyDescent="0.25">
      <c r="C39" s="4" t="s">
        <v>18</v>
      </c>
      <c r="D39">
        <v>7.9990693191578255E-2</v>
      </c>
      <c r="E39">
        <v>92.517076171875004</v>
      </c>
      <c r="F39">
        <v>388.3263559220153</v>
      </c>
      <c r="G39">
        <v>5.0272213036500035E-2</v>
      </c>
    </row>
    <row r="40" spans="2:7" x14ac:dyDescent="0.25">
      <c r="C40" s="5" t="s">
        <v>21</v>
      </c>
      <c r="D40">
        <v>0.3158688932787429</v>
      </c>
      <c r="E40">
        <v>92.473326171874987</v>
      </c>
      <c r="F40">
        <v>498.17949841514547</v>
      </c>
      <c r="G40">
        <v>5.2539443383345499E-2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D6B8-04AD-46D3-B99B-7BBD300B3F2E}">
  <dimension ref="B2:Q40"/>
  <sheetViews>
    <sheetView topLeftCell="A7" workbookViewId="0">
      <selection activeCell="D35" sqref="D35:G39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0" bestFit="1" customWidth="1"/>
    <col min="10" max="10" width="11.28515625" bestFit="1" customWidth="1"/>
    <col min="11" max="11" width="9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4.7766372967732798E-2</v>
      </c>
      <c r="E3">
        <v>96.090592968750002</v>
      </c>
      <c r="F3">
        <v>146.82886126658454</v>
      </c>
      <c r="G3">
        <v>0.54210969039752377</v>
      </c>
      <c r="I3">
        <v>16.481400000000001</v>
      </c>
      <c r="J3">
        <v>6.2450000000000001</v>
      </c>
      <c r="K3">
        <v>2.2080000000000002</v>
      </c>
      <c r="L3">
        <v>79</v>
      </c>
      <c r="M3">
        <v>71</v>
      </c>
      <c r="N3">
        <v>7</v>
      </c>
      <c r="O3">
        <v>226</v>
      </c>
      <c r="P3">
        <v>14</v>
      </c>
      <c r="Q3">
        <v>4730</v>
      </c>
    </row>
    <row r="4" spans="2:17" x14ac:dyDescent="0.25">
      <c r="C4" s="4" t="s">
        <v>15</v>
      </c>
      <c r="D4">
        <v>0.45344002241538245</v>
      </c>
      <c r="E4">
        <v>96.650562500000007</v>
      </c>
      <c r="F4">
        <v>211.36779849986567</v>
      </c>
      <c r="G4">
        <v>0.36687194239723758</v>
      </c>
      <c r="I4">
        <v>11.8718</v>
      </c>
      <c r="J4">
        <v>5.4509999999999996</v>
      </c>
      <c r="K4">
        <v>7.6029999999999998</v>
      </c>
      <c r="L4">
        <v>52</v>
      </c>
      <c r="M4">
        <v>47</v>
      </c>
      <c r="N4">
        <v>40</v>
      </c>
      <c r="O4">
        <v>400</v>
      </c>
      <c r="P4">
        <v>80</v>
      </c>
      <c r="Q4">
        <v>2678</v>
      </c>
    </row>
    <row r="5" spans="2:17" x14ac:dyDescent="0.25">
      <c r="C5" s="4" t="s">
        <v>16</v>
      </c>
      <c r="D5">
        <v>0.4678235083315011</v>
      </c>
      <c r="E5">
        <v>96.299501562499998</v>
      </c>
      <c r="F5">
        <v>181.84451796110477</v>
      </c>
      <c r="G5">
        <v>0.42945923437735184</v>
      </c>
      <c r="I5">
        <v>12.068</v>
      </c>
      <c r="J5">
        <v>3.0948000000000002</v>
      </c>
      <c r="K5">
        <v>9.7138000000000009</v>
      </c>
      <c r="L5">
        <v>49</v>
      </c>
      <c r="M5">
        <v>10</v>
      </c>
      <c r="N5">
        <v>3</v>
      </c>
      <c r="O5">
        <v>1159</v>
      </c>
      <c r="P5">
        <v>6</v>
      </c>
      <c r="Q5">
        <v>2603</v>
      </c>
    </row>
    <row r="6" spans="2:17" x14ac:dyDescent="0.25">
      <c r="C6" s="4" t="s">
        <v>17</v>
      </c>
      <c r="D6">
        <v>0.46437524173001066</v>
      </c>
      <c r="E6">
        <v>96.713575000000006</v>
      </c>
      <c r="F6">
        <v>164.85718688264123</v>
      </c>
      <c r="G6">
        <v>0.43066883966305175</v>
      </c>
      <c r="I6">
        <v>13.262600000000001</v>
      </c>
      <c r="J6">
        <v>6.0331999999999999</v>
      </c>
      <c r="K6">
        <v>5.2534000000000001</v>
      </c>
      <c r="L6">
        <v>45</v>
      </c>
      <c r="M6">
        <v>45</v>
      </c>
      <c r="N6">
        <v>1</v>
      </c>
      <c r="O6">
        <v>470</v>
      </c>
      <c r="P6">
        <v>39</v>
      </c>
      <c r="Q6">
        <v>3940</v>
      </c>
    </row>
    <row r="7" spans="2:17" x14ac:dyDescent="0.25">
      <c r="C7" s="4" t="s">
        <v>18</v>
      </c>
      <c r="D7">
        <v>0.17103265513540711</v>
      </c>
      <c r="E7">
        <v>96.118881250000001</v>
      </c>
      <c r="F7">
        <v>109.5746872027468</v>
      </c>
      <c r="G7">
        <v>0.68552703693984951</v>
      </c>
      <c r="I7">
        <v>13.736800000000001</v>
      </c>
      <c r="J7">
        <v>7.1976000000000004</v>
      </c>
      <c r="K7">
        <v>3.9977999999999998</v>
      </c>
      <c r="L7">
        <v>70</v>
      </c>
      <c r="M7">
        <v>79</v>
      </c>
      <c r="N7">
        <v>61</v>
      </c>
      <c r="O7">
        <v>463</v>
      </c>
      <c r="P7">
        <v>67</v>
      </c>
      <c r="Q7">
        <v>4087</v>
      </c>
    </row>
    <row r="8" spans="2:17" x14ac:dyDescent="0.25">
      <c r="C8" s="4" t="s">
        <v>19</v>
      </c>
      <c r="D8">
        <v>0.32088756011600683</v>
      </c>
      <c r="E8">
        <v>96.374622656250011</v>
      </c>
      <c r="F8">
        <v>162.89461036258859</v>
      </c>
      <c r="G8">
        <v>0.49092734875500288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4.5626509903861502E-2</v>
      </c>
      <c r="E11">
        <v>96.021593749999994</v>
      </c>
      <c r="F11">
        <v>499.33976192097077</v>
      </c>
      <c r="G11">
        <v>0.14103729617935168</v>
      </c>
    </row>
    <row r="12" spans="2:17" x14ac:dyDescent="0.25">
      <c r="C12" s="4" t="s">
        <v>15</v>
      </c>
      <c r="D12">
        <v>0.40948196671265619</v>
      </c>
      <c r="E12">
        <v>96.153481249999999</v>
      </c>
      <c r="F12">
        <v>692.0424572658643</v>
      </c>
      <c r="G12">
        <v>9.4133989042558819E-2</v>
      </c>
    </row>
    <row r="13" spans="2:17" x14ac:dyDescent="0.25">
      <c r="C13" s="4" t="s">
        <v>16</v>
      </c>
      <c r="D13">
        <v>0.4698351166358366</v>
      </c>
      <c r="E13">
        <v>96.150732812499996</v>
      </c>
      <c r="F13">
        <v>541.86391505566507</v>
      </c>
      <c r="G13">
        <v>0.13226884881829609</v>
      </c>
    </row>
    <row r="14" spans="2:17" x14ac:dyDescent="0.25">
      <c r="C14" s="4" t="s">
        <v>17</v>
      </c>
      <c r="D14">
        <v>0.49043351873081859</v>
      </c>
      <c r="E14">
        <v>95.871602343749998</v>
      </c>
      <c r="F14">
        <v>501.61482882193394</v>
      </c>
      <c r="G14">
        <v>0.14415501448345458</v>
      </c>
    </row>
    <row r="15" spans="2:17" x14ac:dyDescent="0.25">
      <c r="C15" s="4" t="s">
        <v>18</v>
      </c>
      <c r="D15">
        <v>0.15447992167707034</v>
      </c>
      <c r="E15">
        <v>96.159241406250004</v>
      </c>
      <c r="F15">
        <v>484.6454690103954</v>
      </c>
      <c r="G15">
        <v>0.13812975381750731</v>
      </c>
    </row>
    <row r="16" spans="2:17" x14ac:dyDescent="0.25">
      <c r="C16" s="4" t="s">
        <v>21</v>
      </c>
      <c r="D16">
        <v>0.3139714067320486</v>
      </c>
      <c r="E16">
        <v>96.07133031250001</v>
      </c>
      <c r="F16">
        <v>543.90128641496597</v>
      </c>
      <c r="G16">
        <v>0.12994498046823369</v>
      </c>
    </row>
    <row r="17" spans="2:7" x14ac:dyDescent="0.25">
      <c r="C17" s="4"/>
    </row>
    <row r="18" spans="2:7" x14ac:dyDescent="0.25">
      <c r="C18" s="1"/>
      <c r="D18" s="2" t="s">
        <v>0</v>
      </c>
      <c r="E18" s="2" t="s">
        <v>1</v>
      </c>
      <c r="F18" s="2" t="s">
        <v>2</v>
      </c>
      <c r="G18" s="3" t="s">
        <v>3</v>
      </c>
    </row>
    <row r="19" spans="2:7" x14ac:dyDescent="0.25">
      <c r="B19" t="s">
        <v>22</v>
      </c>
      <c r="C19" s="4" t="s">
        <v>14</v>
      </c>
      <c r="D19">
        <v>4.7374491854546237E-2</v>
      </c>
      <c r="E19">
        <v>96.205134375</v>
      </c>
      <c r="F19">
        <v>371.7664085380423</v>
      </c>
      <c r="G19">
        <v>0.18398804272228445</v>
      </c>
    </row>
    <row r="20" spans="2:7" x14ac:dyDescent="0.25">
      <c r="C20" s="4" t="s">
        <v>15</v>
      </c>
      <c r="D20">
        <v>0.49186183197136968</v>
      </c>
      <c r="E20">
        <v>96.166861718749999</v>
      </c>
      <c r="F20">
        <v>455.17073073985387</v>
      </c>
      <c r="G20">
        <v>0.13927274789787333</v>
      </c>
    </row>
    <row r="21" spans="2:7" x14ac:dyDescent="0.25">
      <c r="C21" s="4" t="s">
        <v>16</v>
      </c>
      <c r="D21">
        <v>0.46714993593318088</v>
      </c>
      <c r="E21">
        <v>96.197291406250002</v>
      </c>
      <c r="F21">
        <v>642.25670372219395</v>
      </c>
      <c r="G21">
        <v>0.10932240027964289</v>
      </c>
    </row>
    <row r="22" spans="2:7" x14ac:dyDescent="0.25">
      <c r="C22" s="4" t="s">
        <v>17</v>
      </c>
      <c r="D22">
        <v>0.27941865126906196</v>
      </c>
      <c r="E22">
        <v>95.981060937500004</v>
      </c>
      <c r="F22">
        <v>756.6751938507557</v>
      </c>
      <c r="G22">
        <v>9.4445962183240043E-2</v>
      </c>
    </row>
    <row r="23" spans="2:7" x14ac:dyDescent="0.25">
      <c r="C23" s="4" t="s">
        <v>18</v>
      </c>
      <c r="D23">
        <v>0.18927540526586734</v>
      </c>
      <c r="E23">
        <v>96.133317187499998</v>
      </c>
      <c r="F23">
        <v>710.60501435102447</v>
      </c>
      <c r="G23">
        <v>9.6633417781833847E-2</v>
      </c>
    </row>
    <row r="24" spans="2:7" x14ac:dyDescent="0.25">
      <c r="C24" s="4" t="s">
        <v>21</v>
      </c>
      <c r="D24">
        <v>0.29501606325880525</v>
      </c>
      <c r="E24">
        <v>96.136733124999992</v>
      </c>
      <c r="F24">
        <v>587.29481024037409</v>
      </c>
      <c r="G24">
        <v>0.12473251417297493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0.3351881717572785</v>
      </c>
      <c r="E27">
        <v>96.154347656249996</v>
      </c>
      <c r="F27">
        <v>834.55762185513879</v>
      </c>
      <c r="G27">
        <v>8.3120977800503898E-2</v>
      </c>
    </row>
    <row r="28" spans="2:7" x14ac:dyDescent="0.25">
      <c r="C28" s="4" t="s">
        <v>15</v>
      </c>
      <c r="D28">
        <v>0.36317232409568156</v>
      </c>
      <c r="E28">
        <v>96.3689296875</v>
      </c>
      <c r="F28">
        <v>620.53318594214124</v>
      </c>
      <c r="G28">
        <v>0.10889950503970322</v>
      </c>
    </row>
    <row r="29" spans="2:7" x14ac:dyDescent="0.25">
      <c r="C29" s="4" t="s">
        <v>16</v>
      </c>
      <c r="D29">
        <v>0.57755907059283973</v>
      </c>
      <c r="E29">
        <v>96.399097656250007</v>
      </c>
      <c r="F29">
        <v>685.69923944875052</v>
      </c>
      <c r="G29">
        <v>9.937911210249295E-2</v>
      </c>
    </row>
    <row r="30" spans="2:7" x14ac:dyDescent="0.25">
      <c r="C30" s="4" t="s">
        <v>17</v>
      </c>
      <c r="D30">
        <v>0.60440988362948611</v>
      </c>
      <c r="E30">
        <v>96.095848437499995</v>
      </c>
      <c r="F30">
        <v>708.61471093289663</v>
      </c>
      <c r="G30">
        <v>9.7041517098860636E-2</v>
      </c>
    </row>
    <row r="31" spans="2:7" x14ac:dyDescent="0.25">
      <c r="C31" s="4" t="s">
        <v>18</v>
      </c>
      <c r="D31">
        <v>0.36192393299723274</v>
      </c>
      <c r="E31">
        <v>96.398788281250006</v>
      </c>
      <c r="F31">
        <v>700.23277863314422</v>
      </c>
      <c r="G31">
        <v>9.9925521802667935E-2</v>
      </c>
    </row>
    <row r="32" spans="2:7" x14ac:dyDescent="0.25">
      <c r="C32" s="4" t="s">
        <v>21</v>
      </c>
      <c r="D32">
        <v>0.44845067661450377</v>
      </c>
      <c r="E32">
        <v>96.283402343749998</v>
      </c>
      <c r="F32">
        <v>709.9275073624143</v>
      </c>
      <c r="G32">
        <v>9.7673326768845742E-2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5.3831284609424497E-2</v>
      </c>
      <c r="E35">
        <v>95.962185156250001</v>
      </c>
      <c r="F35">
        <v>442.36246176742469</v>
      </c>
      <c r="G35">
        <v>0.15616196596277879</v>
      </c>
    </row>
    <row r="36" spans="2:7" x14ac:dyDescent="0.25">
      <c r="C36" s="4" t="s">
        <v>15</v>
      </c>
      <c r="D36">
        <v>0.37041753838525737</v>
      </c>
      <c r="E36">
        <v>96.118590624999996</v>
      </c>
      <c r="F36">
        <v>680.98694883629491</v>
      </c>
      <c r="G36">
        <v>0.11319930478822207</v>
      </c>
    </row>
    <row r="37" spans="2:7" x14ac:dyDescent="0.25">
      <c r="C37" s="4" t="s">
        <v>16</v>
      </c>
      <c r="D37">
        <v>0.48052035533690468</v>
      </c>
      <c r="E37">
        <v>96.183893749999996</v>
      </c>
      <c r="F37">
        <v>571.72428025117995</v>
      </c>
      <c r="G37">
        <v>0.13061969827252323</v>
      </c>
    </row>
    <row r="38" spans="2:7" x14ac:dyDescent="0.25">
      <c r="C38" s="4" t="s">
        <v>17</v>
      </c>
      <c r="D38">
        <v>0.493356931397892</v>
      </c>
      <c r="E38">
        <v>95.323053906249996</v>
      </c>
      <c r="F38">
        <v>389.27205405410194</v>
      </c>
      <c r="G38">
        <v>0.1891145379667345</v>
      </c>
    </row>
    <row r="39" spans="2:7" x14ac:dyDescent="0.25">
      <c r="C39" s="4" t="s">
        <v>18</v>
      </c>
      <c r="D39">
        <v>0.15359540460536081</v>
      </c>
      <c r="E39">
        <v>95.935910156250003</v>
      </c>
      <c r="F39">
        <v>567.16895359732166</v>
      </c>
      <c r="G39">
        <v>0.11391308943929616</v>
      </c>
    </row>
    <row r="40" spans="2:7" x14ac:dyDescent="0.25">
      <c r="C40" s="5" t="s">
        <v>21</v>
      </c>
      <c r="D40">
        <v>0.31034430286696785</v>
      </c>
      <c r="E40">
        <v>95.904726718749998</v>
      </c>
      <c r="F40">
        <v>530.30293970126456</v>
      </c>
      <c r="G40">
        <v>0.14060171928591095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EFA2-311D-4725-AFDD-E377D56A3611}">
  <dimension ref="B2:Q40"/>
  <sheetViews>
    <sheetView workbookViewId="0">
      <selection activeCell="D29" sqref="D29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0" bestFit="1" customWidth="1"/>
    <col min="10" max="10" width="11.28515625" bestFit="1" customWidth="1"/>
    <col min="11" max="11" width="9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4.8219989130073596E-2</v>
      </c>
      <c r="E3">
        <v>102.30608281249999</v>
      </c>
      <c r="F3">
        <v>122.78753367066322</v>
      </c>
      <c r="G3">
        <v>1.3081158732220268</v>
      </c>
      <c r="I3">
        <v>40.092199999999998</v>
      </c>
      <c r="J3">
        <v>8.6148000000000007</v>
      </c>
      <c r="K3">
        <v>1.1620999999999999</v>
      </c>
      <c r="L3">
        <v>115</v>
      </c>
      <c r="M3">
        <v>80</v>
      </c>
      <c r="N3">
        <v>1</v>
      </c>
      <c r="O3">
        <v>481</v>
      </c>
      <c r="P3">
        <v>9</v>
      </c>
      <c r="Q3">
        <v>9454</v>
      </c>
    </row>
    <row r="4" spans="2:17" x14ac:dyDescent="0.25">
      <c r="C4" s="4" t="s">
        <v>15</v>
      </c>
      <c r="D4">
        <v>0.49634289738308901</v>
      </c>
      <c r="E4">
        <v>101.899199609375</v>
      </c>
      <c r="F4">
        <v>115.37398465719576</v>
      </c>
      <c r="G4">
        <v>1.3544256877711742</v>
      </c>
      <c r="I4">
        <v>31.9893</v>
      </c>
      <c r="J4">
        <v>8.7551000000000005</v>
      </c>
      <c r="K4">
        <v>9.0452999999999992</v>
      </c>
      <c r="L4">
        <v>115</v>
      </c>
      <c r="M4">
        <v>115</v>
      </c>
      <c r="N4">
        <v>64</v>
      </c>
      <c r="O4">
        <v>1340</v>
      </c>
      <c r="P4">
        <v>420</v>
      </c>
      <c r="Q4">
        <v>4944</v>
      </c>
    </row>
    <row r="5" spans="2:17" x14ac:dyDescent="0.25">
      <c r="C5" s="4" t="s">
        <v>16</v>
      </c>
      <c r="D5">
        <v>0.48342080432325546</v>
      </c>
      <c r="E5">
        <v>102.317355859375</v>
      </c>
      <c r="F5">
        <v>106.97661098200622</v>
      </c>
      <c r="G5">
        <v>1.4914362526789919</v>
      </c>
      <c r="I5">
        <v>29.621099999999998</v>
      </c>
      <c r="J5">
        <v>3.1932</v>
      </c>
      <c r="K5">
        <v>16.904399999999999</v>
      </c>
      <c r="L5">
        <v>187</v>
      </c>
      <c r="M5">
        <v>13</v>
      </c>
      <c r="N5">
        <v>0</v>
      </c>
      <c r="O5">
        <v>2403</v>
      </c>
      <c r="P5">
        <v>53</v>
      </c>
      <c r="Q5">
        <v>5141</v>
      </c>
    </row>
    <row r="6" spans="2:17" x14ac:dyDescent="0.25">
      <c r="C6" s="4" t="s">
        <v>17</v>
      </c>
      <c r="D6">
        <v>0.32758832794158965</v>
      </c>
      <c r="E6">
        <v>102.336283984375</v>
      </c>
      <c r="F6">
        <v>124.86559425185931</v>
      </c>
      <c r="G6">
        <v>1.1650646077431608</v>
      </c>
      <c r="I6">
        <v>36.266199999999998</v>
      </c>
      <c r="J6">
        <v>7.665</v>
      </c>
      <c r="K6">
        <v>5.0240999999999998</v>
      </c>
      <c r="L6">
        <v>92</v>
      </c>
      <c r="M6">
        <v>81</v>
      </c>
      <c r="N6">
        <v>0</v>
      </c>
      <c r="O6">
        <v>647</v>
      </c>
      <c r="P6">
        <v>18</v>
      </c>
      <c r="Q6">
        <v>8597</v>
      </c>
    </row>
    <row r="7" spans="2:17" x14ac:dyDescent="0.25">
      <c r="C7" s="4" t="s">
        <v>18</v>
      </c>
      <c r="D7">
        <v>0.19801488204572587</v>
      </c>
      <c r="E7">
        <v>102.12410195312501</v>
      </c>
      <c r="F7">
        <v>118.35222360349297</v>
      </c>
      <c r="G7">
        <v>1.4339943658905081</v>
      </c>
      <c r="I7">
        <v>32.2224</v>
      </c>
      <c r="J7">
        <v>12.473699999999999</v>
      </c>
      <c r="K7">
        <v>5.1607000000000003</v>
      </c>
      <c r="L7">
        <v>82</v>
      </c>
      <c r="M7">
        <v>84</v>
      </c>
      <c r="N7">
        <v>0</v>
      </c>
      <c r="O7">
        <v>1058</v>
      </c>
      <c r="P7">
        <v>161</v>
      </c>
      <c r="Q7">
        <v>7946</v>
      </c>
    </row>
    <row r="8" spans="2:17" x14ac:dyDescent="0.25">
      <c r="C8" s="4" t="s">
        <v>19</v>
      </c>
      <c r="D8">
        <v>0.31071738016474676</v>
      </c>
      <c r="E8">
        <v>102.19660484374999</v>
      </c>
      <c r="F8">
        <v>117.67118943304349</v>
      </c>
      <c r="G8">
        <v>1.3506073574611723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4.8332262558665247E-2</v>
      </c>
      <c r="E11">
        <v>102.24528789062499</v>
      </c>
      <c r="F11">
        <v>654.60036636506186</v>
      </c>
      <c r="G11">
        <v>0.21175118286667929</v>
      </c>
    </row>
    <row r="12" spans="2:17" x14ac:dyDescent="0.25">
      <c r="C12" s="4" t="s">
        <v>15</v>
      </c>
      <c r="D12">
        <v>0.48397320876407429</v>
      </c>
      <c r="E12">
        <v>102.117956640625</v>
      </c>
      <c r="F12">
        <v>797.56509671459855</v>
      </c>
      <c r="G12">
        <v>0.18401309923670486</v>
      </c>
    </row>
    <row r="13" spans="2:17" x14ac:dyDescent="0.25">
      <c r="C13" s="4" t="s">
        <v>16</v>
      </c>
      <c r="D13">
        <v>0.48476967540187854</v>
      </c>
      <c r="E13">
        <v>102.51606953125</v>
      </c>
      <c r="F13">
        <v>761.59599066593614</v>
      </c>
      <c r="G13">
        <v>0.17282105633073369</v>
      </c>
    </row>
    <row r="14" spans="2:17" x14ac:dyDescent="0.25">
      <c r="C14" s="4" t="s">
        <v>17</v>
      </c>
      <c r="D14">
        <v>0.32806758046961898</v>
      </c>
      <c r="E14">
        <v>101.97398124999999</v>
      </c>
      <c r="F14">
        <v>872.5529416985172</v>
      </c>
      <c r="G14">
        <v>0.15900548478967685</v>
      </c>
    </row>
    <row r="15" spans="2:17" x14ac:dyDescent="0.25">
      <c r="C15" s="4" t="s">
        <v>18</v>
      </c>
      <c r="D15">
        <v>0.19212147978883709</v>
      </c>
      <c r="E15">
        <v>102.09343749999999</v>
      </c>
      <c r="F15">
        <v>827.50606272278969</v>
      </c>
      <c r="G15">
        <v>0.16681871664073478</v>
      </c>
    </row>
    <row r="16" spans="2:17" x14ac:dyDescent="0.25">
      <c r="C16" s="4" t="s">
        <v>21</v>
      </c>
      <c r="D16">
        <v>0.30745284139661477</v>
      </c>
      <c r="E16">
        <v>102.18934656249999</v>
      </c>
      <c r="F16">
        <v>782.76409163338064</v>
      </c>
      <c r="G16">
        <v>0.17888190797290587</v>
      </c>
    </row>
    <row r="17" spans="2:7" x14ac:dyDescent="0.25">
      <c r="C17" s="4"/>
    </row>
    <row r="18" spans="2:7" x14ac:dyDescent="0.25">
      <c r="C18" s="1"/>
      <c r="D18" s="2" t="s">
        <v>0</v>
      </c>
      <c r="E18" s="2" t="s">
        <v>1</v>
      </c>
      <c r="F18" s="2" t="s">
        <v>2</v>
      </c>
      <c r="G18" s="3" t="s">
        <v>3</v>
      </c>
    </row>
    <row r="19" spans="2:7" x14ac:dyDescent="0.25">
      <c r="B19" t="s">
        <v>22</v>
      </c>
      <c r="C19" s="4" t="s">
        <v>14</v>
      </c>
      <c r="D19">
        <v>4.9829992336223435E-2</v>
      </c>
      <c r="E19">
        <v>102.198312109375</v>
      </c>
      <c r="F19">
        <v>798.08666880028295</v>
      </c>
      <c r="G19">
        <v>0.17107516609305021</v>
      </c>
    </row>
    <row r="20" spans="2:7" x14ac:dyDescent="0.25">
      <c r="C20" s="4" t="s">
        <v>15</v>
      </c>
      <c r="D20">
        <v>0.55748292176166225</v>
      </c>
      <c r="E20">
        <v>102.069566015625</v>
      </c>
      <c r="F20">
        <v>907.65837432621618</v>
      </c>
      <c r="G20">
        <v>0.15708441240170287</v>
      </c>
    </row>
    <row r="21" spans="2:7" x14ac:dyDescent="0.25">
      <c r="C21" s="4" t="s">
        <v>16</v>
      </c>
      <c r="D21">
        <v>0.48739875372001817</v>
      </c>
      <c r="E21">
        <v>101.83438671875</v>
      </c>
      <c r="F21">
        <v>846.24222683913592</v>
      </c>
      <c r="G21">
        <v>0.15852123138868773</v>
      </c>
    </row>
    <row r="22" spans="2:7" x14ac:dyDescent="0.25">
      <c r="C22" s="4" t="s">
        <v>17</v>
      </c>
      <c r="D22">
        <v>0.23594167054812773</v>
      </c>
      <c r="E22">
        <v>101.72547929687499</v>
      </c>
      <c r="F22">
        <v>825.70437024754074</v>
      </c>
      <c r="G22">
        <v>0.1700422985975085</v>
      </c>
    </row>
    <row r="23" spans="2:7" x14ac:dyDescent="0.25">
      <c r="C23" s="4" t="s">
        <v>18</v>
      </c>
      <c r="D23">
        <v>0.23733032222330813</v>
      </c>
      <c r="E23">
        <v>102.066026953125</v>
      </c>
      <c r="F23">
        <v>850.78875106001556</v>
      </c>
      <c r="G23">
        <v>0.1684121038284051</v>
      </c>
    </row>
    <row r="24" spans="2:7" x14ac:dyDescent="0.25">
      <c r="C24" s="4" t="s">
        <v>21</v>
      </c>
      <c r="D24">
        <v>0.31359673211786793</v>
      </c>
      <c r="E24">
        <v>101.97875421875</v>
      </c>
      <c r="F24">
        <v>845.69607825463822</v>
      </c>
      <c r="G24">
        <v>0.16502704246187089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0.32690127475467656</v>
      </c>
      <c r="E27">
        <v>101.76230234374999</v>
      </c>
      <c r="F27">
        <v>986.14341177524057</v>
      </c>
      <c r="G27">
        <v>0.13953209027903504</v>
      </c>
    </row>
    <row r="28" spans="2:7" x14ac:dyDescent="0.25">
      <c r="C28" s="4" t="s">
        <v>15</v>
      </c>
      <c r="D28">
        <v>0.39177478397558801</v>
      </c>
      <c r="E28">
        <v>102.19303281249999</v>
      </c>
      <c r="F28">
        <v>745.88800642797844</v>
      </c>
      <c r="G28">
        <v>0.19076379309980038</v>
      </c>
    </row>
    <row r="29" spans="2:7" x14ac:dyDescent="0.25">
      <c r="C29" s="4" t="s">
        <v>16</v>
      </c>
      <c r="D29">
        <v>0.58620908271107974</v>
      </c>
      <c r="E29">
        <v>102.1318875</v>
      </c>
      <c r="F29">
        <v>875.15622376911745</v>
      </c>
      <c r="G29">
        <v>0.16642295253828124</v>
      </c>
    </row>
    <row r="30" spans="2:7" x14ac:dyDescent="0.25">
      <c r="C30" s="4" t="s">
        <v>17</v>
      </c>
      <c r="D30">
        <v>0.50737300931579943</v>
      </c>
      <c r="E30">
        <v>102.087527734375</v>
      </c>
      <c r="F30">
        <v>936.76354242229752</v>
      </c>
      <c r="G30">
        <v>0.14211847167265587</v>
      </c>
    </row>
    <row r="31" spans="2:7" x14ac:dyDescent="0.25">
      <c r="C31" s="4" t="s">
        <v>18</v>
      </c>
      <c r="D31">
        <v>0.36527934741364898</v>
      </c>
      <c r="E31">
        <v>102.12959960937501</v>
      </c>
      <c r="F31">
        <v>875.52144847828617</v>
      </c>
      <c r="G31">
        <v>0.15482344456164865</v>
      </c>
    </row>
    <row r="32" spans="2:7" x14ac:dyDescent="0.25">
      <c r="C32" s="4" t="s">
        <v>21</v>
      </c>
      <c r="D32">
        <v>0.43550749963415852</v>
      </c>
      <c r="E32">
        <v>102.06086999999999</v>
      </c>
      <c r="F32">
        <v>883.89452657458401</v>
      </c>
      <c r="G32">
        <v>0.15873215043028424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4.9851858043454898E-2</v>
      </c>
      <c r="E35">
        <v>101.21426406250001</v>
      </c>
      <c r="F35">
        <v>502.64032040198617</v>
      </c>
      <c r="G35">
        <v>0.24973669184200409</v>
      </c>
    </row>
    <row r="36" spans="2:7" x14ac:dyDescent="0.25">
      <c r="C36" s="4" t="s">
        <v>15</v>
      </c>
      <c r="D36">
        <v>0.43649459571758625</v>
      </c>
      <c r="E36">
        <v>101.2893578125</v>
      </c>
      <c r="F36">
        <v>378.62165090573762</v>
      </c>
      <c r="G36">
        <v>0.35636645925694027</v>
      </c>
    </row>
    <row r="37" spans="2:7" x14ac:dyDescent="0.25">
      <c r="C37" s="4" t="s">
        <v>16</v>
      </c>
      <c r="D37">
        <v>0.47594565742582401</v>
      </c>
      <c r="E37">
        <v>101.297040234375</v>
      </c>
      <c r="F37">
        <v>488.69734412176285</v>
      </c>
      <c r="G37">
        <v>0.25700068714934171</v>
      </c>
    </row>
    <row r="38" spans="2:7" x14ac:dyDescent="0.25">
      <c r="C38" s="4" t="s">
        <v>17</v>
      </c>
      <c r="D38">
        <v>0.32677063854182614</v>
      </c>
      <c r="E38">
        <v>101.427688671875</v>
      </c>
      <c r="F38">
        <v>428.64531970998047</v>
      </c>
      <c r="G38">
        <v>0.31210319081078924</v>
      </c>
    </row>
    <row r="39" spans="2:7" x14ac:dyDescent="0.25">
      <c r="C39" s="4" t="s">
        <v>18</v>
      </c>
      <c r="D39">
        <v>0.16483937796263862</v>
      </c>
      <c r="E39">
        <v>101.40629921874999</v>
      </c>
      <c r="F39">
        <v>382.85359016932171</v>
      </c>
      <c r="G39">
        <v>0.29683528357281175</v>
      </c>
    </row>
    <row r="40" spans="2:7" x14ac:dyDescent="0.25">
      <c r="C40" s="5" t="s">
        <v>21</v>
      </c>
      <c r="D40">
        <v>0.290780425538266</v>
      </c>
      <c r="E40">
        <v>101.32693</v>
      </c>
      <c r="F40">
        <v>436.29164506175778</v>
      </c>
      <c r="G40">
        <v>0.29440846252637742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7F34-95A7-494D-B551-3EF407B5430E}">
  <dimension ref="B2:Q40"/>
  <sheetViews>
    <sheetView topLeftCell="A13" workbookViewId="0">
      <selection activeCell="D35" sqref="D35:G39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0" bestFit="1" customWidth="1"/>
    <col min="10" max="10" width="11.28515625" bestFit="1" customWidth="1"/>
    <col min="11" max="11" width="9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9.3769247952579321E-2</v>
      </c>
      <c r="E3">
        <v>101.85557734375</v>
      </c>
      <c r="F3">
        <v>98.951981959954182</v>
      </c>
      <c r="G3">
        <v>3.5036684224113332</v>
      </c>
      <c r="I3">
        <v>91.908600000000007</v>
      </c>
      <c r="J3">
        <v>7.0888999999999998</v>
      </c>
      <c r="K3">
        <v>0.48149999999999998</v>
      </c>
      <c r="L3">
        <v>6</v>
      </c>
      <c r="M3">
        <v>3</v>
      </c>
      <c r="N3">
        <v>1</v>
      </c>
      <c r="O3">
        <v>927</v>
      </c>
      <c r="P3">
        <v>3</v>
      </c>
      <c r="Q3">
        <v>8967</v>
      </c>
    </row>
    <row r="4" spans="2:17" x14ac:dyDescent="0.25">
      <c r="C4" s="4" t="s">
        <v>15</v>
      </c>
      <c r="D4">
        <v>0.50787358760278645</v>
      </c>
      <c r="E4">
        <v>101.787898046875</v>
      </c>
      <c r="F4">
        <v>97.299864671388548</v>
      </c>
      <c r="G4">
        <v>4.9731922481179343</v>
      </c>
      <c r="I4">
        <v>83.328900000000004</v>
      </c>
      <c r="J4">
        <v>9.7225000000000001</v>
      </c>
      <c r="K4">
        <v>6.0914999999999999</v>
      </c>
      <c r="L4">
        <v>30</v>
      </c>
      <c r="M4">
        <v>21</v>
      </c>
      <c r="N4">
        <v>0</v>
      </c>
      <c r="O4">
        <v>2244</v>
      </c>
      <c r="P4">
        <v>573</v>
      </c>
      <c r="Q4">
        <v>4773</v>
      </c>
    </row>
    <row r="5" spans="2:17" x14ac:dyDescent="0.25">
      <c r="C5" s="4" t="s">
        <v>16</v>
      </c>
      <c r="D5">
        <v>0.4844389309192042</v>
      </c>
      <c r="E5">
        <v>101.84605078125</v>
      </c>
      <c r="F5">
        <v>99.28598309199154</v>
      </c>
      <c r="G5">
        <v>3.6325385267686943</v>
      </c>
      <c r="I5">
        <v>84.924800000000005</v>
      </c>
      <c r="J5">
        <v>3.7128000000000001</v>
      </c>
      <c r="K5">
        <v>10.5611</v>
      </c>
      <c r="L5">
        <v>18</v>
      </c>
      <c r="M5">
        <v>5</v>
      </c>
      <c r="N5">
        <v>0</v>
      </c>
      <c r="O5">
        <v>2666</v>
      </c>
      <c r="P5">
        <v>82</v>
      </c>
      <c r="Q5">
        <v>4882</v>
      </c>
    </row>
    <row r="6" spans="2:17" x14ac:dyDescent="0.25">
      <c r="C6" s="4" t="s">
        <v>17</v>
      </c>
      <c r="D6">
        <v>0.36362181966895968</v>
      </c>
      <c r="E6">
        <v>102.0515546875</v>
      </c>
      <c r="F6">
        <v>96.305972507858044</v>
      </c>
      <c r="G6">
        <v>3.1353703097371275</v>
      </c>
      <c r="I6">
        <v>81.879000000000005</v>
      </c>
      <c r="J6">
        <v>7.7506000000000004</v>
      </c>
      <c r="K6">
        <v>5.6794000000000002</v>
      </c>
      <c r="L6">
        <v>2</v>
      </c>
      <c r="M6">
        <v>2</v>
      </c>
      <c r="N6">
        <v>0</v>
      </c>
      <c r="O6">
        <v>1188</v>
      </c>
      <c r="P6">
        <v>97</v>
      </c>
      <c r="Q6">
        <v>8073</v>
      </c>
    </row>
    <row r="7" spans="2:17" x14ac:dyDescent="0.25">
      <c r="C7" s="4" t="s">
        <v>18</v>
      </c>
      <c r="D7">
        <v>0.21609981057835545</v>
      </c>
      <c r="E7">
        <v>101.81079804687499</v>
      </c>
      <c r="F7">
        <v>97.988990063638099</v>
      </c>
      <c r="G7">
        <v>3.8395787167231794</v>
      </c>
      <c r="I7">
        <v>88.1708</v>
      </c>
      <c r="J7">
        <v>9.0167000000000002</v>
      </c>
      <c r="K7">
        <v>2.2246000000000001</v>
      </c>
      <c r="L7">
        <v>9</v>
      </c>
      <c r="M7">
        <v>4</v>
      </c>
      <c r="N7">
        <v>0</v>
      </c>
      <c r="O7">
        <v>1725</v>
      </c>
      <c r="P7">
        <v>183</v>
      </c>
      <c r="Q7">
        <v>7671</v>
      </c>
    </row>
    <row r="8" spans="2:17" x14ac:dyDescent="0.25">
      <c r="C8" s="4" t="s">
        <v>19</v>
      </c>
      <c r="D8">
        <v>0.33316067934437699</v>
      </c>
      <c r="E8">
        <v>101.87037578125</v>
      </c>
      <c r="F8">
        <v>97.966558458966091</v>
      </c>
      <c r="G8">
        <v>3.8168696447516539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9.4593797736633525E-2</v>
      </c>
      <c r="E11">
        <v>101.70989648437499</v>
      </c>
      <c r="F11">
        <v>488.66175012077838</v>
      </c>
      <c r="G11">
        <v>0.28293473692303012</v>
      </c>
    </row>
    <row r="12" spans="2:17" x14ac:dyDescent="0.25">
      <c r="C12" s="4" t="s">
        <v>15</v>
      </c>
      <c r="D12">
        <v>0.56329832594031837</v>
      </c>
      <c r="E12">
        <v>101.612898828125</v>
      </c>
      <c r="F12">
        <v>404.93954981312339</v>
      </c>
      <c r="G12">
        <v>0.30814034387266004</v>
      </c>
    </row>
    <row r="13" spans="2:17" x14ac:dyDescent="0.25">
      <c r="C13" s="4" t="s">
        <v>16</v>
      </c>
      <c r="D13">
        <v>0.48408721252884818</v>
      </c>
      <c r="E13">
        <v>101.552696875</v>
      </c>
      <c r="F13">
        <v>420.53124119642888</v>
      </c>
      <c r="G13">
        <v>0.31482104113220122</v>
      </c>
    </row>
    <row r="14" spans="2:17" x14ac:dyDescent="0.25">
      <c r="C14" s="4" t="s">
        <v>17</v>
      </c>
      <c r="D14">
        <v>0.36436936824195065</v>
      </c>
      <c r="E14">
        <v>101.872940625</v>
      </c>
      <c r="F14">
        <v>504.72861234540915</v>
      </c>
      <c r="G14">
        <v>0.27400444507360955</v>
      </c>
    </row>
    <row r="15" spans="2:17" x14ac:dyDescent="0.25">
      <c r="C15" s="4" t="s">
        <v>18</v>
      </c>
      <c r="D15">
        <v>0.2365605412533141</v>
      </c>
      <c r="E15">
        <v>101.72561875</v>
      </c>
      <c r="F15">
        <v>528.38081930902479</v>
      </c>
      <c r="G15">
        <v>0.26175811260343979</v>
      </c>
    </row>
    <row r="16" spans="2:17" x14ac:dyDescent="0.25">
      <c r="C16" s="4" t="s">
        <v>21</v>
      </c>
      <c r="D16">
        <v>0.34858184914021295</v>
      </c>
      <c r="E16">
        <v>101.6948103125</v>
      </c>
      <c r="F16">
        <v>469.44839455695291</v>
      </c>
      <c r="G16">
        <v>0.28833173592098815</v>
      </c>
    </row>
    <row r="17" spans="2:7" x14ac:dyDescent="0.25">
      <c r="C17" s="4"/>
    </row>
    <row r="18" spans="2:7" x14ac:dyDescent="0.25">
      <c r="C18" s="1"/>
      <c r="D18" s="2" t="s">
        <v>0</v>
      </c>
      <c r="E18" s="2" t="s">
        <v>1</v>
      </c>
      <c r="F18" s="2" t="s">
        <v>2</v>
      </c>
      <c r="G18" s="3" t="s">
        <v>3</v>
      </c>
    </row>
    <row r="19" spans="2:7" x14ac:dyDescent="0.25">
      <c r="B19" t="s">
        <v>22</v>
      </c>
      <c r="C19" s="4" t="s">
        <v>14</v>
      </c>
      <c r="D19">
        <v>9.6945650470081107E-2</v>
      </c>
      <c r="E19">
        <v>101.43569609375</v>
      </c>
      <c r="F19">
        <v>316.65214019649096</v>
      </c>
      <c r="G19">
        <v>0.43709705851834008</v>
      </c>
    </row>
    <row r="20" spans="2:7" x14ac:dyDescent="0.25">
      <c r="C20" s="4" t="s">
        <v>15</v>
      </c>
      <c r="D20">
        <v>0.60528861635736841</v>
      </c>
      <c r="E20">
        <v>101.54900000000001</v>
      </c>
      <c r="F20">
        <v>518.08208978371658</v>
      </c>
      <c r="G20">
        <v>0.26270996190323059</v>
      </c>
    </row>
    <row r="21" spans="2:7" x14ac:dyDescent="0.25">
      <c r="C21" s="4" t="s">
        <v>16</v>
      </c>
      <c r="D21">
        <v>0.48226364163324104</v>
      </c>
      <c r="E21">
        <v>101.48491328125</v>
      </c>
      <c r="F21">
        <v>334.20647348560442</v>
      </c>
      <c r="G21">
        <v>0.40888649035867491</v>
      </c>
    </row>
    <row r="22" spans="2:7" x14ac:dyDescent="0.25">
      <c r="C22" s="4" t="s">
        <v>17</v>
      </c>
      <c r="D22">
        <v>0.36586604162965336</v>
      </c>
      <c r="E22">
        <v>101.726102734375</v>
      </c>
      <c r="F22">
        <v>252.0948325378875</v>
      </c>
      <c r="G22">
        <v>0.41342328991025207</v>
      </c>
    </row>
    <row r="23" spans="2:7" x14ac:dyDescent="0.25">
      <c r="C23" s="4" t="s">
        <v>18</v>
      </c>
      <c r="D23">
        <v>0.25888610239802529</v>
      </c>
      <c r="E23">
        <v>101.71488007812501</v>
      </c>
      <c r="F23">
        <v>351.32245122127995</v>
      </c>
      <c r="G23">
        <v>0.38232741139888821</v>
      </c>
    </row>
    <row r="24" spans="2:7" x14ac:dyDescent="0.25">
      <c r="C24" s="4" t="s">
        <v>21</v>
      </c>
      <c r="D24">
        <v>0.36185001049767385</v>
      </c>
      <c r="E24">
        <v>101.5821184375</v>
      </c>
      <c r="F24">
        <v>354.47159744499584</v>
      </c>
      <c r="G24">
        <v>0.38088884241787718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0.32737784855070873</v>
      </c>
      <c r="E27">
        <v>101.7372015625</v>
      </c>
      <c r="F27">
        <v>461.51057642813356</v>
      </c>
      <c r="G27">
        <v>0.30971952343251757</v>
      </c>
    </row>
    <row r="28" spans="2:7" x14ac:dyDescent="0.25">
      <c r="C28" s="4" t="s">
        <v>15</v>
      </c>
      <c r="D28">
        <v>0.37741964727892957</v>
      </c>
      <c r="E28">
        <v>101.5773734375</v>
      </c>
      <c r="F28">
        <v>420.79754869701009</v>
      </c>
      <c r="G28">
        <v>0.38956198883256221</v>
      </c>
    </row>
    <row r="29" spans="2:7" x14ac:dyDescent="0.25">
      <c r="C29" s="4" t="s">
        <v>16</v>
      </c>
      <c r="D29">
        <v>0.57339804595459087</v>
      </c>
      <c r="E29">
        <v>101.580589453125</v>
      </c>
      <c r="F29">
        <v>527.80106163417474</v>
      </c>
      <c r="G29">
        <v>0.25930586815682399</v>
      </c>
    </row>
    <row r="30" spans="2:7" x14ac:dyDescent="0.25">
      <c r="C30" s="4" t="s">
        <v>17</v>
      </c>
      <c r="D30">
        <v>0.50779630207569071</v>
      </c>
      <c r="E30">
        <v>101.55991601562501</v>
      </c>
      <c r="F30">
        <v>559.90922289572461</v>
      </c>
      <c r="G30">
        <v>0.24715702131142461</v>
      </c>
    </row>
    <row r="31" spans="2:7" x14ac:dyDescent="0.25">
      <c r="C31" s="4" t="s">
        <v>18</v>
      </c>
      <c r="D31">
        <v>0.36984412784883347</v>
      </c>
      <c r="E31">
        <v>101.603329296875</v>
      </c>
      <c r="F31">
        <v>473.2476723885465</v>
      </c>
      <c r="G31">
        <v>0.25327068401210345</v>
      </c>
    </row>
    <row r="32" spans="2:7" x14ac:dyDescent="0.25">
      <c r="C32" s="4" t="s">
        <v>21</v>
      </c>
      <c r="D32">
        <v>0.43116719434175066</v>
      </c>
      <c r="E32">
        <v>101.611681953125</v>
      </c>
      <c r="F32">
        <v>488.65321640871787</v>
      </c>
      <c r="G32">
        <v>0.29180301714908635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9.4933756627563232E-2</v>
      </c>
      <c r="E35">
        <v>101.424966015625</v>
      </c>
      <c r="F35">
        <v>353.74109394063066</v>
      </c>
      <c r="G35">
        <v>0.33666271622054628</v>
      </c>
    </row>
    <row r="36" spans="2:7" x14ac:dyDescent="0.25">
      <c r="C36" s="4" t="s">
        <v>15</v>
      </c>
      <c r="D36">
        <v>0.5269560732761488</v>
      </c>
      <c r="E36">
        <v>101.60687734375</v>
      </c>
      <c r="F36">
        <v>401.65075367728514</v>
      </c>
      <c r="G36">
        <v>0.29639124595971372</v>
      </c>
    </row>
    <row r="37" spans="2:7" x14ac:dyDescent="0.25">
      <c r="C37" s="4" t="s">
        <v>16</v>
      </c>
      <c r="D37">
        <v>0.50251429571024619</v>
      </c>
      <c r="E37">
        <v>101.92988242187501</v>
      </c>
      <c r="F37">
        <v>396.13011712099359</v>
      </c>
      <c r="G37">
        <v>0.32838204093960233</v>
      </c>
    </row>
    <row r="38" spans="2:7" x14ac:dyDescent="0.25">
      <c r="C38" s="4" t="s">
        <v>17</v>
      </c>
      <c r="D38">
        <v>0.36184332578937412</v>
      </c>
      <c r="E38">
        <v>101.445021484375</v>
      </c>
      <c r="F38">
        <v>358.80441978784722</v>
      </c>
      <c r="G38">
        <v>0.44041704320492864</v>
      </c>
    </row>
    <row r="39" spans="2:7" x14ac:dyDescent="0.25">
      <c r="C39" s="4" t="s">
        <v>18</v>
      </c>
      <c r="D39">
        <v>0.22694672357842832</v>
      </c>
      <c r="E39">
        <v>101.59799140625</v>
      </c>
      <c r="F39">
        <v>542.51166819117566</v>
      </c>
      <c r="G39">
        <v>0.28558497030836588</v>
      </c>
    </row>
    <row r="40" spans="2:7" x14ac:dyDescent="0.25">
      <c r="C40" s="5" t="s">
        <v>21</v>
      </c>
      <c r="D40">
        <v>0.34263883499635212</v>
      </c>
      <c r="E40">
        <v>101.600947734375</v>
      </c>
      <c r="F40">
        <v>410.56761054358651</v>
      </c>
      <c r="G40">
        <v>0.33748760332663136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682D-FA9D-4407-9888-4D3AE7EBD4C5}">
  <dimension ref="B2:Q40"/>
  <sheetViews>
    <sheetView topLeftCell="A7" workbookViewId="0">
      <selection activeCell="D35" sqref="D35:G39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0" bestFit="1" customWidth="1"/>
    <col min="10" max="10" width="11.28515625" bestFit="1" customWidth="1"/>
    <col min="11" max="11" width="9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9.5976035036108132E-2</v>
      </c>
      <c r="E3">
        <v>114.985590234375</v>
      </c>
      <c r="F3">
        <v>99.102262887744914</v>
      </c>
      <c r="G3">
        <v>10.397566080683552</v>
      </c>
      <c r="I3">
        <v>193.55260000000001</v>
      </c>
      <c r="J3">
        <v>5.31595</v>
      </c>
      <c r="K3">
        <v>8.7150000000000005E-2</v>
      </c>
      <c r="L3">
        <v>8</v>
      </c>
      <c r="M3">
        <v>4</v>
      </c>
      <c r="N3">
        <v>1</v>
      </c>
      <c r="O3">
        <v>1962</v>
      </c>
      <c r="P3">
        <v>1</v>
      </c>
      <c r="Q3">
        <v>17815</v>
      </c>
    </row>
    <row r="4" spans="2:17" x14ac:dyDescent="0.25">
      <c r="C4" s="4" t="s">
        <v>15</v>
      </c>
      <c r="D4">
        <v>0.48577046619982778</v>
      </c>
      <c r="E4">
        <v>114.51314570312501</v>
      </c>
      <c r="F4">
        <v>98.264319720936598</v>
      </c>
      <c r="G4">
        <v>12.637003154798636</v>
      </c>
      <c r="I4">
        <v>186.54599999999999</v>
      </c>
      <c r="J4">
        <v>7.3890500000000001</v>
      </c>
      <c r="K4">
        <v>4.0621</v>
      </c>
      <c r="L4">
        <v>25</v>
      </c>
      <c r="M4">
        <v>10</v>
      </c>
      <c r="N4">
        <v>0</v>
      </c>
      <c r="O4">
        <v>5032</v>
      </c>
      <c r="P4">
        <v>1203</v>
      </c>
      <c r="Q4">
        <v>10258</v>
      </c>
    </row>
    <row r="5" spans="2:17" x14ac:dyDescent="0.25">
      <c r="C5" s="4" t="s">
        <v>16</v>
      </c>
      <c r="D5">
        <v>0.49759667794889695</v>
      </c>
      <c r="E5">
        <v>114.44479863281251</v>
      </c>
      <c r="F5">
        <v>99.341866067825478</v>
      </c>
      <c r="G5">
        <v>12.206808373905314</v>
      </c>
      <c r="I5">
        <v>184.21745000000001</v>
      </c>
      <c r="J5">
        <v>3.0782500000000002</v>
      </c>
      <c r="K5">
        <v>10.8848</v>
      </c>
      <c r="L5">
        <v>8</v>
      </c>
      <c r="M5">
        <v>8</v>
      </c>
      <c r="N5">
        <v>0</v>
      </c>
      <c r="O5">
        <v>5453</v>
      </c>
      <c r="P5">
        <v>249</v>
      </c>
      <c r="Q5">
        <v>9789</v>
      </c>
    </row>
    <row r="6" spans="2:17" x14ac:dyDescent="0.25">
      <c r="C6" s="4" t="s">
        <v>17</v>
      </c>
      <c r="D6">
        <v>0.26059950920848646</v>
      </c>
      <c r="E6">
        <v>114.89604023437499</v>
      </c>
      <c r="F6">
        <v>99.33476143849127</v>
      </c>
      <c r="G6">
        <v>10.631821909049915</v>
      </c>
      <c r="I6">
        <v>176.12520000000001</v>
      </c>
      <c r="J6">
        <v>5.6405500000000002</v>
      </c>
      <c r="K6">
        <v>10.548249999999999</v>
      </c>
      <c r="L6">
        <v>91</v>
      </c>
      <c r="M6">
        <v>9</v>
      </c>
      <c r="N6">
        <v>0</v>
      </c>
      <c r="O6">
        <v>2134</v>
      </c>
      <c r="P6">
        <v>159</v>
      </c>
      <c r="Q6">
        <v>16929</v>
      </c>
    </row>
    <row r="7" spans="2:17" x14ac:dyDescent="0.25">
      <c r="C7" s="4" t="s">
        <v>18</v>
      </c>
      <c r="D7">
        <v>0.21928148814381512</v>
      </c>
      <c r="E7">
        <v>114.95390488281249</v>
      </c>
      <c r="F7">
        <v>98.866982880286969</v>
      </c>
      <c r="G7">
        <v>12.575523355519394</v>
      </c>
      <c r="I7">
        <v>189.87979999999999</v>
      </c>
      <c r="J7">
        <v>7.6688999999999998</v>
      </c>
      <c r="K7">
        <v>1.2523500000000001</v>
      </c>
      <c r="L7">
        <v>13</v>
      </c>
      <c r="M7">
        <v>4</v>
      </c>
      <c r="N7">
        <v>0</v>
      </c>
      <c r="O7">
        <v>3662</v>
      </c>
      <c r="P7">
        <v>304</v>
      </c>
      <c r="Q7">
        <v>15414</v>
      </c>
    </row>
    <row r="8" spans="2:17" x14ac:dyDescent="0.25">
      <c r="C8" s="4" t="s">
        <v>19</v>
      </c>
      <c r="D8">
        <v>0.3118448353074269</v>
      </c>
      <c r="E8">
        <v>114.75869593750001</v>
      </c>
      <c r="F8">
        <v>98.982038599057049</v>
      </c>
      <c r="G8">
        <v>11.689744574791362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9.6093245582253364E-2</v>
      </c>
      <c r="E11">
        <v>113.242094140625</v>
      </c>
      <c r="F11">
        <v>418.65441545945021</v>
      </c>
      <c r="G11">
        <v>0.62599156743141215</v>
      </c>
    </row>
    <row r="12" spans="2:17" x14ac:dyDescent="0.25">
      <c r="C12" s="4" t="s">
        <v>15</v>
      </c>
      <c r="D12">
        <v>0.62527382944207588</v>
      </c>
      <c r="E12">
        <v>113.0077828125</v>
      </c>
      <c r="F12">
        <v>556.05347335064357</v>
      </c>
      <c r="G12">
        <v>0.51603086793775654</v>
      </c>
    </row>
    <row r="13" spans="2:17" x14ac:dyDescent="0.25">
      <c r="C13" s="4" t="s">
        <v>16</v>
      </c>
      <c r="D13">
        <v>0.49747282050098846</v>
      </c>
      <c r="E13">
        <v>113.10756894531249</v>
      </c>
      <c r="F13">
        <v>473.48225218576994</v>
      </c>
      <c r="G13">
        <v>0.53379976028206144</v>
      </c>
    </row>
    <row r="14" spans="2:17" x14ac:dyDescent="0.25">
      <c r="C14" s="4" t="s">
        <v>17</v>
      </c>
      <c r="D14">
        <v>0.25810898381268238</v>
      </c>
      <c r="E14">
        <v>113.2564900390625</v>
      </c>
      <c r="F14">
        <v>478.54447759745756</v>
      </c>
      <c r="G14">
        <v>0.52936391969081231</v>
      </c>
    </row>
    <row r="15" spans="2:17" x14ac:dyDescent="0.25">
      <c r="C15" s="4" t="s">
        <v>18</v>
      </c>
      <c r="D15">
        <v>0.26598652413539153</v>
      </c>
      <c r="E15">
        <v>113.52894101562499</v>
      </c>
      <c r="F15">
        <v>419.94654676877582</v>
      </c>
      <c r="G15">
        <v>0.63679954379929404</v>
      </c>
    </row>
    <row r="16" spans="2:17" x14ac:dyDescent="0.25">
      <c r="C16" s="4" t="s">
        <v>21</v>
      </c>
      <c r="D16">
        <v>0.34858708069467836</v>
      </c>
      <c r="E16">
        <v>113.228575390625</v>
      </c>
      <c r="F16">
        <v>469.33623307241942</v>
      </c>
      <c r="G16">
        <v>0.56839713182826723</v>
      </c>
    </row>
    <row r="17" spans="2:7" x14ac:dyDescent="0.25">
      <c r="C17" s="4"/>
    </row>
    <row r="18" spans="2:7" x14ac:dyDescent="0.25">
      <c r="C18" s="4"/>
      <c r="D18" t="s">
        <v>0</v>
      </c>
      <c r="E18" t="s">
        <v>1</v>
      </c>
      <c r="F18" t="s">
        <v>2</v>
      </c>
      <c r="G18" t="s">
        <v>3</v>
      </c>
    </row>
    <row r="19" spans="2:7" x14ac:dyDescent="0.25">
      <c r="B19" t="s">
        <v>22</v>
      </c>
      <c r="C19" s="4" t="s">
        <v>14</v>
      </c>
      <c r="D19">
        <v>0.1005839718896393</v>
      </c>
      <c r="E19">
        <v>113.1313390625</v>
      </c>
      <c r="F19">
        <v>427.33358149390733</v>
      </c>
      <c r="G19">
        <v>0.66981547867142877</v>
      </c>
    </row>
    <row r="20" spans="2:7" x14ac:dyDescent="0.25">
      <c r="C20" s="4" t="s">
        <v>15</v>
      </c>
      <c r="D20">
        <v>0.66308707516920673</v>
      </c>
      <c r="E20">
        <v>112.96702382812499</v>
      </c>
      <c r="F20">
        <v>404.22095069773115</v>
      </c>
      <c r="G20">
        <v>0.67559704824660372</v>
      </c>
    </row>
    <row r="21" spans="2:7" x14ac:dyDescent="0.25">
      <c r="C21" s="4" t="s">
        <v>16</v>
      </c>
      <c r="D21">
        <v>0.49526954349582941</v>
      </c>
      <c r="E21">
        <v>112.9296650390625</v>
      </c>
      <c r="F21">
        <v>395.89841863817838</v>
      </c>
      <c r="G21">
        <v>0.64148241771471659</v>
      </c>
    </row>
    <row r="22" spans="2:7" x14ac:dyDescent="0.25">
      <c r="C22" s="4" t="s">
        <v>17</v>
      </c>
      <c r="D22">
        <v>0.25570825932732666</v>
      </c>
      <c r="E22">
        <v>112.7293787109375</v>
      </c>
      <c r="F22">
        <v>374.19498416574845</v>
      </c>
      <c r="G22">
        <v>0.74997438210354306</v>
      </c>
    </row>
    <row r="23" spans="2:7" x14ac:dyDescent="0.25">
      <c r="C23" s="4" t="s">
        <v>18</v>
      </c>
      <c r="D23">
        <v>0.28554877973435994</v>
      </c>
      <c r="E23">
        <v>113.402463671875</v>
      </c>
      <c r="F23">
        <v>487.93205716979674</v>
      </c>
      <c r="G23">
        <v>0.57234646039592552</v>
      </c>
    </row>
    <row r="24" spans="2:7" x14ac:dyDescent="0.25">
      <c r="C24" s="4" t="s">
        <v>21</v>
      </c>
      <c r="D24">
        <v>0.36003952592327237</v>
      </c>
      <c r="E24">
        <v>113.03197406249998</v>
      </c>
      <c r="F24">
        <v>417.91599843307239</v>
      </c>
      <c r="G24">
        <v>0.6618431574264434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0.32561387561256189</v>
      </c>
      <c r="E27">
        <v>113.2557154296875</v>
      </c>
      <c r="F27">
        <v>459.05055647250282</v>
      </c>
      <c r="G27">
        <v>0.56526928084903416</v>
      </c>
    </row>
    <row r="28" spans="2:7" x14ac:dyDescent="0.25">
      <c r="C28" s="4" t="s">
        <v>15</v>
      </c>
      <c r="D28">
        <v>0.38490953354528962</v>
      </c>
      <c r="E28">
        <v>113.09873105468751</v>
      </c>
      <c r="F28">
        <v>472.99822048773325</v>
      </c>
      <c r="G28">
        <v>0.59022884331565006</v>
      </c>
    </row>
    <row r="29" spans="2:7" x14ac:dyDescent="0.25">
      <c r="C29" s="4" t="s">
        <v>16</v>
      </c>
      <c r="D29">
        <v>0.57746217186579507</v>
      </c>
      <c r="E29">
        <v>113.5340599609375</v>
      </c>
      <c r="F29">
        <v>529.34891065990632</v>
      </c>
      <c r="G29">
        <v>0.48527780385489894</v>
      </c>
    </row>
    <row r="30" spans="2:7" x14ac:dyDescent="0.25">
      <c r="C30" s="4" t="s">
        <v>17</v>
      </c>
      <c r="D30">
        <v>0.43401915305009764</v>
      </c>
      <c r="E30">
        <v>113.7379685546875</v>
      </c>
      <c r="F30">
        <v>497.21700823602959</v>
      </c>
      <c r="G30">
        <v>0.54860383290085957</v>
      </c>
    </row>
    <row r="31" spans="2:7" x14ac:dyDescent="0.25">
      <c r="C31" s="4" t="s">
        <v>18</v>
      </c>
      <c r="D31">
        <v>0.37739737035933407</v>
      </c>
      <c r="E31">
        <v>113.468387109375</v>
      </c>
      <c r="F31">
        <v>537.52773290836944</v>
      </c>
      <c r="G31">
        <v>0.5061744037731245</v>
      </c>
    </row>
    <row r="32" spans="2:7" x14ac:dyDescent="0.25">
      <c r="C32" s="4" t="s">
        <v>21</v>
      </c>
      <c r="D32">
        <v>0.41988042088661565</v>
      </c>
      <c r="E32">
        <v>113.418972421875</v>
      </c>
      <c r="F32">
        <v>499.22848575290828</v>
      </c>
      <c r="G32">
        <v>0.53911083293871342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9.8478054829751013E-2</v>
      </c>
      <c r="E35">
        <v>113.050097265625</v>
      </c>
      <c r="F35">
        <v>441.16215352380124</v>
      </c>
      <c r="G35">
        <v>0.59505396966112889</v>
      </c>
    </row>
    <row r="36" spans="2:7" x14ac:dyDescent="0.25">
      <c r="C36" s="4" t="s">
        <v>15</v>
      </c>
      <c r="D36">
        <v>0.58296799698881396</v>
      </c>
      <c r="E36">
        <v>113.0376826171875</v>
      </c>
      <c r="F36">
        <v>541.21932773198125</v>
      </c>
      <c r="G36">
        <v>0.51901613087558074</v>
      </c>
    </row>
    <row r="37" spans="2:7" x14ac:dyDescent="0.25">
      <c r="C37" s="4" t="s">
        <v>16</v>
      </c>
      <c r="D37">
        <v>0.50085407730030618</v>
      </c>
      <c r="E37">
        <v>112.9571076171875</v>
      </c>
      <c r="F37">
        <v>518.3223475394218</v>
      </c>
      <c r="G37">
        <v>0.56686154413543843</v>
      </c>
    </row>
    <row r="38" spans="2:7" x14ac:dyDescent="0.25">
      <c r="C38" s="4" t="s">
        <v>17</v>
      </c>
      <c r="D38">
        <v>0.26092722916787425</v>
      </c>
      <c r="E38">
        <v>113.03051054687501</v>
      </c>
      <c r="F38">
        <v>486.55168817588066</v>
      </c>
      <c r="G38">
        <v>0.57413003127450501</v>
      </c>
    </row>
    <row r="39" spans="2:7" x14ac:dyDescent="0.25">
      <c r="C39" s="4" t="s">
        <v>18</v>
      </c>
      <c r="D39">
        <v>0.23827300806999605</v>
      </c>
      <c r="E39">
        <v>113.00977597656249</v>
      </c>
      <c r="F39">
        <v>496.86066979317701</v>
      </c>
      <c r="G39">
        <v>0.5351966503388117</v>
      </c>
    </row>
    <row r="40" spans="2:7" x14ac:dyDescent="0.25">
      <c r="C40" s="5" t="s">
        <v>21</v>
      </c>
      <c r="D40">
        <v>0.33630007327134825</v>
      </c>
      <c r="E40">
        <v>113.0170348046875</v>
      </c>
      <c r="F40">
        <v>496.82323735285235</v>
      </c>
      <c r="G40">
        <v>0.55805166525709293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B76B-FC8E-405A-8F64-D1C264C9137C}">
  <dimension ref="B2:Q40"/>
  <sheetViews>
    <sheetView topLeftCell="A7" workbookViewId="0">
      <selection activeCell="E42" sqref="E42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1" bestFit="1" customWidth="1"/>
    <col min="10" max="10" width="11.28515625" bestFit="1" customWidth="1"/>
    <col min="11" max="11" width="10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0.10086659869879731</v>
      </c>
      <c r="E3">
        <v>142.68840761718749</v>
      </c>
      <c r="F3">
        <v>98.475597793944189</v>
      </c>
      <c r="G3">
        <v>51.555534149535411</v>
      </c>
      <c r="I3">
        <v>394.57762500000001</v>
      </c>
      <c r="J3">
        <v>3.0308000000000002</v>
      </c>
      <c r="K3">
        <v>0.30125000000000002</v>
      </c>
      <c r="L3">
        <v>28</v>
      </c>
      <c r="M3">
        <v>4</v>
      </c>
      <c r="N3">
        <v>1</v>
      </c>
      <c r="O3">
        <v>3535</v>
      </c>
      <c r="P3">
        <v>1</v>
      </c>
      <c r="Q3">
        <v>35542</v>
      </c>
    </row>
    <row r="4" spans="2:17" x14ac:dyDescent="0.25">
      <c r="C4" s="4" t="s">
        <v>15</v>
      </c>
      <c r="D4">
        <v>0.44467147728296097</v>
      </c>
      <c r="E4">
        <v>142.18600322265624</v>
      </c>
      <c r="F4">
        <v>98.683635041072947</v>
      </c>
      <c r="G4">
        <v>50.784020517796137</v>
      </c>
      <c r="I4">
        <v>387.64887499999998</v>
      </c>
      <c r="J4">
        <v>5.7529250000000003</v>
      </c>
      <c r="K4">
        <v>2.231525</v>
      </c>
      <c r="L4">
        <v>82</v>
      </c>
      <c r="M4">
        <v>11</v>
      </c>
      <c r="N4">
        <v>0</v>
      </c>
      <c r="O4">
        <v>10986</v>
      </c>
      <c r="P4">
        <v>2364</v>
      </c>
      <c r="Q4">
        <v>22790</v>
      </c>
    </row>
    <row r="5" spans="2:17" x14ac:dyDescent="0.25">
      <c r="C5" s="4" t="s">
        <v>16</v>
      </c>
      <c r="D5">
        <v>0.49512190576962495</v>
      </c>
      <c r="E5">
        <v>141.35026025390624</v>
      </c>
      <c r="F5">
        <v>99.130367069452973</v>
      </c>
      <c r="G5">
        <v>49.915779678212282</v>
      </c>
      <c r="I5">
        <v>374.541675</v>
      </c>
      <c r="J5">
        <v>3.0553249999999998</v>
      </c>
      <c r="K5">
        <v>18.615449999999999</v>
      </c>
      <c r="L5">
        <v>72</v>
      </c>
      <c r="M5">
        <v>16</v>
      </c>
      <c r="N5">
        <v>0</v>
      </c>
      <c r="O5">
        <v>11501</v>
      </c>
      <c r="P5">
        <v>1027</v>
      </c>
      <c r="Q5">
        <v>19582</v>
      </c>
    </row>
    <row r="6" spans="2:17" x14ac:dyDescent="0.25">
      <c r="C6" s="4" t="s">
        <v>17</v>
      </c>
      <c r="D6">
        <v>0.19099331149355941</v>
      </c>
      <c r="E6">
        <v>142.36218300781249</v>
      </c>
      <c r="F6">
        <v>99.162691445130662</v>
      </c>
      <c r="G6">
        <v>46.647419301860886</v>
      </c>
      <c r="I6">
        <v>374.55265000000003</v>
      </c>
      <c r="J6">
        <v>3.330975</v>
      </c>
      <c r="K6">
        <v>12.225825</v>
      </c>
      <c r="L6">
        <v>130</v>
      </c>
      <c r="M6">
        <v>7</v>
      </c>
      <c r="N6">
        <v>0</v>
      </c>
      <c r="O6">
        <v>3564</v>
      </c>
      <c r="P6">
        <v>172</v>
      </c>
      <c r="Q6">
        <v>34850</v>
      </c>
    </row>
    <row r="7" spans="2:17" x14ac:dyDescent="0.25">
      <c r="C7" s="4" t="s">
        <v>18</v>
      </c>
      <c r="D7">
        <v>0.20508555320867353</v>
      </c>
      <c r="E7">
        <v>142.62199013671875</v>
      </c>
      <c r="F7">
        <v>99.195140073219932</v>
      </c>
      <c r="G7">
        <v>47.299254994245445</v>
      </c>
      <c r="I7">
        <v>389.94974999999999</v>
      </c>
      <c r="J7">
        <v>6.7028249999999998</v>
      </c>
      <c r="K7">
        <v>0.83592500000000003</v>
      </c>
      <c r="L7">
        <v>35</v>
      </c>
      <c r="M7">
        <v>5</v>
      </c>
      <c r="N7">
        <v>0</v>
      </c>
      <c r="O7">
        <v>7100</v>
      </c>
      <c r="P7">
        <v>434</v>
      </c>
      <c r="Q7">
        <v>31602</v>
      </c>
    </row>
    <row r="8" spans="2:17" x14ac:dyDescent="0.25">
      <c r="C8" s="4" t="s">
        <v>19</v>
      </c>
      <c r="D8">
        <v>0.28734776929072325</v>
      </c>
      <c r="E8">
        <v>142.24176884765626</v>
      </c>
      <c r="F8">
        <v>98.929486284564135</v>
      </c>
      <c r="G8">
        <v>49.240401728330035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9.9068255060619351E-2</v>
      </c>
      <c r="E11">
        <v>136.40999062500001</v>
      </c>
      <c r="F11">
        <v>524.73057522135127</v>
      </c>
      <c r="G11">
        <v>1.0265007700637645</v>
      </c>
    </row>
    <row r="12" spans="2:17" x14ac:dyDescent="0.25">
      <c r="C12" s="4" t="s">
        <v>15</v>
      </c>
      <c r="D12">
        <v>0.66879168556402024</v>
      </c>
      <c r="E12">
        <v>136.50845888671876</v>
      </c>
      <c r="F12">
        <v>570.64809834122866</v>
      </c>
      <c r="G12">
        <v>0.9025455707783443</v>
      </c>
    </row>
    <row r="13" spans="2:17" x14ac:dyDescent="0.25">
      <c r="C13" s="4" t="s">
        <v>16</v>
      </c>
      <c r="D13">
        <v>0.49592705940253157</v>
      </c>
      <c r="E13">
        <v>135.99828740234375</v>
      </c>
      <c r="F13">
        <v>461.47115596432781</v>
      </c>
      <c r="G13">
        <v>1.235727681743817</v>
      </c>
    </row>
    <row r="14" spans="2:17" x14ac:dyDescent="0.25">
      <c r="C14" s="4" t="s">
        <v>17</v>
      </c>
      <c r="D14">
        <v>0.18728515175728261</v>
      </c>
      <c r="E14">
        <v>136.21366904296875</v>
      </c>
      <c r="F14">
        <v>464.01615882947527</v>
      </c>
      <c r="G14">
        <v>1.1120894641034571</v>
      </c>
    </row>
    <row r="15" spans="2:17" x14ac:dyDescent="0.25">
      <c r="C15" s="4" t="s">
        <v>18</v>
      </c>
      <c r="D15">
        <v>0.28532020533320096</v>
      </c>
      <c r="E15">
        <v>136.36098359375001</v>
      </c>
      <c r="F15">
        <v>570.77838578964088</v>
      </c>
      <c r="G15">
        <v>0.95204605420597876</v>
      </c>
    </row>
    <row r="16" spans="2:17" x14ac:dyDescent="0.25">
      <c r="C16" s="4" t="s">
        <v>21</v>
      </c>
      <c r="D16">
        <v>0.34727847142353097</v>
      </c>
      <c r="E16">
        <v>136.29827791015626</v>
      </c>
      <c r="F16">
        <v>518.32887482920478</v>
      </c>
      <c r="G16">
        <v>1.0457819081790722</v>
      </c>
    </row>
    <row r="17" spans="2:7" x14ac:dyDescent="0.25">
      <c r="C17" s="4"/>
    </row>
    <row r="18" spans="2:7" x14ac:dyDescent="0.25">
      <c r="C18" s="1"/>
      <c r="D18" s="2" t="s">
        <v>0</v>
      </c>
      <c r="E18" s="2" t="s">
        <v>1</v>
      </c>
      <c r="F18" s="2" t="s">
        <v>2</v>
      </c>
      <c r="G18" s="3" t="s">
        <v>3</v>
      </c>
    </row>
    <row r="19" spans="2:7" x14ac:dyDescent="0.25">
      <c r="B19" t="s">
        <v>22</v>
      </c>
      <c r="C19" s="4" t="s">
        <v>14</v>
      </c>
      <c r="D19">
        <v>0.10049677449012258</v>
      </c>
      <c r="E19">
        <v>135.77892646484375</v>
      </c>
      <c r="F19">
        <v>339.00635822582444</v>
      </c>
      <c r="G19">
        <v>1.6790577613012008</v>
      </c>
    </row>
    <row r="20" spans="2:7" x14ac:dyDescent="0.25">
      <c r="C20" s="4" t="s">
        <v>15</v>
      </c>
      <c r="D20">
        <v>0.69868021383223011</v>
      </c>
      <c r="E20">
        <v>135.85831611328126</v>
      </c>
      <c r="F20">
        <v>393.72726685406457</v>
      </c>
      <c r="G20">
        <v>1.3767908639723465</v>
      </c>
    </row>
    <row r="21" spans="2:7" x14ac:dyDescent="0.25">
      <c r="C21" s="4" t="s">
        <v>16</v>
      </c>
      <c r="D21">
        <v>0.49552272154778565</v>
      </c>
      <c r="E21">
        <v>135.85727841796876</v>
      </c>
      <c r="F21">
        <v>376.64470438309485</v>
      </c>
      <c r="G21">
        <v>1.4757382582294507</v>
      </c>
    </row>
    <row r="22" spans="2:7" x14ac:dyDescent="0.25">
      <c r="C22" s="4" t="s">
        <v>17</v>
      </c>
      <c r="D22">
        <v>0.19298878847515702</v>
      </c>
      <c r="E22">
        <v>137.11764238281251</v>
      </c>
      <c r="F22">
        <v>573.40344547382097</v>
      </c>
      <c r="G22">
        <v>0.97912535566795889</v>
      </c>
    </row>
    <row r="23" spans="2:7" x14ac:dyDescent="0.25">
      <c r="C23" s="4" t="s">
        <v>18</v>
      </c>
      <c r="D23">
        <v>0.30318212640905501</v>
      </c>
      <c r="E23">
        <v>137.52071005859375</v>
      </c>
      <c r="F23">
        <v>639.4114730322791</v>
      </c>
      <c r="G23">
        <v>0.82242714683388152</v>
      </c>
    </row>
    <row r="24" spans="2:7" x14ac:dyDescent="0.25">
      <c r="C24" s="4" t="s">
        <v>21</v>
      </c>
      <c r="D24">
        <v>0.35817412495087009</v>
      </c>
      <c r="E24">
        <v>136.42657468749999</v>
      </c>
      <c r="F24">
        <v>464.43864959381682</v>
      </c>
      <c r="G24">
        <v>1.2666278772009676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0.31689667200337046</v>
      </c>
      <c r="E27">
        <v>138.43809941406249</v>
      </c>
      <c r="F27">
        <v>892.31492809281542</v>
      </c>
      <c r="G27">
        <v>0.60503855832684206</v>
      </c>
    </row>
    <row r="28" spans="2:7" x14ac:dyDescent="0.25">
      <c r="C28" s="4" t="s">
        <v>15</v>
      </c>
      <c r="D28">
        <v>0.37294618950526515</v>
      </c>
      <c r="E28">
        <v>138.38860439453126</v>
      </c>
      <c r="F28">
        <v>906.61720383771365</v>
      </c>
      <c r="G28">
        <v>0.59172534001141319</v>
      </c>
    </row>
    <row r="29" spans="2:7" x14ac:dyDescent="0.25">
      <c r="C29" s="4" t="s">
        <v>16</v>
      </c>
      <c r="D29">
        <v>0.57845257745320122</v>
      </c>
      <c r="E29">
        <v>138.43768691406251</v>
      </c>
      <c r="F29">
        <v>902.20121460064843</v>
      </c>
      <c r="G29">
        <v>0.58021936968598753</v>
      </c>
    </row>
    <row r="30" spans="2:7" x14ac:dyDescent="0.25">
      <c r="C30" s="4" t="s">
        <v>17</v>
      </c>
      <c r="D30">
        <v>0.39541917645914942</v>
      </c>
      <c r="E30">
        <v>138.88609355468751</v>
      </c>
      <c r="F30">
        <v>920.38525971988452</v>
      </c>
      <c r="G30">
        <v>0.59227190862767132</v>
      </c>
    </row>
    <row r="31" spans="2:7" x14ac:dyDescent="0.25">
      <c r="C31" s="4" t="s">
        <v>18</v>
      </c>
      <c r="D31">
        <v>0.39007159571440858</v>
      </c>
      <c r="E31">
        <v>138.38150371093749</v>
      </c>
      <c r="F31">
        <v>958.6170704087059</v>
      </c>
      <c r="G31">
        <v>0.58634559801204489</v>
      </c>
    </row>
    <row r="32" spans="2:7" x14ac:dyDescent="0.25">
      <c r="C32" s="4" t="s">
        <v>21</v>
      </c>
      <c r="D32">
        <v>0.41075724222707899</v>
      </c>
      <c r="E32">
        <v>138.50639759765625</v>
      </c>
      <c r="F32">
        <v>916.02713533195367</v>
      </c>
      <c r="G32">
        <v>0.5911201549327918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9.4356430257007101E-2</v>
      </c>
      <c r="E35">
        <v>135.82044638671874</v>
      </c>
      <c r="F35">
        <v>421.01040830416889</v>
      </c>
      <c r="G35">
        <v>1.2377372174564589</v>
      </c>
    </row>
    <row r="36" spans="2:7" x14ac:dyDescent="0.25">
      <c r="C36" s="4" t="s">
        <v>15</v>
      </c>
      <c r="D36">
        <v>0.63868257339646284</v>
      </c>
      <c r="E36">
        <v>135.45790732421875</v>
      </c>
      <c r="F36">
        <v>401.72842372035797</v>
      </c>
      <c r="G36">
        <v>1.2798138891573478</v>
      </c>
    </row>
    <row r="37" spans="2:7" x14ac:dyDescent="0.25">
      <c r="C37" s="4" t="s">
        <v>16</v>
      </c>
      <c r="D37">
        <v>0.49874466503140474</v>
      </c>
      <c r="E37">
        <v>135.58344628906249</v>
      </c>
      <c r="F37">
        <v>419.69155065072766</v>
      </c>
      <c r="G37">
        <v>1.2834210182244954</v>
      </c>
    </row>
    <row r="38" spans="2:7" x14ac:dyDescent="0.25">
      <c r="C38" s="4" t="s">
        <v>17</v>
      </c>
      <c r="D38">
        <v>0.19199909324466047</v>
      </c>
      <c r="E38">
        <v>135.87674882812499</v>
      </c>
      <c r="F38">
        <v>481.63485697889337</v>
      </c>
      <c r="G38">
        <v>1.1248286106330743</v>
      </c>
    </row>
    <row r="39" spans="2:7" x14ac:dyDescent="0.25">
      <c r="C39" s="4" t="s">
        <v>18</v>
      </c>
      <c r="D39">
        <v>0.27059338754808315</v>
      </c>
      <c r="E39">
        <v>135.86168398437499</v>
      </c>
      <c r="F39">
        <v>446.89564552366767</v>
      </c>
      <c r="G39">
        <v>1.2087228300149435</v>
      </c>
    </row>
    <row r="40" spans="2:7" x14ac:dyDescent="0.25">
      <c r="C40" s="5" t="s">
        <v>21</v>
      </c>
      <c r="D40">
        <v>0.33887522989552366</v>
      </c>
      <c r="E40">
        <v>135.72004656249999</v>
      </c>
      <c r="F40">
        <v>434.19217703556308</v>
      </c>
      <c r="G40">
        <v>1.2269047130972641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9D8F-BE04-4162-A5EC-2BA6BFB00301}">
  <dimension ref="B2:Q40"/>
  <sheetViews>
    <sheetView topLeftCell="A16" workbookViewId="0">
      <selection activeCell="D35" sqref="D35:G39"/>
    </sheetView>
  </sheetViews>
  <sheetFormatPr defaultRowHeight="15" x14ac:dyDescent="0.25"/>
  <cols>
    <col min="2" max="2" width="7.42578125" bestFit="1" customWidth="1"/>
    <col min="3" max="3" width="8.140625" bestFit="1" customWidth="1"/>
    <col min="4" max="7" width="12" bestFit="1" customWidth="1"/>
    <col min="9" max="9" width="10" bestFit="1" customWidth="1"/>
    <col min="10" max="10" width="11.28515625" bestFit="1" customWidth="1"/>
    <col min="11" max="11" width="9" bestFit="1" customWidth="1"/>
    <col min="12" max="12" width="12.28515625" bestFit="1" customWidth="1"/>
    <col min="13" max="13" width="13.7109375" bestFit="1" customWidth="1"/>
    <col min="14" max="15" width="11.28515625" bestFit="1" customWidth="1"/>
    <col min="16" max="16" width="10.5703125" bestFit="1" customWidth="1"/>
    <col min="17" max="17" width="8.85546875" bestFit="1" customWidth="1"/>
  </cols>
  <sheetData>
    <row r="2" spans="2:1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  <c r="H2" s="2"/>
      <c r="I2" s="2" t="s">
        <v>35</v>
      </c>
      <c r="J2" s="2" t="s">
        <v>36</v>
      </c>
      <c r="K2" s="2" t="s">
        <v>37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3" t="s">
        <v>12</v>
      </c>
    </row>
    <row r="3" spans="2:17" x14ac:dyDescent="0.25">
      <c r="B3" t="s">
        <v>13</v>
      </c>
      <c r="C3" s="4" t="s">
        <v>14</v>
      </c>
      <c r="D3">
        <v>9.7424852455339217E-2</v>
      </c>
      <c r="E3">
        <v>155.46078187500001</v>
      </c>
      <c r="F3">
        <v>99.03371565865335</v>
      </c>
      <c r="G3">
        <v>48.687085095358299</v>
      </c>
      <c r="I3">
        <v>493.25635999999997</v>
      </c>
      <c r="J3">
        <v>4.1499199999999998</v>
      </c>
      <c r="K3">
        <v>2.308E-2</v>
      </c>
      <c r="L3">
        <v>19</v>
      </c>
      <c r="M3">
        <v>4</v>
      </c>
      <c r="N3">
        <v>1</v>
      </c>
      <c r="O3">
        <v>4696</v>
      </c>
      <c r="P3">
        <v>1</v>
      </c>
      <c r="Q3">
        <v>44478</v>
      </c>
    </row>
    <row r="4" spans="2:17" x14ac:dyDescent="0.25">
      <c r="C4" s="4" t="s">
        <v>15</v>
      </c>
      <c r="D4">
        <v>0.47027485527838908</v>
      </c>
      <c r="E4">
        <v>154.645591171875</v>
      </c>
      <c r="F4">
        <v>99.959515504060718</v>
      </c>
      <c r="G4">
        <v>49.566704033146387</v>
      </c>
      <c r="I4">
        <v>479.7199</v>
      </c>
      <c r="J4">
        <v>10.465299999999999</v>
      </c>
      <c r="K4">
        <v>3.21488</v>
      </c>
      <c r="L4">
        <v>111</v>
      </c>
      <c r="M4">
        <v>9</v>
      </c>
      <c r="N4">
        <v>0</v>
      </c>
      <c r="O4">
        <v>13245</v>
      </c>
      <c r="P4">
        <v>2902</v>
      </c>
      <c r="Q4">
        <v>27421</v>
      </c>
    </row>
    <row r="5" spans="2:17" x14ac:dyDescent="0.25">
      <c r="C5" s="4" t="s">
        <v>16</v>
      </c>
      <c r="D5">
        <v>0.49659628677508083</v>
      </c>
      <c r="E5">
        <v>154.40374875000001</v>
      </c>
      <c r="F5">
        <v>100.2777381873578</v>
      </c>
      <c r="G5">
        <v>50.039350178627011</v>
      </c>
      <c r="I5">
        <v>468.85244</v>
      </c>
      <c r="J5">
        <v>6.5720000000000001</v>
      </c>
      <c r="K5">
        <v>19.68648</v>
      </c>
      <c r="L5">
        <v>192</v>
      </c>
      <c r="M5">
        <v>21</v>
      </c>
      <c r="N5">
        <v>0</v>
      </c>
      <c r="O5">
        <v>14260</v>
      </c>
      <c r="P5">
        <v>1218</v>
      </c>
      <c r="Q5">
        <v>24589</v>
      </c>
    </row>
    <row r="6" spans="2:17" x14ac:dyDescent="0.25">
      <c r="C6" s="4" t="s">
        <v>17</v>
      </c>
      <c r="D6">
        <v>0.17664352371269956</v>
      </c>
      <c r="E6">
        <v>155.287453515625</v>
      </c>
      <c r="F6">
        <v>100.80662674008545</v>
      </c>
      <c r="G6">
        <v>47.302846331362566</v>
      </c>
      <c r="I6">
        <v>474.04640000000001</v>
      </c>
      <c r="J6">
        <v>3.7633399999999999</v>
      </c>
      <c r="K6">
        <v>11.60558</v>
      </c>
      <c r="L6">
        <v>98</v>
      </c>
      <c r="M6">
        <v>7</v>
      </c>
      <c r="N6">
        <v>0</v>
      </c>
      <c r="O6">
        <v>4682</v>
      </c>
      <c r="P6">
        <v>147</v>
      </c>
      <c r="Q6">
        <v>43728</v>
      </c>
    </row>
    <row r="7" spans="2:17" x14ac:dyDescent="0.25">
      <c r="C7" s="4" t="s">
        <v>18</v>
      </c>
      <c r="D7">
        <v>0.207737684379254</v>
      </c>
      <c r="E7">
        <v>155.48935</v>
      </c>
      <c r="F7">
        <v>99.782625712860025</v>
      </c>
      <c r="G7">
        <v>47.953183353429594</v>
      </c>
      <c r="I7">
        <v>488.34339999999997</v>
      </c>
      <c r="J7">
        <v>7.4626999999999999</v>
      </c>
      <c r="K7">
        <v>1.0736399999999999</v>
      </c>
      <c r="L7">
        <v>37</v>
      </c>
      <c r="M7">
        <v>5</v>
      </c>
      <c r="N7">
        <v>0</v>
      </c>
      <c r="O7">
        <v>9032</v>
      </c>
      <c r="P7">
        <v>626</v>
      </c>
      <c r="Q7">
        <v>39238</v>
      </c>
    </row>
    <row r="8" spans="2:17" x14ac:dyDescent="0.25">
      <c r="C8" s="4" t="s">
        <v>19</v>
      </c>
      <c r="D8">
        <v>0.28973544052015254</v>
      </c>
      <c r="E8">
        <v>155.0573850625</v>
      </c>
      <c r="F8">
        <v>99.972044360603462</v>
      </c>
      <c r="G8">
        <v>48.709833798384771</v>
      </c>
    </row>
    <row r="9" spans="2:17" x14ac:dyDescent="0.25">
      <c r="C9" s="4"/>
    </row>
    <row r="10" spans="2:17" x14ac:dyDescent="0.25">
      <c r="C10" s="1"/>
      <c r="D10" s="2" t="s">
        <v>0</v>
      </c>
      <c r="E10" s="2" t="s">
        <v>1</v>
      </c>
      <c r="F10" s="2" t="s">
        <v>2</v>
      </c>
      <c r="G10" s="3" t="s">
        <v>3</v>
      </c>
    </row>
    <row r="11" spans="2:17" x14ac:dyDescent="0.25">
      <c r="B11" t="s">
        <v>20</v>
      </c>
      <c r="C11" s="4" t="s">
        <v>14</v>
      </c>
      <c r="D11">
        <v>9.8436439766063408E-2</v>
      </c>
      <c r="E11">
        <v>148.535193515625</v>
      </c>
      <c r="F11">
        <v>764.36904238191119</v>
      </c>
      <c r="G11">
        <v>0.86672189961169066</v>
      </c>
    </row>
    <row r="12" spans="2:17" x14ac:dyDescent="0.25">
      <c r="C12" s="4" t="s">
        <v>15</v>
      </c>
      <c r="D12">
        <v>0.68782062862247328</v>
      </c>
      <c r="E12">
        <v>148.30158546875001</v>
      </c>
      <c r="F12">
        <v>619.18614500698607</v>
      </c>
      <c r="G12">
        <v>1.1905471288073097</v>
      </c>
    </row>
    <row r="13" spans="2:17" x14ac:dyDescent="0.25">
      <c r="C13" s="4" t="s">
        <v>16</v>
      </c>
      <c r="D13">
        <v>0.49307190886436786</v>
      </c>
      <c r="E13">
        <v>149.78588601562501</v>
      </c>
      <c r="F13">
        <v>829.12880894944408</v>
      </c>
      <c r="G13">
        <v>0.82979750432520383</v>
      </c>
    </row>
    <row r="14" spans="2:17" x14ac:dyDescent="0.25">
      <c r="C14" s="4" t="s">
        <v>17</v>
      </c>
      <c r="D14">
        <v>0.17597195319769088</v>
      </c>
      <c r="E14">
        <v>149.18990390625001</v>
      </c>
      <c r="F14">
        <v>803.29979048493692</v>
      </c>
      <c r="G14">
        <v>0.86217059817283592</v>
      </c>
    </row>
    <row r="15" spans="2:17" x14ac:dyDescent="0.25">
      <c r="C15" s="4" t="s">
        <v>18</v>
      </c>
      <c r="D15">
        <v>0.29205322408935291</v>
      </c>
      <c r="E15">
        <v>149.77353890625</v>
      </c>
      <c r="F15">
        <v>886.75410336582866</v>
      </c>
      <c r="G15">
        <v>0.77250294270384035</v>
      </c>
    </row>
    <row r="16" spans="2:17" x14ac:dyDescent="0.25">
      <c r="C16" s="4" t="s">
        <v>21</v>
      </c>
      <c r="D16">
        <v>0.34947083090798969</v>
      </c>
      <c r="E16">
        <v>149.11722156249999</v>
      </c>
      <c r="F16">
        <v>780.54757803782127</v>
      </c>
      <c r="G16">
        <v>0.90434801472417603</v>
      </c>
    </row>
    <row r="17" spans="2:7" x14ac:dyDescent="0.25">
      <c r="C17" s="4"/>
    </row>
    <row r="18" spans="2:7" x14ac:dyDescent="0.25">
      <c r="C18" s="1"/>
      <c r="D18" s="2" t="s">
        <v>0</v>
      </c>
      <c r="E18" s="2" t="s">
        <v>1</v>
      </c>
      <c r="F18" s="2" t="s">
        <v>2</v>
      </c>
      <c r="G18" s="3" t="s">
        <v>3</v>
      </c>
    </row>
    <row r="19" spans="2:7" x14ac:dyDescent="0.25">
      <c r="B19" t="s">
        <v>22</v>
      </c>
      <c r="C19" s="4" t="s">
        <v>14</v>
      </c>
      <c r="D19">
        <v>9.5810920163034705E-2</v>
      </c>
      <c r="E19">
        <v>148.37354132812499</v>
      </c>
      <c r="F19">
        <v>593.39960584801395</v>
      </c>
      <c r="G19">
        <v>1.1554284549094775</v>
      </c>
    </row>
    <row r="20" spans="2:7" x14ac:dyDescent="0.25">
      <c r="C20" s="4" t="s">
        <v>15</v>
      </c>
      <c r="D20">
        <v>0.71624044477052329</v>
      </c>
      <c r="E20">
        <v>149.69866671874999</v>
      </c>
      <c r="F20">
        <v>754.71994153637809</v>
      </c>
      <c r="G20">
        <v>0.88307554422275159</v>
      </c>
    </row>
    <row r="21" spans="2:7" x14ac:dyDescent="0.25">
      <c r="C21" s="4" t="s">
        <v>16</v>
      </c>
      <c r="D21">
        <v>0.49505475735104393</v>
      </c>
      <c r="E21">
        <v>148.56840937499999</v>
      </c>
      <c r="F21">
        <v>656.83709516007184</v>
      </c>
      <c r="G21">
        <v>1.0179481357645741</v>
      </c>
    </row>
    <row r="22" spans="2:7" x14ac:dyDescent="0.25">
      <c r="C22" s="4" t="s">
        <v>17</v>
      </c>
      <c r="D22">
        <v>0.17767182103591714</v>
      </c>
      <c r="E22">
        <v>148.82555242187499</v>
      </c>
      <c r="F22">
        <v>594.45174031815725</v>
      </c>
      <c r="G22">
        <v>1.1233714399865715</v>
      </c>
    </row>
    <row r="23" spans="2:7" x14ac:dyDescent="0.25">
      <c r="C23" s="4" t="s">
        <v>18</v>
      </c>
      <c r="D23">
        <v>0.31004811129349807</v>
      </c>
      <c r="E23">
        <v>148.8200840625</v>
      </c>
      <c r="F23">
        <v>621.2715392815694</v>
      </c>
      <c r="G23">
        <v>1.053017326951982</v>
      </c>
    </row>
    <row r="24" spans="2:7" x14ac:dyDescent="0.25">
      <c r="C24" s="4" t="s">
        <v>21</v>
      </c>
      <c r="D24">
        <v>0.35896521092280342</v>
      </c>
      <c r="E24">
        <v>148.85725078124997</v>
      </c>
      <c r="F24">
        <v>644.13598442883813</v>
      </c>
      <c r="G24">
        <v>1.0465681803670712</v>
      </c>
    </row>
    <row r="25" spans="2:7" x14ac:dyDescent="0.25">
      <c r="C25" s="4"/>
    </row>
    <row r="26" spans="2:7" x14ac:dyDescent="0.25">
      <c r="C26" s="1"/>
      <c r="D26" s="2" t="s">
        <v>0</v>
      </c>
      <c r="E26" s="2" t="s">
        <v>1</v>
      </c>
      <c r="F26" s="2" t="s">
        <v>2</v>
      </c>
      <c r="G26" s="3" t="s">
        <v>3</v>
      </c>
    </row>
    <row r="27" spans="2:7" x14ac:dyDescent="0.25">
      <c r="B27" t="s">
        <v>23</v>
      </c>
      <c r="C27" s="4" t="s">
        <v>14</v>
      </c>
      <c r="D27">
        <v>0.32569954960764713</v>
      </c>
      <c r="E27">
        <v>150.65276203125001</v>
      </c>
      <c r="F27">
        <v>793.78393490065253</v>
      </c>
      <c r="G27">
        <v>0.79038413966554799</v>
      </c>
    </row>
    <row r="28" spans="2:7" x14ac:dyDescent="0.25">
      <c r="C28" s="4" t="s">
        <v>15</v>
      </c>
      <c r="D28">
        <v>0.39660054504770537</v>
      </c>
      <c r="E28">
        <v>150.206653125</v>
      </c>
      <c r="F28">
        <v>892.1827580284795</v>
      </c>
      <c r="G28">
        <v>0.73758051985496742</v>
      </c>
    </row>
    <row r="29" spans="2:7" x14ac:dyDescent="0.25">
      <c r="C29" s="4" t="s">
        <v>16</v>
      </c>
      <c r="D29">
        <v>0.57598297454619862</v>
      </c>
      <c r="E29">
        <v>150.18195859375001</v>
      </c>
      <c r="F29">
        <v>884.15931008017731</v>
      </c>
      <c r="G29">
        <v>0.75091604031915138</v>
      </c>
    </row>
    <row r="30" spans="2:7" x14ac:dyDescent="0.25">
      <c r="C30" s="4" t="s">
        <v>17</v>
      </c>
      <c r="D30">
        <v>0.37933167025702103</v>
      </c>
      <c r="E30">
        <v>150.244725859375</v>
      </c>
      <c r="F30">
        <v>769.38532078018409</v>
      </c>
      <c r="G30">
        <v>0.89508813676326593</v>
      </c>
    </row>
    <row r="31" spans="2:7" x14ac:dyDescent="0.25">
      <c r="C31" s="4" t="s">
        <v>18</v>
      </c>
      <c r="D31">
        <v>0.39561729304774834</v>
      </c>
      <c r="E31">
        <v>150.50691179687499</v>
      </c>
      <c r="F31">
        <v>905.76223003433097</v>
      </c>
      <c r="G31">
        <v>0.75042721140503388</v>
      </c>
    </row>
    <row r="32" spans="2:7" x14ac:dyDescent="0.25">
      <c r="C32" s="4" t="s">
        <v>21</v>
      </c>
      <c r="D32">
        <v>0.41464640650126416</v>
      </c>
      <c r="E32">
        <v>150.35860228125</v>
      </c>
      <c r="F32">
        <v>849.05471076476499</v>
      </c>
      <c r="G32">
        <v>0.7848792096015933</v>
      </c>
    </row>
    <row r="33" spans="2:7" x14ac:dyDescent="0.25">
      <c r="C33" s="4"/>
    </row>
    <row r="34" spans="2:7" x14ac:dyDescent="0.25">
      <c r="C34" s="1"/>
      <c r="D34" s="2" t="s">
        <v>0</v>
      </c>
      <c r="E34" s="2" t="s">
        <v>1</v>
      </c>
      <c r="F34" s="2" t="s">
        <v>2</v>
      </c>
      <c r="G34" s="3" t="s">
        <v>3</v>
      </c>
    </row>
    <row r="35" spans="2:7" x14ac:dyDescent="0.25">
      <c r="B35" t="s">
        <v>24</v>
      </c>
      <c r="C35" s="4" t="s">
        <v>14</v>
      </c>
      <c r="D35">
        <v>9.6538312182468125E-2</v>
      </c>
      <c r="E35">
        <v>147.73504890625</v>
      </c>
      <c r="F35">
        <v>480.82576437602614</v>
      </c>
      <c r="G35">
        <v>1.4522592164029513</v>
      </c>
    </row>
    <row r="36" spans="2:7" x14ac:dyDescent="0.25">
      <c r="C36" s="4" t="s">
        <v>15</v>
      </c>
      <c r="D36">
        <v>0.65244084676592984</v>
      </c>
      <c r="E36">
        <v>147.63709851562501</v>
      </c>
      <c r="F36">
        <v>523.9394292071878</v>
      </c>
      <c r="G36">
        <v>1.2797069258376776</v>
      </c>
    </row>
    <row r="37" spans="2:7" x14ac:dyDescent="0.25">
      <c r="C37" s="4" t="s">
        <v>16</v>
      </c>
      <c r="D37">
        <v>0.4954120783549964</v>
      </c>
      <c r="E37">
        <v>147.61791117187499</v>
      </c>
      <c r="F37">
        <v>546.98243952015378</v>
      </c>
      <c r="G37">
        <v>1.2322914185766531</v>
      </c>
    </row>
    <row r="38" spans="2:7" x14ac:dyDescent="0.25">
      <c r="C38" s="4" t="s">
        <v>17</v>
      </c>
      <c r="D38">
        <v>0.1760902809677273</v>
      </c>
      <c r="E38">
        <v>147.36227640625</v>
      </c>
      <c r="F38">
        <v>475.01860354820917</v>
      </c>
      <c r="G38">
        <v>1.428196171383123</v>
      </c>
    </row>
    <row r="39" spans="2:7" x14ac:dyDescent="0.25">
      <c r="C39" s="4" t="s">
        <v>18</v>
      </c>
      <c r="D39">
        <v>0.27314082870977452</v>
      </c>
      <c r="E39">
        <v>147.15815984375001</v>
      </c>
      <c r="F39">
        <v>456.56939644051278</v>
      </c>
      <c r="G39">
        <v>1.4954079762644035</v>
      </c>
    </row>
    <row r="40" spans="2:7" x14ac:dyDescent="0.25">
      <c r="C40" s="5" t="s">
        <v>21</v>
      </c>
      <c r="D40">
        <v>0.33872446939617923</v>
      </c>
      <c r="E40">
        <v>147.50209896875</v>
      </c>
      <c r="F40">
        <v>496.66712661841791</v>
      </c>
      <c r="G40">
        <v>1.3775723416929617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9016-4A69-424B-BAD1-CEB61A9DE73C}">
  <dimension ref="A1:P177"/>
  <sheetViews>
    <sheetView tabSelected="1" workbookViewId="0">
      <selection activeCell="M16" sqref="M16"/>
    </sheetView>
  </sheetViews>
  <sheetFormatPr defaultRowHeight="15" x14ac:dyDescent="0.25"/>
  <sheetData>
    <row r="1" spans="1:16" x14ac:dyDescent="0.25">
      <c r="A1" t="s">
        <v>27</v>
      </c>
      <c r="B1" t="s">
        <v>26</v>
      </c>
      <c r="C1" t="s">
        <v>25</v>
      </c>
      <c r="D1" t="s">
        <v>0</v>
      </c>
      <c r="E1" t="s">
        <v>1</v>
      </c>
      <c r="F1" t="s">
        <v>38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28</v>
      </c>
      <c r="B2" t="s">
        <v>13</v>
      </c>
      <c r="C2" t="s">
        <v>14</v>
      </c>
      <c r="D2">
        <v>2.1628454343186596E-2</v>
      </c>
      <c r="E2">
        <v>92.899382812499994</v>
      </c>
      <c r="F2">
        <v>377.54764841579873</v>
      </c>
      <c r="G2">
        <v>8.1758609800239357E-2</v>
      </c>
      <c r="H2">
        <v>5.5434999999999999</v>
      </c>
      <c r="I2">
        <v>2.5825</v>
      </c>
      <c r="J2">
        <v>1.8465</v>
      </c>
      <c r="K2">
        <v>14</v>
      </c>
      <c r="L2">
        <v>14</v>
      </c>
      <c r="M2">
        <v>7</v>
      </c>
      <c r="N2">
        <v>35</v>
      </c>
      <c r="O2">
        <v>5</v>
      </c>
      <c r="P2">
        <v>1946</v>
      </c>
    </row>
    <row r="3" spans="1:16" x14ac:dyDescent="0.25">
      <c r="A3" t="s">
        <v>28</v>
      </c>
      <c r="B3" t="s">
        <v>13</v>
      </c>
      <c r="C3" t="s">
        <v>15</v>
      </c>
      <c r="D3">
        <v>0.37376487129949709</v>
      </c>
      <c r="E3">
        <v>92.977408203124995</v>
      </c>
      <c r="F3">
        <v>313.4884557630902</v>
      </c>
      <c r="G3">
        <v>8.8307407998847329E-2</v>
      </c>
      <c r="H3">
        <v>4.9550000000000001</v>
      </c>
      <c r="I3">
        <v>1.7609999999999999</v>
      </c>
      <c r="J3">
        <v>3.2555000000000001</v>
      </c>
      <c r="K3">
        <v>15</v>
      </c>
      <c r="L3">
        <v>13</v>
      </c>
      <c r="M3">
        <v>9</v>
      </c>
      <c r="N3">
        <v>102</v>
      </c>
      <c r="O3">
        <v>4</v>
      </c>
      <c r="P3">
        <v>1260</v>
      </c>
    </row>
    <row r="4" spans="1:16" x14ac:dyDescent="0.25">
      <c r="A4" t="s">
        <v>28</v>
      </c>
      <c r="B4" t="s">
        <v>13</v>
      </c>
      <c r="C4" t="s">
        <v>16</v>
      </c>
      <c r="D4">
        <v>0.46566928928343715</v>
      </c>
      <c r="E4">
        <v>92.731654296875007</v>
      </c>
      <c r="F4">
        <v>404.21235919568784</v>
      </c>
      <c r="G4">
        <v>8.1669684346768898E-2</v>
      </c>
      <c r="H4">
        <v>4.6449999999999996</v>
      </c>
      <c r="I4">
        <v>1.4415</v>
      </c>
      <c r="J4">
        <v>3.8660000000000001</v>
      </c>
      <c r="K4">
        <v>7</v>
      </c>
      <c r="L4">
        <v>7</v>
      </c>
      <c r="M4">
        <v>1</v>
      </c>
      <c r="N4">
        <v>490</v>
      </c>
      <c r="O4">
        <v>4</v>
      </c>
      <c r="P4">
        <v>1016</v>
      </c>
    </row>
    <row r="5" spans="1:16" x14ac:dyDescent="0.25">
      <c r="A5" t="s">
        <v>28</v>
      </c>
      <c r="B5" t="s">
        <v>13</v>
      </c>
      <c r="C5" t="s">
        <v>39</v>
      </c>
      <c r="D5">
        <v>0.61377120603212576</v>
      </c>
      <c r="E5">
        <v>92.610205078125006</v>
      </c>
      <c r="F5">
        <v>254.77162465091908</v>
      </c>
      <c r="G5">
        <v>0.11187071995101359</v>
      </c>
      <c r="H5">
        <v>4.0389999999999997</v>
      </c>
      <c r="I5">
        <v>2.2429999999999999</v>
      </c>
      <c r="J5">
        <v>3.681</v>
      </c>
      <c r="K5">
        <v>7</v>
      </c>
      <c r="L5">
        <v>6</v>
      </c>
      <c r="M5">
        <v>3</v>
      </c>
      <c r="N5">
        <v>481</v>
      </c>
      <c r="O5">
        <v>33</v>
      </c>
      <c r="P5">
        <v>1265</v>
      </c>
    </row>
    <row r="6" spans="1:16" x14ac:dyDescent="0.25">
      <c r="A6" t="s">
        <v>28</v>
      </c>
      <c r="B6" t="s">
        <v>13</v>
      </c>
      <c r="C6" t="s">
        <v>18</v>
      </c>
      <c r="D6">
        <v>0.1216420521669072</v>
      </c>
      <c r="E6">
        <v>92.710142578125001</v>
      </c>
      <c r="F6">
        <v>253.60617300304668</v>
      </c>
      <c r="G6">
        <v>0.13562354789643724</v>
      </c>
      <c r="H6">
        <v>4.8719999999999999</v>
      </c>
      <c r="I6">
        <v>2.698</v>
      </c>
      <c r="J6">
        <v>2.4024999999999999</v>
      </c>
      <c r="K6">
        <v>19</v>
      </c>
      <c r="L6">
        <v>19</v>
      </c>
      <c r="M6">
        <v>14</v>
      </c>
      <c r="N6">
        <v>106</v>
      </c>
      <c r="O6">
        <v>5</v>
      </c>
      <c r="P6">
        <v>1737</v>
      </c>
    </row>
    <row r="7" spans="1:16" x14ac:dyDescent="0.25">
      <c r="A7" t="s">
        <v>28</v>
      </c>
      <c r="B7" t="s">
        <v>20</v>
      </c>
      <c r="C7" t="s">
        <v>14</v>
      </c>
      <c r="D7">
        <v>2.0694073432740868E-2</v>
      </c>
      <c r="E7">
        <v>92.724693359374996</v>
      </c>
      <c r="F7">
        <v>541.67840923364247</v>
      </c>
      <c r="G7">
        <v>4.2004285097165847E-2</v>
      </c>
    </row>
    <row r="8" spans="1:16" x14ac:dyDescent="0.25">
      <c r="A8" t="s">
        <v>28</v>
      </c>
      <c r="B8" t="s">
        <v>20</v>
      </c>
      <c r="C8" t="s">
        <v>15</v>
      </c>
      <c r="D8">
        <v>0.28693543082743783</v>
      </c>
      <c r="E8">
        <v>92.586429687500001</v>
      </c>
      <c r="F8">
        <v>898.4754002253876</v>
      </c>
      <c r="G8">
        <v>3.3863277651314999E-2</v>
      </c>
    </row>
    <row r="9" spans="1:16" x14ac:dyDescent="0.25">
      <c r="A9" t="s">
        <v>28</v>
      </c>
      <c r="B9" t="s">
        <v>20</v>
      </c>
      <c r="C9" t="s">
        <v>16</v>
      </c>
      <c r="D9">
        <v>0.46575074875190769</v>
      </c>
      <c r="E9">
        <v>92.501640624999993</v>
      </c>
      <c r="F9">
        <v>1027.1294108865206</v>
      </c>
      <c r="G9">
        <v>3.0271971599700923E-2</v>
      </c>
    </row>
    <row r="10" spans="1:16" x14ac:dyDescent="0.25">
      <c r="A10" t="s">
        <v>28</v>
      </c>
      <c r="B10" t="s">
        <v>20</v>
      </c>
      <c r="C10" t="s">
        <v>39</v>
      </c>
      <c r="D10">
        <v>0.7503346824182483</v>
      </c>
      <c r="E10">
        <v>92.920154296874998</v>
      </c>
      <c r="F10">
        <v>777.70814674294047</v>
      </c>
      <c r="G10">
        <v>3.2966300849340768E-2</v>
      </c>
    </row>
    <row r="11" spans="1:16" x14ac:dyDescent="0.25">
      <c r="A11" t="s">
        <v>28</v>
      </c>
      <c r="B11" t="s">
        <v>20</v>
      </c>
      <c r="C11" t="s">
        <v>18</v>
      </c>
      <c r="D11">
        <v>8.621933920305741E-2</v>
      </c>
      <c r="E11">
        <v>92.604449218750005</v>
      </c>
      <c r="F11">
        <v>953.7297811361808</v>
      </c>
      <c r="G11">
        <v>3.1051843101449771E-2</v>
      </c>
    </row>
    <row r="12" spans="1:16" x14ac:dyDescent="0.25">
      <c r="A12" t="s">
        <v>28</v>
      </c>
      <c r="B12" t="s">
        <v>22</v>
      </c>
      <c r="C12" t="s">
        <v>14</v>
      </c>
      <c r="D12">
        <v>2.2695372844494775E-2</v>
      </c>
      <c r="E12">
        <v>92.57666015625</v>
      </c>
      <c r="F12">
        <v>743.17364940011907</v>
      </c>
      <c r="G12">
        <v>3.8226900498728351E-2</v>
      </c>
    </row>
    <row r="13" spans="1:16" x14ac:dyDescent="0.25">
      <c r="A13" t="s">
        <v>28</v>
      </c>
      <c r="B13" t="s">
        <v>22</v>
      </c>
      <c r="C13" t="s">
        <v>15</v>
      </c>
      <c r="D13">
        <v>0.39717257417722535</v>
      </c>
      <c r="E13">
        <v>92.846095703125002</v>
      </c>
      <c r="F13">
        <v>884.70021150109289</v>
      </c>
      <c r="G13">
        <v>3.2888546603633592E-2</v>
      </c>
    </row>
    <row r="14" spans="1:16" x14ac:dyDescent="0.25">
      <c r="A14" t="s">
        <v>28</v>
      </c>
      <c r="B14" t="s">
        <v>22</v>
      </c>
      <c r="C14" t="s">
        <v>16</v>
      </c>
      <c r="D14">
        <v>0.46769056058837843</v>
      </c>
      <c r="E14">
        <v>92.437087890624994</v>
      </c>
      <c r="F14">
        <v>694.33311904164623</v>
      </c>
      <c r="G14">
        <v>4.1516178453068278E-2</v>
      </c>
    </row>
    <row r="15" spans="1:16" x14ac:dyDescent="0.25">
      <c r="A15" t="s">
        <v>28</v>
      </c>
      <c r="B15" t="s">
        <v>22</v>
      </c>
      <c r="C15" t="s">
        <v>39</v>
      </c>
      <c r="D15">
        <v>0.23345828091767074</v>
      </c>
      <c r="E15">
        <v>92.505962890625</v>
      </c>
      <c r="F15">
        <v>627.57726414141871</v>
      </c>
      <c r="G15">
        <v>4.2529986046509295E-2</v>
      </c>
    </row>
    <row r="16" spans="1:16" x14ac:dyDescent="0.25">
      <c r="A16" t="s">
        <v>28</v>
      </c>
      <c r="B16" t="s">
        <v>22</v>
      </c>
      <c r="C16" t="s">
        <v>18</v>
      </c>
      <c r="D16">
        <v>0.13195948258946183</v>
      </c>
      <c r="E16">
        <v>92.133025390624994</v>
      </c>
      <c r="F16">
        <v>870.22191621868308</v>
      </c>
      <c r="G16">
        <v>3.4694661848076076E-2</v>
      </c>
    </row>
    <row r="17" spans="1:16" x14ac:dyDescent="0.25">
      <c r="A17" t="s">
        <v>28</v>
      </c>
      <c r="B17" t="s">
        <v>23</v>
      </c>
      <c r="C17" t="s">
        <v>14</v>
      </c>
      <c r="D17">
        <v>0.29260668018479702</v>
      </c>
      <c r="E17">
        <v>92.68324609375</v>
      </c>
      <c r="F17">
        <v>569.41776442577952</v>
      </c>
      <c r="G17">
        <v>4.1009580296678914E-2</v>
      </c>
    </row>
    <row r="18" spans="1:16" x14ac:dyDescent="0.25">
      <c r="A18" t="s">
        <v>28</v>
      </c>
      <c r="B18" t="s">
        <v>23</v>
      </c>
      <c r="C18" t="s">
        <v>15</v>
      </c>
      <c r="D18">
        <v>0.21445818824099619</v>
      </c>
      <c r="E18">
        <v>92.200126953124993</v>
      </c>
      <c r="F18">
        <v>1026.2782731044454</v>
      </c>
      <c r="G18">
        <v>2.8587665996663413E-2</v>
      </c>
    </row>
    <row r="19" spans="1:16" x14ac:dyDescent="0.25">
      <c r="A19" t="s">
        <v>28</v>
      </c>
      <c r="B19" t="s">
        <v>23</v>
      </c>
      <c r="C19" t="s">
        <v>16</v>
      </c>
      <c r="D19">
        <v>0.57026030298643493</v>
      </c>
      <c r="E19">
        <v>92.395730468750003</v>
      </c>
      <c r="F19">
        <v>945.5102615034665</v>
      </c>
      <c r="G19">
        <v>2.907746670216875E-2</v>
      </c>
    </row>
    <row r="20" spans="1:16" x14ac:dyDescent="0.25">
      <c r="A20" t="s">
        <v>28</v>
      </c>
      <c r="B20" t="s">
        <v>23</v>
      </c>
      <c r="C20" t="s">
        <v>39</v>
      </c>
      <c r="D20">
        <v>0.7815124693536738</v>
      </c>
      <c r="E20">
        <v>92.331488281250003</v>
      </c>
      <c r="F20">
        <v>1084.2028781354995</v>
      </c>
      <c r="G20">
        <v>2.9907497599262561E-2</v>
      </c>
    </row>
    <row r="21" spans="1:16" x14ac:dyDescent="0.25">
      <c r="A21" t="s">
        <v>28</v>
      </c>
      <c r="B21" t="s">
        <v>23</v>
      </c>
      <c r="C21" t="s">
        <v>18</v>
      </c>
      <c r="D21">
        <v>0.30238571910923906</v>
      </c>
      <c r="E21">
        <v>92.436339843750005</v>
      </c>
      <c r="F21">
        <v>1007.621455267279</v>
      </c>
      <c r="G21">
        <v>2.8886466102554544E-2</v>
      </c>
    </row>
    <row r="22" spans="1:16" x14ac:dyDescent="0.25">
      <c r="A22" t="s">
        <v>28</v>
      </c>
      <c r="B22" t="s">
        <v>24</v>
      </c>
      <c r="C22" t="s">
        <v>14</v>
      </c>
      <c r="D22">
        <v>2.2171745499322187E-2</v>
      </c>
      <c r="E22">
        <v>92.029496093749998</v>
      </c>
      <c r="F22">
        <v>465.0433870619828</v>
      </c>
      <c r="G22">
        <v>5.4786832899611913E-2</v>
      </c>
    </row>
    <row r="23" spans="1:16" x14ac:dyDescent="0.25">
      <c r="A23" t="s">
        <v>28</v>
      </c>
      <c r="B23" t="s">
        <v>24</v>
      </c>
      <c r="C23" t="s">
        <v>15</v>
      </c>
      <c r="D23">
        <v>0.24883526236201731</v>
      </c>
      <c r="E23">
        <v>92.721308593749995</v>
      </c>
      <c r="F23">
        <v>531.59275897497355</v>
      </c>
      <c r="G23">
        <v>5.4530474789935397E-2</v>
      </c>
    </row>
    <row r="24" spans="1:16" x14ac:dyDescent="0.25">
      <c r="A24" t="s">
        <v>28</v>
      </c>
      <c r="B24" t="s">
        <v>24</v>
      </c>
      <c r="C24" t="s">
        <v>16</v>
      </c>
      <c r="D24">
        <v>0.47782009863132868</v>
      </c>
      <c r="E24">
        <v>92.599693359374996</v>
      </c>
      <c r="F24">
        <v>461.48201949320327</v>
      </c>
      <c r="G24">
        <v>4.98796400881256E-2</v>
      </c>
    </row>
    <row r="25" spans="1:16" x14ac:dyDescent="0.25">
      <c r="A25" t="s">
        <v>28</v>
      </c>
      <c r="B25" t="s">
        <v>24</v>
      </c>
      <c r="C25" t="s">
        <v>39</v>
      </c>
      <c r="D25">
        <v>0.75052666670946822</v>
      </c>
      <c r="E25">
        <v>92.499056640625</v>
      </c>
      <c r="F25">
        <v>644.45297062355235</v>
      </c>
      <c r="G25">
        <v>5.3228056102554544E-2</v>
      </c>
    </row>
    <row r="26" spans="1:16" x14ac:dyDescent="0.25">
      <c r="A26" t="s">
        <v>28</v>
      </c>
      <c r="B26" t="s">
        <v>24</v>
      </c>
      <c r="C26" t="s">
        <v>18</v>
      </c>
      <c r="D26">
        <v>7.9990693191578255E-2</v>
      </c>
      <c r="E26">
        <v>92.517076171875004</v>
      </c>
      <c r="F26">
        <v>388.3263559220153</v>
      </c>
      <c r="G26">
        <v>5.0272213036500035E-2</v>
      </c>
    </row>
    <row r="27" spans="1:16" x14ac:dyDescent="0.25">
      <c r="A27" t="s">
        <v>29</v>
      </c>
      <c r="B27" t="s">
        <v>13</v>
      </c>
      <c r="C27" t="s">
        <v>14</v>
      </c>
      <c r="D27">
        <v>4.7766372967732798E-2</v>
      </c>
      <c r="E27">
        <v>96.090592968750002</v>
      </c>
      <c r="F27">
        <v>146.82886126658454</v>
      </c>
      <c r="G27">
        <v>0.54210969039752377</v>
      </c>
      <c r="H27">
        <v>16.481400000000001</v>
      </c>
      <c r="I27">
        <v>6.2450000000000001</v>
      </c>
      <c r="J27">
        <v>2.2080000000000002</v>
      </c>
      <c r="K27">
        <v>79</v>
      </c>
      <c r="L27">
        <v>71</v>
      </c>
      <c r="M27">
        <v>7</v>
      </c>
      <c r="N27">
        <v>226</v>
      </c>
      <c r="O27">
        <v>14</v>
      </c>
      <c r="P27">
        <v>4730</v>
      </c>
    </row>
    <row r="28" spans="1:16" x14ac:dyDescent="0.25">
      <c r="A28" t="s">
        <v>29</v>
      </c>
      <c r="B28" t="s">
        <v>13</v>
      </c>
      <c r="C28" t="s">
        <v>15</v>
      </c>
      <c r="D28">
        <v>0.45344002241538245</v>
      </c>
      <c r="E28">
        <v>96.650562500000007</v>
      </c>
      <c r="F28">
        <v>211.36779849986567</v>
      </c>
      <c r="G28">
        <v>0.36687194239723758</v>
      </c>
      <c r="H28">
        <v>11.8718</v>
      </c>
      <c r="I28">
        <v>5.4509999999999996</v>
      </c>
      <c r="J28">
        <v>7.6029999999999998</v>
      </c>
      <c r="K28">
        <v>52</v>
      </c>
      <c r="L28">
        <v>47</v>
      </c>
      <c r="M28">
        <v>40</v>
      </c>
      <c r="N28">
        <v>400</v>
      </c>
      <c r="O28">
        <v>80</v>
      </c>
      <c r="P28">
        <v>2678</v>
      </c>
    </row>
    <row r="29" spans="1:16" x14ac:dyDescent="0.25">
      <c r="A29" t="s">
        <v>29</v>
      </c>
      <c r="B29" t="s">
        <v>13</v>
      </c>
      <c r="C29" t="s">
        <v>16</v>
      </c>
      <c r="D29">
        <v>0.4678235083315011</v>
      </c>
      <c r="E29">
        <v>96.299501562499998</v>
      </c>
      <c r="F29">
        <v>181.84451796110477</v>
      </c>
      <c r="G29">
        <v>0.42945923437735184</v>
      </c>
      <c r="H29">
        <v>12.068</v>
      </c>
      <c r="I29">
        <v>3.0948000000000002</v>
      </c>
      <c r="J29">
        <v>9.7138000000000009</v>
      </c>
      <c r="K29">
        <v>49</v>
      </c>
      <c r="L29">
        <v>10</v>
      </c>
      <c r="M29">
        <v>3</v>
      </c>
      <c r="N29">
        <v>1159</v>
      </c>
      <c r="O29">
        <v>6</v>
      </c>
      <c r="P29">
        <v>2603</v>
      </c>
    </row>
    <row r="30" spans="1:16" x14ac:dyDescent="0.25">
      <c r="A30" t="s">
        <v>29</v>
      </c>
      <c r="B30" t="s">
        <v>13</v>
      </c>
      <c r="C30" t="s">
        <v>39</v>
      </c>
      <c r="D30">
        <v>0.46437524173001066</v>
      </c>
      <c r="E30">
        <v>96.713575000000006</v>
      </c>
      <c r="F30">
        <v>164.85718688264123</v>
      </c>
      <c r="G30">
        <v>0.43066883966305175</v>
      </c>
      <c r="H30">
        <v>13.262600000000001</v>
      </c>
      <c r="I30">
        <v>6.0331999999999999</v>
      </c>
      <c r="J30">
        <v>5.2534000000000001</v>
      </c>
      <c r="K30">
        <v>45</v>
      </c>
      <c r="L30">
        <v>45</v>
      </c>
      <c r="M30">
        <v>1</v>
      </c>
      <c r="N30">
        <v>470</v>
      </c>
      <c r="O30">
        <v>39</v>
      </c>
      <c r="P30">
        <v>3940</v>
      </c>
    </row>
    <row r="31" spans="1:16" x14ac:dyDescent="0.25">
      <c r="A31" t="s">
        <v>29</v>
      </c>
      <c r="B31" t="s">
        <v>13</v>
      </c>
      <c r="C31" t="s">
        <v>18</v>
      </c>
      <c r="D31">
        <v>0.17103265513540711</v>
      </c>
      <c r="E31">
        <v>96.118881250000001</v>
      </c>
      <c r="F31">
        <v>109.5746872027468</v>
      </c>
      <c r="G31">
        <v>0.68552703693984951</v>
      </c>
      <c r="H31">
        <v>13.736800000000001</v>
      </c>
      <c r="I31">
        <v>7.1976000000000004</v>
      </c>
      <c r="J31">
        <v>3.9977999999999998</v>
      </c>
      <c r="K31">
        <v>70</v>
      </c>
      <c r="L31">
        <v>79</v>
      </c>
      <c r="M31">
        <v>61</v>
      </c>
      <c r="N31">
        <v>463</v>
      </c>
      <c r="O31">
        <v>67</v>
      </c>
      <c r="P31">
        <v>4087</v>
      </c>
    </row>
    <row r="32" spans="1:16" x14ac:dyDescent="0.25">
      <c r="A32" t="s">
        <v>29</v>
      </c>
      <c r="B32" t="s">
        <v>20</v>
      </c>
      <c r="C32" t="s">
        <v>14</v>
      </c>
      <c r="D32">
        <v>4.5626509903861502E-2</v>
      </c>
      <c r="E32">
        <v>96.021593749999994</v>
      </c>
      <c r="F32">
        <v>499.33976192097077</v>
      </c>
      <c r="G32">
        <v>0.14103729617935168</v>
      </c>
    </row>
    <row r="33" spans="1:7" x14ac:dyDescent="0.25">
      <c r="A33" t="s">
        <v>29</v>
      </c>
      <c r="B33" t="s">
        <v>20</v>
      </c>
      <c r="C33" t="s">
        <v>15</v>
      </c>
      <c r="D33">
        <v>0.40948196671265619</v>
      </c>
      <c r="E33">
        <v>96.153481249999999</v>
      </c>
      <c r="F33">
        <v>692.0424572658643</v>
      </c>
      <c r="G33">
        <v>9.4133989042558819E-2</v>
      </c>
    </row>
    <row r="34" spans="1:7" x14ac:dyDescent="0.25">
      <c r="A34" t="s">
        <v>29</v>
      </c>
      <c r="B34" t="s">
        <v>20</v>
      </c>
      <c r="C34" t="s">
        <v>16</v>
      </c>
      <c r="D34">
        <v>0.4698351166358366</v>
      </c>
      <c r="E34">
        <v>96.150732812499996</v>
      </c>
      <c r="F34">
        <v>541.86391505566507</v>
      </c>
      <c r="G34">
        <v>0.13226884881829609</v>
      </c>
    </row>
    <row r="35" spans="1:7" x14ac:dyDescent="0.25">
      <c r="A35" t="s">
        <v>29</v>
      </c>
      <c r="B35" t="s">
        <v>20</v>
      </c>
      <c r="C35" t="s">
        <v>39</v>
      </c>
      <c r="D35">
        <v>0.49043351873081859</v>
      </c>
      <c r="E35">
        <v>95.871602343749998</v>
      </c>
      <c r="F35">
        <v>501.61482882193394</v>
      </c>
      <c r="G35">
        <v>0.14415501448345458</v>
      </c>
    </row>
    <row r="36" spans="1:7" x14ac:dyDescent="0.25">
      <c r="A36" t="s">
        <v>29</v>
      </c>
      <c r="B36" t="s">
        <v>20</v>
      </c>
      <c r="C36" t="s">
        <v>18</v>
      </c>
      <c r="D36">
        <v>0.15447992167707034</v>
      </c>
      <c r="E36">
        <v>96.159241406250004</v>
      </c>
      <c r="F36">
        <v>484.6454690103954</v>
      </c>
      <c r="G36">
        <v>0.13812975381750731</v>
      </c>
    </row>
    <row r="37" spans="1:7" x14ac:dyDescent="0.25">
      <c r="A37" t="s">
        <v>29</v>
      </c>
      <c r="B37" t="s">
        <v>22</v>
      </c>
      <c r="C37" t="s">
        <v>14</v>
      </c>
      <c r="D37">
        <v>4.7374491854546237E-2</v>
      </c>
      <c r="E37">
        <v>96.205134375</v>
      </c>
      <c r="F37">
        <v>371.7664085380423</v>
      </c>
      <c r="G37">
        <v>0.18398804272228445</v>
      </c>
    </row>
    <row r="38" spans="1:7" x14ac:dyDescent="0.25">
      <c r="A38" t="s">
        <v>29</v>
      </c>
      <c r="B38" t="s">
        <v>22</v>
      </c>
      <c r="C38" t="s">
        <v>15</v>
      </c>
      <c r="D38">
        <v>0.49186183197136968</v>
      </c>
      <c r="E38">
        <v>96.166861718749999</v>
      </c>
      <c r="F38">
        <v>455.17073073985387</v>
      </c>
      <c r="G38">
        <v>0.13927274789787333</v>
      </c>
    </row>
    <row r="39" spans="1:7" x14ac:dyDescent="0.25">
      <c r="A39" t="s">
        <v>29</v>
      </c>
      <c r="B39" t="s">
        <v>22</v>
      </c>
      <c r="C39" t="s">
        <v>16</v>
      </c>
      <c r="D39">
        <v>0.46714993593318088</v>
      </c>
      <c r="E39">
        <v>96.197291406250002</v>
      </c>
      <c r="F39">
        <v>642.25670372219395</v>
      </c>
      <c r="G39">
        <v>0.10932240027964289</v>
      </c>
    </row>
    <row r="40" spans="1:7" x14ac:dyDescent="0.25">
      <c r="A40" t="s">
        <v>29</v>
      </c>
      <c r="B40" t="s">
        <v>22</v>
      </c>
      <c r="C40" t="s">
        <v>39</v>
      </c>
      <c r="D40">
        <v>0.27941865126906196</v>
      </c>
      <c r="E40">
        <v>95.981060937500004</v>
      </c>
      <c r="F40">
        <v>756.6751938507557</v>
      </c>
      <c r="G40">
        <v>9.4445962183240043E-2</v>
      </c>
    </row>
    <row r="41" spans="1:7" x14ac:dyDescent="0.25">
      <c r="A41" t="s">
        <v>29</v>
      </c>
      <c r="B41" t="s">
        <v>22</v>
      </c>
      <c r="C41" t="s">
        <v>18</v>
      </c>
      <c r="D41">
        <v>0.18927540526586734</v>
      </c>
      <c r="E41">
        <v>96.133317187499998</v>
      </c>
      <c r="F41">
        <v>710.60501435102447</v>
      </c>
      <c r="G41">
        <v>9.6633417781833847E-2</v>
      </c>
    </row>
    <row r="42" spans="1:7" x14ac:dyDescent="0.25">
      <c r="A42" t="s">
        <v>29</v>
      </c>
      <c r="B42" t="s">
        <v>23</v>
      </c>
      <c r="C42" t="s">
        <v>14</v>
      </c>
      <c r="D42">
        <v>0.3351881717572785</v>
      </c>
      <c r="E42">
        <v>96.154347656249996</v>
      </c>
      <c r="F42">
        <v>834.55762185513879</v>
      </c>
      <c r="G42">
        <v>8.3120977800503898E-2</v>
      </c>
    </row>
    <row r="43" spans="1:7" x14ac:dyDescent="0.25">
      <c r="A43" t="s">
        <v>29</v>
      </c>
      <c r="B43" t="s">
        <v>23</v>
      </c>
      <c r="C43" t="s">
        <v>15</v>
      </c>
      <c r="D43">
        <v>0.36317232409568156</v>
      </c>
      <c r="E43">
        <v>96.3689296875</v>
      </c>
      <c r="F43">
        <v>620.53318594214124</v>
      </c>
      <c r="G43">
        <v>0.10889950503970322</v>
      </c>
    </row>
    <row r="44" spans="1:7" x14ac:dyDescent="0.25">
      <c r="A44" t="s">
        <v>29</v>
      </c>
      <c r="B44" t="s">
        <v>23</v>
      </c>
      <c r="C44" t="s">
        <v>16</v>
      </c>
      <c r="D44">
        <v>0.57755907059283973</v>
      </c>
      <c r="E44">
        <v>96.399097656250007</v>
      </c>
      <c r="F44">
        <v>685.69923944875052</v>
      </c>
      <c r="G44">
        <v>9.937911210249295E-2</v>
      </c>
    </row>
    <row r="45" spans="1:7" x14ac:dyDescent="0.25">
      <c r="A45" t="s">
        <v>29</v>
      </c>
      <c r="B45" t="s">
        <v>23</v>
      </c>
      <c r="C45" t="s">
        <v>39</v>
      </c>
      <c r="D45">
        <v>0.60440988362948611</v>
      </c>
      <c r="E45">
        <v>96.095848437499995</v>
      </c>
      <c r="F45">
        <v>708.61471093289663</v>
      </c>
      <c r="G45">
        <v>9.7041517098860636E-2</v>
      </c>
    </row>
    <row r="46" spans="1:7" x14ac:dyDescent="0.25">
      <c r="A46" t="s">
        <v>29</v>
      </c>
      <c r="B46" t="s">
        <v>23</v>
      </c>
      <c r="C46" t="s">
        <v>18</v>
      </c>
      <c r="D46">
        <v>0.36192393299723274</v>
      </c>
      <c r="E46">
        <v>96.398788281250006</v>
      </c>
      <c r="F46">
        <v>700.23277863314422</v>
      </c>
      <c r="G46">
        <v>9.9925521802667935E-2</v>
      </c>
    </row>
    <row r="47" spans="1:7" x14ac:dyDescent="0.25">
      <c r="A47" t="s">
        <v>29</v>
      </c>
      <c r="B47" t="s">
        <v>24</v>
      </c>
      <c r="C47" t="s">
        <v>14</v>
      </c>
      <c r="D47">
        <v>5.3831284609424497E-2</v>
      </c>
      <c r="E47">
        <v>95.962185156250001</v>
      </c>
      <c r="F47">
        <v>442.36246176742469</v>
      </c>
      <c r="G47">
        <v>0.15616196596277879</v>
      </c>
    </row>
    <row r="48" spans="1:7" x14ac:dyDescent="0.25">
      <c r="A48" t="s">
        <v>29</v>
      </c>
      <c r="B48" t="s">
        <v>24</v>
      </c>
      <c r="C48" t="s">
        <v>15</v>
      </c>
      <c r="D48">
        <v>0.37041753838525737</v>
      </c>
      <c r="E48">
        <v>96.118590624999996</v>
      </c>
      <c r="F48">
        <v>680.98694883629491</v>
      </c>
      <c r="G48">
        <v>0.11319930478822207</v>
      </c>
    </row>
    <row r="49" spans="1:16" x14ac:dyDescent="0.25">
      <c r="A49" t="s">
        <v>29</v>
      </c>
      <c r="B49" t="s">
        <v>24</v>
      </c>
      <c r="C49" t="s">
        <v>16</v>
      </c>
      <c r="D49">
        <v>0.48052035533690468</v>
      </c>
      <c r="E49">
        <v>96.183893749999996</v>
      </c>
      <c r="F49">
        <v>571.72428025117995</v>
      </c>
      <c r="G49">
        <v>0.13061969827252323</v>
      </c>
    </row>
    <row r="50" spans="1:16" x14ac:dyDescent="0.25">
      <c r="A50" t="s">
        <v>29</v>
      </c>
      <c r="B50" t="s">
        <v>24</v>
      </c>
      <c r="C50" t="s">
        <v>39</v>
      </c>
      <c r="D50">
        <v>0.493356931397892</v>
      </c>
      <c r="E50">
        <v>95.323053906249996</v>
      </c>
      <c r="F50">
        <v>389.27205405410194</v>
      </c>
      <c r="G50">
        <v>0.1891145379667345</v>
      </c>
    </row>
    <row r="51" spans="1:16" x14ac:dyDescent="0.25">
      <c r="A51" t="s">
        <v>29</v>
      </c>
      <c r="B51" t="s">
        <v>24</v>
      </c>
      <c r="C51" t="s">
        <v>18</v>
      </c>
      <c r="D51">
        <v>0.15359540460536081</v>
      </c>
      <c r="E51">
        <v>95.935910156250003</v>
      </c>
      <c r="F51">
        <v>567.16895359732166</v>
      </c>
      <c r="G51">
        <v>0.11391308943929616</v>
      </c>
    </row>
    <row r="52" spans="1:16" x14ac:dyDescent="0.25">
      <c r="A52" t="s">
        <v>30</v>
      </c>
      <c r="B52" t="s">
        <v>13</v>
      </c>
      <c r="C52" t="s">
        <v>14</v>
      </c>
      <c r="D52">
        <v>4.8219989130073596E-2</v>
      </c>
      <c r="E52">
        <v>102.30608281249999</v>
      </c>
      <c r="F52">
        <v>122.78753367066322</v>
      </c>
      <c r="G52">
        <v>1.3081158732220268</v>
      </c>
      <c r="H52">
        <v>40.092199999999998</v>
      </c>
      <c r="I52">
        <v>8.6148000000000007</v>
      </c>
      <c r="J52">
        <v>1.1620999999999999</v>
      </c>
      <c r="K52">
        <v>115</v>
      </c>
      <c r="L52">
        <v>80</v>
      </c>
      <c r="M52">
        <v>1</v>
      </c>
      <c r="N52">
        <v>481</v>
      </c>
      <c r="O52">
        <v>9</v>
      </c>
      <c r="P52">
        <v>9454</v>
      </c>
    </row>
    <row r="53" spans="1:16" x14ac:dyDescent="0.25">
      <c r="A53" t="s">
        <v>30</v>
      </c>
      <c r="B53" t="s">
        <v>13</v>
      </c>
      <c r="C53" t="s">
        <v>15</v>
      </c>
      <c r="D53">
        <v>0.49634289738308901</v>
      </c>
      <c r="E53">
        <v>101.899199609375</v>
      </c>
      <c r="F53">
        <v>115.37398465719576</v>
      </c>
      <c r="G53">
        <v>1.3544256877711742</v>
      </c>
      <c r="H53">
        <v>31.9893</v>
      </c>
      <c r="I53">
        <v>8.7551000000000005</v>
      </c>
      <c r="J53">
        <v>9.0452999999999992</v>
      </c>
      <c r="K53">
        <v>115</v>
      </c>
      <c r="L53">
        <v>115</v>
      </c>
      <c r="M53">
        <v>64</v>
      </c>
      <c r="N53">
        <v>1340</v>
      </c>
      <c r="O53">
        <v>420</v>
      </c>
      <c r="P53">
        <v>4944</v>
      </c>
    </row>
    <row r="54" spans="1:16" x14ac:dyDescent="0.25">
      <c r="A54" t="s">
        <v>30</v>
      </c>
      <c r="B54" t="s">
        <v>13</v>
      </c>
      <c r="C54" t="s">
        <v>16</v>
      </c>
      <c r="D54">
        <v>0.48342080432325546</v>
      </c>
      <c r="E54">
        <v>102.317355859375</v>
      </c>
      <c r="F54">
        <v>106.97661098200622</v>
      </c>
      <c r="G54">
        <v>1.4914362526789919</v>
      </c>
      <c r="H54">
        <v>29.621099999999998</v>
      </c>
      <c r="I54">
        <v>3.1932</v>
      </c>
      <c r="J54">
        <v>16.904399999999999</v>
      </c>
      <c r="K54">
        <v>187</v>
      </c>
      <c r="L54">
        <v>13</v>
      </c>
      <c r="M54">
        <v>0</v>
      </c>
      <c r="N54">
        <v>2403</v>
      </c>
      <c r="O54">
        <v>53</v>
      </c>
      <c r="P54">
        <v>5141</v>
      </c>
    </row>
    <row r="55" spans="1:16" x14ac:dyDescent="0.25">
      <c r="A55" t="s">
        <v>30</v>
      </c>
      <c r="B55" t="s">
        <v>13</v>
      </c>
      <c r="C55" t="s">
        <v>39</v>
      </c>
      <c r="D55">
        <v>0.32758832794158965</v>
      </c>
      <c r="E55">
        <v>102.336283984375</v>
      </c>
      <c r="F55">
        <v>124.86559425185931</v>
      </c>
      <c r="G55">
        <v>1.1650646077431608</v>
      </c>
      <c r="H55">
        <v>36.266199999999998</v>
      </c>
      <c r="I55">
        <v>7.665</v>
      </c>
      <c r="J55">
        <v>5.0240999999999998</v>
      </c>
      <c r="K55">
        <v>92</v>
      </c>
      <c r="L55">
        <v>81</v>
      </c>
      <c r="M55">
        <v>0</v>
      </c>
      <c r="N55">
        <v>647</v>
      </c>
      <c r="O55">
        <v>18</v>
      </c>
      <c r="P55">
        <v>8597</v>
      </c>
    </row>
    <row r="56" spans="1:16" x14ac:dyDescent="0.25">
      <c r="A56" t="s">
        <v>30</v>
      </c>
      <c r="B56" t="s">
        <v>13</v>
      </c>
      <c r="C56" t="s">
        <v>18</v>
      </c>
      <c r="D56">
        <v>0.19801488204572587</v>
      </c>
      <c r="E56">
        <v>102.12410195312501</v>
      </c>
      <c r="F56">
        <v>118.35222360349297</v>
      </c>
      <c r="G56">
        <v>1.4339943658905081</v>
      </c>
      <c r="H56">
        <v>32.2224</v>
      </c>
      <c r="I56">
        <v>12.473699999999999</v>
      </c>
      <c r="J56">
        <v>5.1607000000000003</v>
      </c>
      <c r="K56">
        <v>82</v>
      </c>
      <c r="L56">
        <v>84</v>
      </c>
      <c r="M56">
        <v>0</v>
      </c>
      <c r="N56">
        <v>1058</v>
      </c>
      <c r="O56">
        <v>161</v>
      </c>
      <c r="P56">
        <v>7946</v>
      </c>
    </row>
    <row r="57" spans="1:16" x14ac:dyDescent="0.25">
      <c r="A57" t="s">
        <v>30</v>
      </c>
      <c r="B57" t="s">
        <v>20</v>
      </c>
      <c r="C57" t="s">
        <v>14</v>
      </c>
      <c r="D57">
        <v>4.8332262558665247E-2</v>
      </c>
      <c r="E57">
        <v>102.24528789062499</v>
      </c>
      <c r="F57">
        <v>654.60036636506186</v>
      </c>
      <c r="G57">
        <v>0.21175118286667929</v>
      </c>
    </row>
    <row r="58" spans="1:16" x14ac:dyDescent="0.25">
      <c r="A58" t="s">
        <v>30</v>
      </c>
      <c r="B58" t="s">
        <v>20</v>
      </c>
      <c r="C58" t="s">
        <v>15</v>
      </c>
      <c r="D58">
        <v>0.48397320876407429</v>
      </c>
      <c r="E58">
        <v>102.117956640625</v>
      </c>
      <c r="F58">
        <v>797.56509671459855</v>
      </c>
      <c r="G58">
        <v>0.18401309923670486</v>
      </c>
    </row>
    <row r="59" spans="1:16" x14ac:dyDescent="0.25">
      <c r="A59" t="s">
        <v>30</v>
      </c>
      <c r="B59" t="s">
        <v>20</v>
      </c>
      <c r="C59" t="s">
        <v>16</v>
      </c>
      <c r="D59">
        <v>0.48476967540187854</v>
      </c>
      <c r="E59">
        <v>102.51606953125</v>
      </c>
      <c r="F59">
        <v>761.59599066593614</v>
      </c>
      <c r="G59">
        <v>0.17282105633073369</v>
      </c>
    </row>
    <row r="60" spans="1:16" x14ac:dyDescent="0.25">
      <c r="A60" t="s">
        <v>30</v>
      </c>
      <c r="B60" t="s">
        <v>20</v>
      </c>
      <c r="C60" t="s">
        <v>39</v>
      </c>
      <c r="D60">
        <v>0.32806758046961898</v>
      </c>
      <c r="E60">
        <v>101.97398124999999</v>
      </c>
      <c r="F60">
        <v>872.5529416985172</v>
      </c>
      <c r="G60">
        <v>0.15900548478967685</v>
      </c>
    </row>
    <row r="61" spans="1:16" x14ac:dyDescent="0.25">
      <c r="A61" t="s">
        <v>30</v>
      </c>
      <c r="B61" t="s">
        <v>20</v>
      </c>
      <c r="C61" t="s">
        <v>18</v>
      </c>
      <c r="D61">
        <v>0.19212147978883709</v>
      </c>
      <c r="E61">
        <v>102.09343749999999</v>
      </c>
      <c r="F61">
        <v>827.50606272278969</v>
      </c>
      <c r="G61">
        <v>0.16681871664073478</v>
      </c>
    </row>
    <row r="62" spans="1:16" x14ac:dyDescent="0.25">
      <c r="A62" t="s">
        <v>30</v>
      </c>
      <c r="B62" t="s">
        <v>22</v>
      </c>
      <c r="C62" t="s">
        <v>14</v>
      </c>
      <c r="D62">
        <v>4.9829992336223435E-2</v>
      </c>
      <c r="E62">
        <v>102.198312109375</v>
      </c>
      <c r="F62">
        <v>798.08666880028295</v>
      </c>
      <c r="G62">
        <v>0.17107516609305021</v>
      </c>
    </row>
    <row r="63" spans="1:16" x14ac:dyDescent="0.25">
      <c r="A63" t="s">
        <v>30</v>
      </c>
      <c r="B63" t="s">
        <v>22</v>
      </c>
      <c r="C63" t="s">
        <v>15</v>
      </c>
      <c r="D63">
        <v>0.55748292176166225</v>
      </c>
      <c r="E63">
        <v>102.069566015625</v>
      </c>
      <c r="F63">
        <v>907.65837432621618</v>
      </c>
      <c r="G63">
        <v>0.15708441240170287</v>
      </c>
    </row>
    <row r="64" spans="1:16" x14ac:dyDescent="0.25">
      <c r="A64" t="s">
        <v>30</v>
      </c>
      <c r="B64" t="s">
        <v>22</v>
      </c>
      <c r="C64" t="s">
        <v>16</v>
      </c>
      <c r="D64">
        <v>0.48739875372001817</v>
      </c>
      <c r="E64">
        <v>101.83438671875</v>
      </c>
      <c r="F64">
        <v>846.24222683913592</v>
      </c>
      <c r="G64">
        <v>0.15852123138868773</v>
      </c>
    </row>
    <row r="65" spans="1:16" x14ac:dyDescent="0.25">
      <c r="A65" t="s">
        <v>30</v>
      </c>
      <c r="B65" t="s">
        <v>22</v>
      </c>
      <c r="C65" t="s">
        <v>39</v>
      </c>
      <c r="D65">
        <v>0.23594167054812773</v>
      </c>
      <c r="E65">
        <v>101.72547929687499</v>
      </c>
      <c r="F65">
        <v>825.70437024754074</v>
      </c>
      <c r="G65">
        <v>0.1700422985975085</v>
      </c>
    </row>
    <row r="66" spans="1:16" x14ac:dyDescent="0.25">
      <c r="A66" t="s">
        <v>30</v>
      </c>
      <c r="B66" t="s">
        <v>22</v>
      </c>
      <c r="C66" t="s">
        <v>18</v>
      </c>
      <c r="D66">
        <v>0.23733032222330813</v>
      </c>
      <c r="E66">
        <v>102.066026953125</v>
      </c>
      <c r="F66">
        <v>850.78875106001556</v>
      </c>
      <c r="G66">
        <v>0.1684121038284051</v>
      </c>
    </row>
    <row r="67" spans="1:16" x14ac:dyDescent="0.25">
      <c r="A67" t="s">
        <v>30</v>
      </c>
      <c r="B67" t="s">
        <v>23</v>
      </c>
      <c r="C67" t="s">
        <v>14</v>
      </c>
      <c r="D67">
        <v>0.32690127475467656</v>
      </c>
      <c r="E67">
        <v>101.76230234374999</v>
      </c>
      <c r="F67">
        <v>986.14341177524057</v>
      </c>
      <c r="G67">
        <v>0.13953209027903504</v>
      </c>
    </row>
    <row r="68" spans="1:16" x14ac:dyDescent="0.25">
      <c r="A68" t="s">
        <v>30</v>
      </c>
      <c r="B68" t="s">
        <v>23</v>
      </c>
      <c r="C68" t="s">
        <v>15</v>
      </c>
      <c r="D68">
        <v>0.39177478397558801</v>
      </c>
      <c r="E68">
        <v>102.19303281249999</v>
      </c>
      <c r="F68">
        <v>745.88800642797844</v>
      </c>
      <c r="G68">
        <v>0.19076379309980038</v>
      </c>
    </row>
    <row r="69" spans="1:16" x14ac:dyDescent="0.25">
      <c r="A69" t="s">
        <v>30</v>
      </c>
      <c r="B69" t="s">
        <v>23</v>
      </c>
      <c r="C69" t="s">
        <v>16</v>
      </c>
      <c r="D69">
        <v>0.58620908271107974</v>
      </c>
      <c r="E69">
        <v>102.1318875</v>
      </c>
      <c r="F69">
        <v>875.15622376911745</v>
      </c>
      <c r="G69">
        <v>0.16642295253828124</v>
      </c>
    </row>
    <row r="70" spans="1:16" x14ac:dyDescent="0.25">
      <c r="A70" t="s">
        <v>30</v>
      </c>
      <c r="B70" t="s">
        <v>23</v>
      </c>
      <c r="C70" t="s">
        <v>39</v>
      </c>
      <c r="D70">
        <v>0.50737300931579943</v>
      </c>
      <c r="E70">
        <v>102.087527734375</v>
      </c>
      <c r="F70">
        <v>936.76354242229752</v>
      </c>
      <c r="G70">
        <v>0.14211847167265587</v>
      </c>
    </row>
    <row r="71" spans="1:16" x14ac:dyDescent="0.25">
      <c r="A71" t="s">
        <v>30</v>
      </c>
      <c r="B71" t="s">
        <v>23</v>
      </c>
      <c r="C71" t="s">
        <v>18</v>
      </c>
      <c r="D71">
        <v>0.36527934741364898</v>
      </c>
      <c r="E71">
        <v>102.12959960937501</v>
      </c>
      <c r="F71">
        <v>875.52144847828617</v>
      </c>
      <c r="G71">
        <v>0.15482344456164865</v>
      </c>
    </row>
    <row r="72" spans="1:16" x14ac:dyDescent="0.25">
      <c r="A72" t="s">
        <v>30</v>
      </c>
      <c r="B72" t="s">
        <v>24</v>
      </c>
      <c r="C72" t="s">
        <v>14</v>
      </c>
      <c r="D72">
        <v>4.9851858043454898E-2</v>
      </c>
      <c r="E72">
        <v>101.21426406250001</v>
      </c>
      <c r="F72">
        <v>502.64032040198617</v>
      </c>
      <c r="G72">
        <v>0.24973669184200409</v>
      </c>
    </row>
    <row r="73" spans="1:16" x14ac:dyDescent="0.25">
      <c r="A73" t="s">
        <v>30</v>
      </c>
      <c r="B73" t="s">
        <v>24</v>
      </c>
      <c r="C73" t="s">
        <v>15</v>
      </c>
      <c r="D73">
        <v>0.43649459571758625</v>
      </c>
      <c r="E73">
        <v>101.2893578125</v>
      </c>
      <c r="F73">
        <v>378.62165090573762</v>
      </c>
      <c r="G73">
        <v>0.35636645925694027</v>
      </c>
    </row>
    <row r="74" spans="1:16" x14ac:dyDescent="0.25">
      <c r="A74" t="s">
        <v>30</v>
      </c>
      <c r="B74" t="s">
        <v>24</v>
      </c>
      <c r="C74" t="s">
        <v>16</v>
      </c>
      <c r="D74">
        <v>0.47594565742582401</v>
      </c>
      <c r="E74">
        <v>101.297040234375</v>
      </c>
      <c r="F74">
        <v>488.69734412176285</v>
      </c>
      <c r="G74">
        <v>0.25700068714934171</v>
      </c>
    </row>
    <row r="75" spans="1:16" x14ac:dyDescent="0.25">
      <c r="A75" t="s">
        <v>30</v>
      </c>
      <c r="B75" t="s">
        <v>24</v>
      </c>
      <c r="C75" t="s">
        <v>39</v>
      </c>
      <c r="D75">
        <v>0.32677063854182614</v>
      </c>
      <c r="E75">
        <v>101.427688671875</v>
      </c>
      <c r="F75">
        <v>428.64531970998047</v>
      </c>
      <c r="G75">
        <v>0.31210319081078924</v>
      </c>
    </row>
    <row r="76" spans="1:16" x14ac:dyDescent="0.25">
      <c r="A76" t="s">
        <v>30</v>
      </c>
      <c r="B76" t="s">
        <v>24</v>
      </c>
      <c r="C76" t="s">
        <v>18</v>
      </c>
      <c r="D76">
        <v>0.16483937796263862</v>
      </c>
      <c r="E76">
        <v>101.40629921874999</v>
      </c>
      <c r="F76">
        <v>382.85359016932171</v>
      </c>
      <c r="G76">
        <v>0.29683528357281175</v>
      </c>
    </row>
    <row r="77" spans="1:16" x14ac:dyDescent="0.25">
      <c r="A77" t="s">
        <v>31</v>
      </c>
      <c r="B77" t="s">
        <v>13</v>
      </c>
      <c r="C77" t="s">
        <v>14</v>
      </c>
      <c r="D77">
        <v>9.3769247952579321E-2</v>
      </c>
      <c r="E77">
        <v>101.85557734375</v>
      </c>
      <c r="F77">
        <v>98.951981959954182</v>
      </c>
      <c r="G77">
        <v>3.5036684224113332</v>
      </c>
      <c r="H77">
        <v>91.908600000000007</v>
      </c>
      <c r="I77">
        <v>7.0888999999999998</v>
      </c>
      <c r="J77">
        <v>0.48149999999999998</v>
      </c>
      <c r="K77">
        <v>6</v>
      </c>
      <c r="L77">
        <v>3</v>
      </c>
      <c r="M77">
        <v>1</v>
      </c>
      <c r="N77">
        <v>927</v>
      </c>
      <c r="O77">
        <v>3</v>
      </c>
      <c r="P77">
        <v>8967</v>
      </c>
    </row>
    <row r="78" spans="1:16" x14ac:dyDescent="0.25">
      <c r="A78" t="s">
        <v>31</v>
      </c>
      <c r="B78" t="s">
        <v>13</v>
      </c>
      <c r="C78" t="s">
        <v>15</v>
      </c>
      <c r="D78">
        <v>0.50787358760278645</v>
      </c>
      <c r="E78">
        <v>101.787898046875</v>
      </c>
      <c r="F78">
        <v>97.299864671388548</v>
      </c>
      <c r="G78">
        <v>4.9731922481179343</v>
      </c>
      <c r="H78">
        <v>83.328900000000004</v>
      </c>
      <c r="I78">
        <v>9.7225000000000001</v>
      </c>
      <c r="J78">
        <v>6.0914999999999999</v>
      </c>
      <c r="K78">
        <v>30</v>
      </c>
      <c r="L78">
        <v>21</v>
      </c>
      <c r="M78">
        <v>0</v>
      </c>
      <c r="N78">
        <v>2244</v>
      </c>
      <c r="O78">
        <v>573</v>
      </c>
      <c r="P78">
        <v>4773</v>
      </c>
    </row>
    <row r="79" spans="1:16" x14ac:dyDescent="0.25">
      <c r="A79" t="s">
        <v>31</v>
      </c>
      <c r="B79" t="s">
        <v>13</v>
      </c>
      <c r="C79" t="s">
        <v>16</v>
      </c>
      <c r="D79">
        <v>0.4844389309192042</v>
      </c>
      <c r="E79">
        <v>101.84605078125</v>
      </c>
      <c r="F79">
        <v>99.28598309199154</v>
      </c>
      <c r="G79">
        <v>3.6325385267686943</v>
      </c>
      <c r="H79">
        <v>84.924800000000005</v>
      </c>
      <c r="I79">
        <v>3.7128000000000001</v>
      </c>
      <c r="J79">
        <v>10.5611</v>
      </c>
      <c r="K79">
        <v>18</v>
      </c>
      <c r="L79">
        <v>5</v>
      </c>
      <c r="M79">
        <v>0</v>
      </c>
      <c r="N79">
        <v>2666</v>
      </c>
      <c r="O79">
        <v>82</v>
      </c>
      <c r="P79">
        <v>4882</v>
      </c>
    </row>
    <row r="80" spans="1:16" x14ac:dyDescent="0.25">
      <c r="A80" t="s">
        <v>31</v>
      </c>
      <c r="B80" t="s">
        <v>13</v>
      </c>
      <c r="C80" t="s">
        <v>39</v>
      </c>
      <c r="D80">
        <v>0.36362181966895968</v>
      </c>
      <c r="E80">
        <v>102.0515546875</v>
      </c>
      <c r="F80">
        <v>96.305972507858044</v>
      </c>
      <c r="G80">
        <v>3.1353703097371275</v>
      </c>
      <c r="H80">
        <v>81.879000000000005</v>
      </c>
      <c r="I80">
        <v>7.7506000000000004</v>
      </c>
      <c r="J80">
        <v>5.6794000000000002</v>
      </c>
      <c r="K80">
        <v>2</v>
      </c>
      <c r="L80">
        <v>2</v>
      </c>
      <c r="M80">
        <v>0</v>
      </c>
      <c r="N80">
        <v>1188</v>
      </c>
      <c r="O80">
        <v>97</v>
      </c>
      <c r="P80">
        <v>8073</v>
      </c>
    </row>
    <row r="81" spans="1:16" x14ac:dyDescent="0.25">
      <c r="A81" t="s">
        <v>31</v>
      </c>
      <c r="B81" t="s">
        <v>13</v>
      </c>
      <c r="C81" t="s">
        <v>18</v>
      </c>
      <c r="D81">
        <v>0.21609981057835545</v>
      </c>
      <c r="E81">
        <v>101.81079804687499</v>
      </c>
      <c r="F81">
        <v>97.988990063638099</v>
      </c>
      <c r="G81">
        <v>3.8395787167231794</v>
      </c>
      <c r="H81">
        <v>88.1708</v>
      </c>
      <c r="I81">
        <v>9.0167000000000002</v>
      </c>
      <c r="J81">
        <v>2.2246000000000001</v>
      </c>
      <c r="K81">
        <v>9</v>
      </c>
      <c r="L81">
        <v>4</v>
      </c>
      <c r="M81">
        <v>0</v>
      </c>
      <c r="N81">
        <v>1725</v>
      </c>
      <c r="O81">
        <v>183</v>
      </c>
      <c r="P81">
        <v>7671</v>
      </c>
    </row>
    <row r="82" spans="1:16" x14ac:dyDescent="0.25">
      <c r="A82" t="s">
        <v>31</v>
      </c>
      <c r="B82" t="s">
        <v>20</v>
      </c>
      <c r="C82" t="s">
        <v>14</v>
      </c>
      <c r="D82">
        <v>9.4593797736633525E-2</v>
      </c>
      <c r="E82">
        <v>101.70989648437499</v>
      </c>
      <c r="F82">
        <v>488.66175012077838</v>
      </c>
      <c r="G82">
        <v>0.28293473692303012</v>
      </c>
    </row>
    <row r="83" spans="1:16" x14ac:dyDescent="0.25">
      <c r="A83" t="s">
        <v>31</v>
      </c>
      <c r="B83" t="s">
        <v>20</v>
      </c>
      <c r="C83" t="s">
        <v>15</v>
      </c>
      <c r="D83">
        <v>0.56329832594031837</v>
      </c>
      <c r="E83">
        <v>101.612898828125</v>
      </c>
      <c r="F83">
        <v>404.93954981312339</v>
      </c>
      <c r="G83">
        <v>0.30814034387266004</v>
      </c>
    </row>
    <row r="84" spans="1:16" x14ac:dyDescent="0.25">
      <c r="A84" t="s">
        <v>31</v>
      </c>
      <c r="B84" t="s">
        <v>20</v>
      </c>
      <c r="C84" t="s">
        <v>16</v>
      </c>
      <c r="D84">
        <v>0.48408721252884818</v>
      </c>
      <c r="E84">
        <v>101.552696875</v>
      </c>
      <c r="F84">
        <v>420.53124119642888</v>
      </c>
      <c r="G84">
        <v>0.31482104113220122</v>
      </c>
    </row>
    <row r="85" spans="1:16" x14ac:dyDescent="0.25">
      <c r="A85" t="s">
        <v>31</v>
      </c>
      <c r="B85" t="s">
        <v>20</v>
      </c>
      <c r="C85" t="s">
        <v>39</v>
      </c>
      <c r="D85">
        <v>0.36436936824195065</v>
      </c>
      <c r="E85">
        <v>101.872940625</v>
      </c>
      <c r="F85">
        <v>504.72861234540915</v>
      </c>
      <c r="G85">
        <v>0.27400444507360955</v>
      </c>
    </row>
    <row r="86" spans="1:16" x14ac:dyDescent="0.25">
      <c r="A86" t="s">
        <v>31</v>
      </c>
      <c r="B86" t="s">
        <v>20</v>
      </c>
      <c r="C86" t="s">
        <v>18</v>
      </c>
      <c r="D86">
        <v>0.2365605412533141</v>
      </c>
      <c r="E86">
        <v>101.72561875</v>
      </c>
      <c r="F86">
        <v>528.38081930902479</v>
      </c>
      <c r="G86">
        <v>0.26175811260343979</v>
      </c>
    </row>
    <row r="87" spans="1:16" x14ac:dyDescent="0.25">
      <c r="A87" t="s">
        <v>31</v>
      </c>
      <c r="B87" t="s">
        <v>22</v>
      </c>
      <c r="C87" t="s">
        <v>14</v>
      </c>
      <c r="D87">
        <v>9.6945650470081107E-2</v>
      </c>
      <c r="E87">
        <v>101.43569609375</v>
      </c>
      <c r="F87">
        <v>316.65214019649096</v>
      </c>
      <c r="G87">
        <v>0.43709705851834008</v>
      </c>
    </row>
    <row r="88" spans="1:16" x14ac:dyDescent="0.25">
      <c r="A88" t="s">
        <v>31</v>
      </c>
      <c r="B88" t="s">
        <v>22</v>
      </c>
      <c r="C88" t="s">
        <v>15</v>
      </c>
      <c r="D88">
        <v>0.60528861635736841</v>
      </c>
      <c r="E88">
        <v>101.54900000000001</v>
      </c>
      <c r="F88">
        <v>518.08208978371658</v>
      </c>
      <c r="G88">
        <v>0.26270996190323059</v>
      </c>
    </row>
    <row r="89" spans="1:16" x14ac:dyDescent="0.25">
      <c r="A89" t="s">
        <v>31</v>
      </c>
      <c r="B89" t="s">
        <v>22</v>
      </c>
      <c r="C89" t="s">
        <v>16</v>
      </c>
      <c r="D89">
        <v>0.48226364163324104</v>
      </c>
      <c r="E89">
        <v>101.48491328125</v>
      </c>
      <c r="F89">
        <v>334.20647348560442</v>
      </c>
      <c r="G89">
        <v>0.40888649035867491</v>
      </c>
    </row>
    <row r="90" spans="1:16" x14ac:dyDescent="0.25">
      <c r="A90" t="s">
        <v>31</v>
      </c>
      <c r="B90" t="s">
        <v>22</v>
      </c>
      <c r="C90" t="s">
        <v>39</v>
      </c>
      <c r="D90">
        <v>0.36586604162965336</v>
      </c>
      <c r="E90">
        <v>101.726102734375</v>
      </c>
      <c r="F90">
        <v>252.0948325378875</v>
      </c>
      <c r="G90">
        <v>0.41342328991025207</v>
      </c>
    </row>
    <row r="91" spans="1:16" x14ac:dyDescent="0.25">
      <c r="A91" t="s">
        <v>31</v>
      </c>
      <c r="B91" t="s">
        <v>22</v>
      </c>
      <c r="C91" t="s">
        <v>18</v>
      </c>
      <c r="D91">
        <v>0.25888610239802529</v>
      </c>
      <c r="E91">
        <v>101.71488007812501</v>
      </c>
      <c r="F91">
        <v>351.32245122127995</v>
      </c>
      <c r="G91">
        <v>0.38232741139888821</v>
      </c>
    </row>
    <row r="92" spans="1:16" x14ac:dyDescent="0.25">
      <c r="A92" t="s">
        <v>31</v>
      </c>
      <c r="B92" t="s">
        <v>23</v>
      </c>
      <c r="C92" t="s">
        <v>14</v>
      </c>
      <c r="D92">
        <v>0.32737784855070873</v>
      </c>
      <c r="E92">
        <v>101.7372015625</v>
      </c>
      <c r="F92">
        <v>461.51057642813356</v>
      </c>
      <c r="G92">
        <v>0.30971952343251757</v>
      </c>
    </row>
    <row r="93" spans="1:16" x14ac:dyDescent="0.25">
      <c r="A93" t="s">
        <v>31</v>
      </c>
      <c r="B93" t="s">
        <v>23</v>
      </c>
      <c r="C93" t="s">
        <v>15</v>
      </c>
      <c r="D93">
        <v>0.37741964727892957</v>
      </c>
      <c r="E93">
        <v>101.5773734375</v>
      </c>
      <c r="F93">
        <v>420.79754869701009</v>
      </c>
      <c r="G93">
        <v>0.38956198883256221</v>
      </c>
    </row>
    <row r="94" spans="1:16" x14ac:dyDescent="0.25">
      <c r="A94" t="s">
        <v>31</v>
      </c>
      <c r="B94" t="s">
        <v>23</v>
      </c>
      <c r="C94" t="s">
        <v>16</v>
      </c>
      <c r="D94">
        <v>0.57339804595459087</v>
      </c>
      <c r="E94">
        <v>101.580589453125</v>
      </c>
      <c r="F94">
        <v>527.80106163417474</v>
      </c>
      <c r="G94">
        <v>0.25930586815682399</v>
      </c>
    </row>
    <row r="95" spans="1:16" x14ac:dyDescent="0.25">
      <c r="A95" t="s">
        <v>31</v>
      </c>
      <c r="B95" t="s">
        <v>23</v>
      </c>
      <c r="C95" t="s">
        <v>39</v>
      </c>
      <c r="D95">
        <v>0.50779630207569071</v>
      </c>
      <c r="E95">
        <v>101.55991601562501</v>
      </c>
      <c r="F95">
        <v>559.90922289572461</v>
      </c>
      <c r="G95">
        <v>0.24715702131142461</v>
      </c>
    </row>
    <row r="96" spans="1:16" x14ac:dyDescent="0.25">
      <c r="A96" t="s">
        <v>31</v>
      </c>
      <c r="B96" t="s">
        <v>23</v>
      </c>
      <c r="C96" t="s">
        <v>18</v>
      </c>
      <c r="D96">
        <v>0.36984412784883347</v>
      </c>
      <c r="E96">
        <v>101.603329296875</v>
      </c>
      <c r="F96">
        <v>473.2476723885465</v>
      </c>
      <c r="G96">
        <v>0.25327068401210345</v>
      </c>
    </row>
    <row r="97" spans="1:16" x14ac:dyDescent="0.25">
      <c r="A97" t="s">
        <v>31</v>
      </c>
      <c r="B97" t="s">
        <v>24</v>
      </c>
      <c r="C97" t="s">
        <v>14</v>
      </c>
      <c r="D97">
        <v>9.4933756627563232E-2</v>
      </c>
      <c r="E97">
        <v>101.424966015625</v>
      </c>
      <c r="F97">
        <v>353.74109394063066</v>
      </c>
      <c r="G97">
        <v>0.33666271622054628</v>
      </c>
    </row>
    <row r="98" spans="1:16" x14ac:dyDescent="0.25">
      <c r="A98" t="s">
        <v>31</v>
      </c>
      <c r="B98" t="s">
        <v>24</v>
      </c>
      <c r="C98" t="s">
        <v>15</v>
      </c>
      <c r="D98">
        <v>0.5269560732761488</v>
      </c>
      <c r="E98">
        <v>101.60687734375</v>
      </c>
      <c r="F98">
        <v>401.65075367728514</v>
      </c>
      <c r="G98">
        <v>0.29639124595971372</v>
      </c>
    </row>
    <row r="99" spans="1:16" x14ac:dyDescent="0.25">
      <c r="A99" t="s">
        <v>31</v>
      </c>
      <c r="B99" t="s">
        <v>24</v>
      </c>
      <c r="C99" t="s">
        <v>16</v>
      </c>
      <c r="D99">
        <v>0.50251429571024619</v>
      </c>
      <c r="E99">
        <v>101.92988242187501</v>
      </c>
      <c r="F99">
        <v>396.13011712099359</v>
      </c>
      <c r="G99">
        <v>0.32838204093960233</v>
      </c>
    </row>
    <row r="100" spans="1:16" x14ac:dyDescent="0.25">
      <c r="A100" t="s">
        <v>31</v>
      </c>
      <c r="B100" t="s">
        <v>24</v>
      </c>
      <c r="C100" t="s">
        <v>39</v>
      </c>
      <c r="D100">
        <v>0.36184332578937412</v>
      </c>
      <c r="E100">
        <v>101.445021484375</v>
      </c>
      <c r="F100">
        <v>358.80441978784722</v>
      </c>
      <c r="G100">
        <v>0.44041704320492864</v>
      </c>
    </row>
    <row r="101" spans="1:16" x14ac:dyDescent="0.25">
      <c r="A101" t="s">
        <v>31</v>
      </c>
      <c r="B101" t="s">
        <v>24</v>
      </c>
      <c r="C101" t="s">
        <v>18</v>
      </c>
      <c r="D101">
        <v>0.22694672357842832</v>
      </c>
      <c r="E101">
        <v>101.59799140625</v>
      </c>
      <c r="F101">
        <v>542.51166819117566</v>
      </c>
      <c r="G101">
        <v>0.28558497030836588</v>
      </c>
    </row>
    <row r="102" spans="1:16" x14ac:dyDescent="0.25">
      <c r="A102" t="s">
        <v>32</v>
      </c>
      <c r="B102" t="s">
        <v>13</v>
      </c>
      <c r="C102" t="s">
        <v>14</v>
      </c>
      <c r="D102">
        <v>9.5976035036108132E-2</v>
      </c>
      <c r="E102">
        <v>114.985590234375</v>
      </c>
      <c r="F102">
        <v>99.102262887744914</v>
      </c>
      <c r="G102">
        <v>10.397566080683552</v>
      </c>
      <c r="H102">
        <v>193.55260000000001</v>
      </c>
      <c r="I102">
        <v>5.31595</v>
      </c>
      <c r="J102">
        <v>8.7150000000000005E-2</v>
      </c>
      <c r="K102">
        <v>8</v>
      </c>
      <c r="L102">
        <v>4</v>
      </c>
      <c r="M102">
        <v>1</v>
      </c>
      <c r="N102">
        <v>1962</v>
      </c>
      <c r="O102">
        <v>1</v>
      </c>
      <c r="P102">
        <v>17815</v>
      </c>
    </row>
    <row r="103" spans="1:16" x14ac:dyDescent="0.25">
      <c r="A103" t="s">
        <v>32</v>
      </c>
      <c r="B103" t="s">
        <v>13</v>
      </c>
      <c r="C103" t="s">
        <v>15</v>
      </c>
      <c r="D103">
        <v>0.48577046619982778</v>
      </c>
      <c r="E103">
        <v>114.51314570312501</v>
      </c>
      <c r="F103">
        <v>98.264319720936598</v>
      </c>
      <c r="G103">
        <v>12.637003154798636</v>
      </c>
      <c r="H103">
        <v>186.54599999999999</v>
      </c>
      <c r="I103">
        <v>7.3890500000000001</v>
      </c>
      <c r="J103">
        <v>4.0621</v>
      </c>
      <c r="K103">
        <v>25</v>
      </c>
      <c r="L103">
        <v>10</v>
      </c>
      <c r="M103">
        <v>0</v>
      </c>
      <c r="N103">
        <v>5032</v>
      </c>
      <c r="O103">
        <v>1203</v>
      </c>
      <c r="P103">
        <v>10258</v>
      </c>
    </row>
    <row r="104" spans="1:16" x14ac:dyDescent="0.25">
      <c r="A104" t="s">
        <v>32</v>
      </c>
      <c r="B104" t="s">
        <v>13</v>
      </c>
      <c r="C104" t="s">
        <v>16</v>
      </c>
      <c r="D104">
        <v>0.49759667794889695</v>
      </c>
      <c r="E104">
        <v>114.44479863281251</v>
      </c>
      <c r="F104">
        <v>99.341866067825478</v>
      </c>
      <c r="G104">
        <v>12.206808373905314</v>
      </c>
      <c r="H104">
        <v>184.21745000000001</v>
      </c>
      <c r="I104">
        <v>3.0782500000000002</v>
      </c>
      <c r="J104">
        <v>10.8848</v>
      </c>
      <c r="K104">
        <v>8</v>
      </c>
      <c r="L104">
        <v>8</v>
      </c>
      <c r="M104">
        <v>0</v>
      </c>
      <c r="N104">
        <v>5453</v>
      </c>
      <c r="O104">
        <v>249</v>
      </c>
      <c r="P104">
        <v>9789</v>
      </c>
    </row>
    <row r="105" spans="1:16" x14ac:dyDescent="0.25">
      <c r="A105" t="s">
        <v>32</v>
      </c>
      <c r="B105" t="s">
        <v>13</v>
      </c>
      <c r="C105" t="s">
        <v>39</v>
      </c>
      <c r="D105">
        <v>0.26059950920848646</v>
      </c>
      <c r="E105">
        <v>114.89604023437499</v>
      </c>
      <c r="F105">
        <v>99.33476143849127</v>
      </c>
      <c r="G105">
        <v>10.631821909049915</v>
      </c>
      <c r="H105">
        <v>176.12520000000001</v>
      </c>
      <c r="I105">
        <v>5.6405500000000002</v>
      </c>
      <c r="J105">
        <v>10.548249999999999</v>
      </c>
      <c r="K105">
        <v>91</v>
      </c>
      <c r="L105">
        <v>9</v>
      </c>
      <c r="M105">
        <v>0</v>
      </c>
      <c r="N105">
        <v>2134</v>
      </c>
      <c r="O105">
        <v>159</v>
      </c>
      <c r="P105">
        <v>16929</v>
      </c>
    </row>
    <row r="106" spans="1:16" x14ac:dyDescent="0.25">
      <c r="A106" t="s">
        <v>32</v>
      </c>
      <c r="B106" t="s">
        <v>13</v>
      </c>
      <c r="C106" t="s">
        <v>18</v>
      </c>
      <c r="D106">
        <v>0.21928148814381512</v>
      </c>
      <c r="E106">
        <v>114.95390488281249</v>
      </c>
      <c r="F106">
        <v>98.866982880286969</v>
      </c>
      <c r="G106">
        <v>12.575523355519394</v>
      </c>
      <c r="H106">
        <v>189.87979999999999</v>
      </c>
      <c r="I106">
        <v>7.6688999999999998</v>
      </c>
      <c r="J106">
        <v>1.2523500000000001</v>
      </c>
      <c r="K106">
        <v>13</v>
      </c>
      <c r="L106">
        <v>4</v>
      </c>
      <c r="M106">
        <v>0</v>
      </c>
      <c r="N106">
        <v>3662</v>
      </c>
      <c r="O106">
        <v>304</v>
      </c>
      <c r="P106">
        <v>15414</v>
      </c>
    </row>
    <row r="107" spans="1:16" x14ac:dyDescent="0.25">
      <c r="A107" t="s">
        <v>32</v>
      </c>
      <c r="B107" t="s">
        <v>20</v>
      </c>
      <c r="C107" t="s">
        <v>14</v>
      </c>
      <c r="D107">
        <v>9.6093245582253364E-2</v>
      </c>
      <c r="E107">
        <v>113.242094140625</v>
      </c>
      <c r="F107">
        <v>418.65441545945021</v>
      </c>
      <c r="G107">
        <v>0.62599156743141215</v>
      </c>
    </row>
    <row r="108" spans="1:16" x14ac:dyDescent="0.25">
      <c r="A108" t="s">
        <v>32</v>
      </c>
      <c r="B108" t="s">
        <v>20</v>
      </c>
      <c r="C108" t="s">
        <v>15</v>
      </c>
      <c r="D108">
        <v>0.62527382944207588</v>
      </c>
      <c r="E108">
        <v>113.0077828125</v>
      </c>
      <c r="F108">
        <v>556.05347335064357</v>
      </c>
      <c r="G108">
        <v>0.51603086793775654</v>
      </c>
    </row>
    <row r="109" spans="1:16" x14ac:dyDescent="0.25">
      <c r="A109" t="s">
        <v>32</v>
      </c>
      <c r="B109" t="s">
        <v>20</v>
      </c>
      <c r="C109" t="s">
        <v>16</v>
      </c>
      <c r="D109">
        <v>0.49747282050098846</v>
      </c>
      <c r="E109">
        <v>113.10756894531249</v>
      </c>
      <c r="F109">
        <v>473.48225218576994</v>
      </c>
      <c r="G109">
        <v>0.53379976028206144</v>
      </c>
    </row>
    <row r="110" spans="1:16" x14ac:dyDescent="0.25">
      <c r="A110" t="s">
        <v>32</v>
      </c>
      <c r="B110" t="s">
        <v>20</v>
      </c>
      <c r="C110" t="s">
        <v>39</v>
      </c>
      <c r="D110">
        <v>0.25810898381268238</v>
      </c>
      <c r="E110">
        <v>113.2564900390625</v>
      </c>
      <c r="F110">
        <v>478.54447759745756</v>
      </c>
      <c r="G110">
        <v>0.52936391969081231</v>
      </c>
    </row>
    <row r="111" spans="1:16" x14ac:dyDescent="0.25">
      <c r="A111" t="s">
        <v>32</v>
      </c>
      <c r="B111" t="s">
        <v>20</v>
      </c>
      <c r="C111" t="s">
        <v>18</v>
      </c>
      <c r="D111">
        <v>0.26598652413539153</v>
      </c>
      <c r="E111">
        <v>113.52894101562499</v>
      </c>
      <c r="F111">
        <v>419.94654676877582</v>
      </c>
      <c r="G111">
        <v>0.63679954379929404</v>
      </c>
    </row>
    <row r="112" spans="1:16" x14ac:dyDescent="0.25">
      <c r="A112" t="s">
        <v>32</v>
      </c>
      <c r="B112" t="s">
        <v>22</v>
      </c>
      <c r="C112" t="s">
        <v>14</v>
      </c>
      <c r="D112">
        <v>0.1005839718896393</v>
      </c>
      <c r="E112">
        <v>113.1313390625</v>
      </c>
      <c r="F112">
        <v>427.33358149390733</v>
      </c>
      <c r="G112">
        <v>0.66981547867142877</v>
      </c>
    </row>
    <row r="113" spans="1:16" x14ac:dyDescent="0.25">
      <c r="A113" t="s">
        <v>32</v>
      </c>
      <c r="B113" t="s">
        <v>22</v>
      </c>
      <c r="C113" t="s">
        <v>15</v>
      </c>
      <c r="D113">
        <v>0.66308707516920673</v>
      </c>
      <c r="E113">
        <v>112.96702382812499</v>
      </c>
      <c r="F113">
        <v>404.22095069773115</v>
      </c>
      <c r="G113">
        <v>0.67559704824660372</v>
      </c>
    </row>
    <row r="114" spans="1:16" x14ac:dyDescent="0.25">
      <c r="A114" t="s">
        <v>32</v>
      </c>
      <c r="B114" t="s">
        <v>22</v>
      </c>
      <c r="C114" t="s">
        <v>16</v>
      </c>
      <c r="D114">
        <v>0.49526954349582941</v>
      </c>
      <c r="E114">
        <v>112.9296650390625</v>
      </c>
      <c r="F114">
        <v>395.89841863817838</v>
      </c>
      <c r="G114">
        <v>0.64148241771471659</v>
      </c>
    </row>
    <row r="115" spans="1:16" x14ac:dyDescent="0.25">
      <c r="A115" t="s">
        <v>32</v>
      </c>
      <c r="B115" t="s">
        <v>22</v>
      </c>
      <c r="C115" t="s">
        <v>39</v>
      </c>
      <c r="D115">
        <v>0.25570825932732666</v>
      </c>
      <c r="E115">
        <v>112.7293787109375</v>
      </c>
      <c r="F115">
        <v>374.19498416574845</v>
      </c>
      <c r="G115">
        <v>0.74997438210354306</v>
      </c>
    </row>
    <row r="116" spans="1:16" x14ac:dyDescent="0.25">
      <c r="A116" t="s">
        <v>32</v>
      </c>
      <c r="B116" t="s">
        <v>22</v>
      </c>
      <c r="C116" t="s">
        <v>18</v>
      </c>
      <c r="D116">
        <v>0.28554877973435994</v>
      </c>
      <c r="E116">
        <v>113.402463671875</v>
      </c>
      <c r="F116">
        <v>487.93205716979674</v>
      </c>
      <c r="G116">
        <v>0.57234646039592552</v>
      </c>
    </row>
    <row r="117" spans="1:16" x14ac:dyDescent="0.25">
      <c r="A117" t="s">
        <v>32</v>
      </c>
      <c r="B117" t="s">
        <v>23</v>
      </c>
      <c r="C117" t="s">
        <v>14</v>
      </c>
      <c r="D117">
        <v>0.32561387561256189</v>
      </c>
      <c r="E117">
        <v>113.2557154296875</v>
      </c>
      <c r="F117">
        <v>459.05055647250282</v>
      </c>
      <c r="G117">
        <v>0.56526928084903416</v>
      </c>
    </row>
    <row r="118" spans="1:16" x14ac:dyDescent="0.25">
      <c r="A118" t="s">
        <v>32</v>
      </c>
      <c r="B118" t="s">
        <v>23</v>
      </c>
      <c r="C118" t="s">
        <v>15</v>
      </c>
      <c r="D118">
        <v>0.38490953354528962</v>
      </c>
      <c r="E118">
        <v>113.09873105468751</v>
      </c>
      <c r="F118">
        <v>472.99822048773325</v>
      </c>
      <c r="G118">
        <v>0.59022884331565006</v>
      </c>
    </row>
    <row r="119" spans="1:16" x14ac:dyDescent="0.25">
      <c r="A119" t="s">
        <v>32</v>
      </c>
      <c r="B119" t="s">
        <v>23</v>
      </c>
      <c r="C119" t="s">
        <v>16</v>
      </c>
      <c r="D119">
        <v>0.57746217186579507</v>
      </c>
      <c r="E119">
        <v>113.5340599609375</v>
      </c>
      <c r="F119">
        <v>529.34891065990632</v>
      </c>
      <c r="G119">
        <v>0.48527780385489894</v>
      </c>
    </row>
    <row r="120" spans="1:16" x14ac:dyDescent="0.25">
      <c r="A120" t="s">
        <v>32</v>
      </c>
      <c r="B120" t="s">
        <v>23</v>
      </c>
      <c r="C120" t="s">
        <v>39</v>
      </c>
      <c r="D120">
        <v>0.43401915305009764</v>
      </c>
      <c r="E120">
        <v>113.7379685546875</v>
      </c>
      <c r="F120">
        <v>497.21700823602959</v>
      </c>
      <c r="G120">
        <v>0.54860383290085957</v>
      </c>
    </row>
    <row r="121" spans="1:16" x14ac:dyDescent="0.25">
      <c r="A121" t="s">
        <v>32</v>
      </c>
      <c r="B121" t="s">
        <v>23</v>
      </c>
      <c r="C121" t="s">
        <v>18</v>
      </c>
      <c r="D121">
        <v>0.37739737035933407</v>
      </c>
      <c r="E121">
        <v>113.468387109375</v>
      </c>
      <c r="F121">
        <v>537.52773290836944</v>
      </c>
      <c r="G121">
        <v>0.5061744037731245</v>
      </c>
    </row>
    <row r="122" spans="1:16" x14ac:dyDescent="0.25">
      <c r="A122" t="s">
        <v>32</v>
      </c>
      <c r="B122" t="s">
        <v>24</v>
      </c>
      <c r="C122" t="s">
        <v>14</v>
      </c>
      <c r="D122">
        <v>9.8478054829751013E-2</v>
      </c>
      <c r="E122">
        <v>113.050097265625</v>
      </c>
      <c r="F122">
        <v>441.16215352380124</v>
      </c>
      <c r="G122">
        <v>0.59505396966112889</v>
      </c>
    </row>
    <row r="123" spans="1:16" x14ac:dyDescent="0.25">
      <c r="A123" t="s">
        <v>32</v>
      </c>
      <c r="B123" t="s">
        <v>24</v>
      </c>
      <c r="C123" t="s">
        <v>15</v>
      </c>
      <c r="D123">
        <v>0.58296799698881396</v>
      </c>
      <c r="E123">
        <v>113.0376826171875</v>
      </c>
      <c r="F123">
        <v>541.21932773198125</v>
      </c>
      <c r="G123">
        <v>0.51901613087558074</v>
      </c>
    </row>
    <row r="124" spans="1:16" x14ac:dyDescent="0.25">
      <c r="A124" t="s">
        <v>32</v>
      </c>
      <c r="B124" t="s">
        <v>24</v>
      </c>
      <c r="C124" t="s">
        <v>16</v>
      </c>
      <c r="D124">
        <v>0.50085407730030618</v>
      </c>
      <c r="E124">
        <v>112.9571076171875</v>
      </c>
      <c r="F124">
        <v>518.3223475394218</v>
      </c>
      <c r="G124">
        <v>0.56686154413543843</v>
      </c>
    </row>
    <row r="125" spans="1:16" x14ac:dyDescent="0.25">
      <c r="A125" t="s">
        <v>32</v>
      </c>
      <c r="B125" t="s">
        <v>24</v>
      </c>
      <c r="C125" t="s">
        <v>39</v>
      </c>
      <c r="D125">
        <v>0.26092722916787425</v>
      </c>
      <c r="E125">
        <v>113.03051054687501</v>
      </c>
      <c r="F125">
        <v>486.55168817588066</v>
      </c>
      <c r="G125">
        <v>0.57413003127450501</v>
      </c>
    </row>
    <row r="126" spans="1:16" x14ac:dyDescent="0.25">
      <c r="A126" t="s">
        <v>32</v>
      </c>
      <c r="B126" t="s">
        <v>24</v>
      </c>
      <c r="C126" t="s">
        <v>18</v>
      </c>
      <c r="D126">
        <v>0.23827300806999605</v>
      </c>
      <c r="E126">
        <v>113.00977597656249</v>
      </c>
      <c r="F126">
        <v>496.86066979317701</v>
      </c>
      <c r="G126">
        <v>0.5351966503388117</v>
      </c>
    </row>
    <row r="127" spans="1:16" x14ac:dyDescent="0.25">
      <c r="A127" t="s">
        <v>33</v>
      </c>
      <c r="B127" t="s">
        <v>13</v>
      </c>
      <c r="C127" t="s">
        <v>14</v>
      </c>
      <c r="D127">
        <v>0.10086659869879731</v>
      </c>
      <c r="E127">
        <v>142.68840761718749</v>
      </c>
      <c r="F127">
        <v>98.475597793944189</v>
      </c>
      <c r="G127">
        <v>51.555534149535411</v>
      </c>
      <c r="H127">
        <v>394.57762500000001</v>
      </c>
      <c r="I127">
        <v>3.0308000000000002</v>
      </c>
      <c r="J127">
        <v>0.30125000000000002</v>
      </c>
      <c r="K127">
        <v>28</v>
      </c>
      <c r="L127">
        <v>4</v>
      </c>
      <c r="M127">
        <v>1</v>
      </c>
      <c r="N127">
        <v>3535</v>
      </c>
      <c r="O127">
        <v>1</v>
      </c>
      <c r="P127">
        <v>35542</v>
      </c>
    </row>
    <row r="128" spans="1:16" x14ac:dyDescent="0.25">
      <c r="A128" t="s">
        <v>33</v>
      </c>
      <c r="B128" t="s">
        <v>13</v>
      </c>
      <c r="C128" t="s">
        <v>15</v>
      </c>
      <c r="D128">
        <v>0.44467147728296097</v>
      </c>
      <c r="E128">
        <v>142.18600322265624</v>
      </c>
      <c r="F128">
        <v>98.683635041072947</v>
      </c>
      <c r="G128">
        <v>50.784020517796137</v>
      </c>
      <c r="H128">
        <v>387.64887499999998</v>
      </c>
      <c r="I128">
        <v>5.7529250000000003</v>
      </c>
      <c r="J128">
        <v>2.231525</v>
      </c>
      <c r="K128">
        <v>82</v>
      </c>
      <c r="L128">
        <v>11</v>
      </c>
      <c r="M128">
        <v>0</v>
      </c>
      <c r="N128">
        <v>10986</v>
      </c>
      <c r="O128">
        <v>2364</v>
      </c>
      <c r="P128">
        <v>22790</v>
      </c>
    </row>
    <row r="129" spans="1:16" x14ac:dyDescent="0.25">
      <c r="A129" t="s">
        <v>33</v>
      </c>
      <c r="B129" t="s">
        <v>13</v>
      </c>
      <c r="C129" t="s">
        <v>16</v>
      </c>
      <c r="D129">
        <v>0.49512190576962495</v>
      </c>
      <c r="E129">
        <v>141.35026025390624</v>
      </c>
      <c r="F129">
        <v>99.130367069452973</v>
      </c>
      <c r="G129">
        <v>49.915779678212282</v>
      </c>
      <c r="H129">
        <v>374.541675</v>
      </c>
      <c r="I129">
        <v>3.0553249999999998</v>
      </c>
      <c r="J129">
        <v>18.615449999999999</v>
      </c>
      <c r="K129">
        <v>72</v>
      </c>
      <c r="L129">
        <v>16</v>
      </c>
      <c r="M129">
        <v>0</v>
      </c>
      <c r="N129">
        <v>11501</v>
      </c>
      <c r="O129">
        <v>1027</v>
      </c>
      <c r="P129">
        <v>19582</v>
      </c>
    </row>
    <row r="130" spans="1:16" x14ac:dyDescent="0.25">
      <c r="A130" t="s">
        <v>33</v>
      </c>
      <c r="B130" t="s">
        <v>13</v>
      </c>
      <c r="C130" t="s">
        <v>39</v>
      </c>
      <c r="D130">
        <v>0.19099331149355941</v>
      </c>
      <c r="E130">
        <v>142.36218300781249</v>
      </c>
      <c r="F130">
        <v>99.162691445130662</v>
      </c>
      <c r="G130">
        <v>46.647419301860886</v>
      </c>
      <c r="H130">
        <v>374.55265000000003</v>
      </c>
      <c r="I130">
        <v>3.330975</v>
      </c>
      <c r="J130">
        <v>12.225825</v>
      </c>
      <c r="K130">
        <v>130</v>
      </c>
      <c r="L130">
        <v>7</v>
      </c>
      <c r="M130">
        <v>0</v>
      </c>
      <c r="N130">
        <v>3564</v>
      </c>
      <c r="O130">
        <v>172</v>
      </c>
      <c r="P130">
        <v>34850</v>
      </c>
    </row>
    <row r="131" spans="1:16" x14ac:dyDescent="0.25">
      <c r="A131" t="s">
        <v>33</v>
      </c>
      <c r="B131" t="s">
        <v>13</v>
      </c>
      <c r="C131" t="s">
        <v>18</v>
      </c>
      <c r="D131">
        <v>0.20508555320867353</v>
      </c>
      <c r="E131">
        <v>142.62199013671875</v>
      </c>
      <c r="F131">
        <v>99.195140073219932</v>
      </c>
      <c r="G131">
        <v>47.299254994245445</v>
      </c>
      <c r="H131">
        <v>389.94974999999999</v>
      </c>
      <c r="I131">
        <v>6.7028249999999998</v>
      </c>
      <c r="J131">
        <v>0.83592500000000003</v>
      </c>
      <c r="K131">
        <v>35</v>
      </c>
      <c r="L131">
        <v>5</v>
      </c>
      <c r="M131">
        <v>0</v>
      </c>
      <c r="N131">
        <v>7100</v>
      </c>
      <c r="O131">
        <v>434</v>
      </c>
      <c r="P131">
        <v>31602</v>
      </c>
    </row>
    <row r="132" spans="1:16" x14ac:dyDescent="0.25">
      <c r="A132" t="s">
        <v>33</v>
      </c>
      <c r="B132" t="s">
        <v>20</v>
      </c>
      <c r="C132" t="s">
        <v>14</v>
      </c>
      <c r="D132">
        <v>9.9068255060619351E-2</v>
      </c>
      <c r="E132">
        <v>136.40999062500001</v>
      </c>
      <c r="F132">
        <v>524.73057522135127</v>
      </c>
      <c r="G132">
        <v>1.0265007700637645</v>
      </c>
    </row>
    <row r="133" spans="1:16" x14ac:dyDescent="0.25">
      <c r="A133" t="s">
        <v>33</v>
      </c>
      <c r="B133" t="s">
        <v>20</v>
      </c>
      <c r="C133" t="s">
        <v>15</v>
      </c>
      <c r="D133">
        <v>0.66879168556402024</v>
      </c>
      <c r="E133">
        <v>136.50845888671876</v>
      </c>
      <c r="F133">
        <v>570.64809834122866</v>
      </c>
      <c r="G133">
        <v>0.9025455707783443</v>
      </c>
    </row>
    <row r="134" spans="1:16" x14ac:dyDescent="0.25">
      <c r="A134" t="s">
        <v>33</v>
      </c>
      <c r="B134" t="s">
        <v>20</v>
      </c>
      <c r="C134" t="s">
        <v>16</v>
      </c>
      <c r="D134">
        <v>0.49592705940253157</v>
      </c>
      <c r="E134">
        <v>135.99828740234375</v>
      </c>
      <c r="F134">
        <v>461.47115596432781</v>
      </c>
      <c r="G134">
        <v>1.235727681743817</v>
      </c>
    </row>
    <row r="135" spans="1:16" x14ac:dyDescent="0.25">
      <c r="A135" t="s">
        <v>33</v>
      </c>
      <c r="B135" t="s">
        <v>20</v>
      </c>
      <c r="C135" t="s">
        <v>39</v>
      </c>
      <c r="D135">
        <v>0.18728515175728261</v>
      </c>
      <c r="E135">
        <v>136.21366904296875</v>
      </c>
      <c r="F135">
        <v>464.01615882947527</v>
      </c>
      <c r="G135">
        <v>1.1120894641034571</v>
      </c>
    </row>
    <row r="136" spans="1:16" x14ac:dyDescent="0.25">
      <c r="A136" t="s">
        <v>33</v>
      </c>
      <c r="B136" t="s">
        <v>20</v>
      </c>
      <c r="C136" t="s">
        <v>18</v>
      </c>
      <c r="D136">
        <v>0.28532020533320096</v>
      </c>
      <c r="E136">
        <v>136.36098359375001</v>
      </c>
      <c r="F136">
        <v>570.77838578964088</v>
      </c>
      <c r="G136">
        <v>0.95204605420597876</v>
      </c>
    </row>
    <row r="137" spans="1:16" x14ac:dyDescent="0.25">
      <c r="A137" t="s">
        <v>33</v>
      </c>
      <c r="B137" t="s">
        <v>22</v>
      </c>
      <c r="C137" t="s">
        <v>14</v>
      </c>
      <c r="D137">
        <v>0.10049677449012258</v>
      </c>
      <c r="E137">
        <v>135.77892646484375</v>
      </c>
      <c r="F137">
        <v>339.00635822582444</v>
      </c>
      <c r="G137">
        <v>1.6790577613012008</v>
      </c>
    </row>
    <row r="138" spans="1:16" x14ac:dyDescent="0.25">
      <c r="A138" t="s">
        <v>33</v>
      </c>
      <c r="B138" t="s">
        <v>22</v>
      </c>
      <c r="C138" t="s">
        <v>15</v>
      </c>
      <c r="D138">
        <v>0.69868021383223011</v>
      </c>
      <c r="E138">
        <v>135.85831611328126</v>
      </c>
      <c r="F138">
        <v>393.72726685406457</v>
      </c>
      <c r="G138">
        <v>1.3767908639723465</v>
      </c>
    </row>
    <row r="139" spans="1:16" x14ac:dyDescent="0.25">
      <c r="A139" t="s">
        <v>33</v>
      </c>
      <c r="B139" t="s">
        <v>22</v>
      </c>
      <c r="C139" t="s">
        <v>16</v>
      </c>
      <c r="D139">
        <v>0.49552272154778565</v>
      </c>
      <c r="E139">
        <v>135.85727841796876</v>
      </c>
      <c r="F139">
        <v>376.64470438309485</v>
      </c>
      <c r="G139">
        <v>1.4757382582294507</v>
      </c>
    </row>
    <row r="140" spans="1:16" x14ac:dyDescent="0.25">
      <c r="A140" t="s">
        <v>33</v>
      </c>
      <c r="B140" t="s">
        <v>22</v>
      </c>
      <c r="C140" t="s">
        <v>39</v>
      </c>
      <c r="D140">
        <v>0.19298878847515702</v>
      </c>
      <c r="E140">
        <v>137.11764238281251</v>
      </c>
      <c r="F140">
        <v>573.40344547382097</v>
      </c>
      <c r="G140">
        <v>0.97912535566795889</v>
      </c>
    </row>
    <row r="141" spans="1:16" x14ac:dyDescent="0.25">
      <c r="A141" t="s">
        <v>33</v>
      </c>
      <c r="B141" t="s">
        <v>22</v>
      </c>
      <c r="C141" t="s">
        <v>18</v>
      </c>
      <c r="D141">
        <v>0.30318212640905501</v>
      </c>
      <c r="E141">
        <v>137.52071005859375</v>
      </c>
      <c r="F141">
        <v>639.4114730322791</v>
      </c>
      <c r="G141">
        <v>0.82242714683388152</v>
      </c>
    </row>
    <row r="142" spans="1:16" x14ac:dyDescent="0.25">
      <c r="A142" t="s">
        <v>33</v>
      </c>
      <c r="B142" t="s">
        <v>23</v>
      </c>
      <c r="C142" t="s">
        <v>14</v>
      </c>
      <c r="D142">
        <v>0.31689667200337046</v>
      </c>
      <c r="E142">
        <v>138.43809941406249</v>
      </c>
      <c r="F142">
        <v>892.31492809281542</v>
      </c>
      <c r="G142">
        <v>0.60503855832684206</v>
      </c>
    </row>
    <row r="143" spans="1:16" x14ac:dyDescent="0.25">
      <c r="A143" t="s">
        <v>33</v>
      </c>
      <c r="B143" t="s">
        <v>23</v>
      </c>
      <c r="C143" t="s">
        <v>15</v>
      </c>
      <c r="D143">
        <v>0.37294618950526515</v>
      </c>
      <c r="E143">
        <v>138.38860439453126</v>
      </c>
      <c r="F143">
        <v>906.61720383771365</v>
      </c>
      <c r="G143">
        <v>0.59172534001141319</v>
      </c>
    </row>
    <row r="144" spans="1:16" x14ac:dyDescent="0.25">
      <c r="A144" t="s">
        <v>33</v>
      </c>
      <c r="B144" t="s">
        <v>23</v>
      </c>
      <c r="C144" t="s">
        <v>16</v>
      </c>
      <c r="D144">
        <v>0.57845257745320122</v>
      </c>
      <c r="E144">
        <v>138.43768691406251</v>
      </c>
      <c r="F144">
        <v>902.20121460064843</v>
      </c>
      <c r="G144">
        <v>0.58021936968598753</v>
      </c>
    </row>
    <row r="145" spans="1:16" x14ac:dyDescent="0.25">
      <c r="A145" t="s">
        <v>33</v>
      </c>
      <c r="B145" t="s">
        <v>23</v>
      </c>
      <c r="C145" t="s">
        <v>39</v>
      </c>
      <c r="D145">
        <v>0.39541917645914942</v>
      </c>
      <c r="E145">
        <v>138.88609355468751</v>
      </c>
      <c r="F145">
        <v>920.38525971988452</v>
      </c>
      <c r="G145">
        <v>0.59227190862767132</v>
      </c>
    </row>
    <row r="146" spans="1:16" x14ac:dyDescent="0.25">
      <c r="A146" t="s">
        <v>33</v>
      </c>
      <c r="B146" t="s">
        <v>23</v>
      </c>
      <c r="C146" t="s">
        <v>18</v>
      </c>
      <c r="D146">
        <v>0.39007159571440858</v>
      </c>
      <c r="E146">
        <v>138.38150371093749</v>
      </c>
      <c r="F146">
        <v>958.6170704087059</v>
      </c>
      <c r="G146">
        <v>0.58634559801204489</v>
      </c>
    </row>
    <row r="147" spans="1:16" x14ac:dyDescent="0.25">
      <c r="A147" t="s">
        <v>33</v>
      </c>
      <c r="B147" t="s">
        <v>24</v>
      </c>
      <c r="C147" t="s">
        <v>14</v>
      </c>
      <c r="D147">
        <v>9.4356430257007101E-2</v>
      </c>
      <c r="E147">
        <v>135.82044638671874</v>
      </c>
      <c r="F147">
        <v>421.01040830416889</v>
      </c>
      <c r="G147">
        <v>1.2377372174564589</v>
      </c>
    </row>
    <row r="148" spans="1:16" x14ac:dyDescent="0.25">
      <c r="A148" t="s">
        <v>33</v>
      </c>
      <c r="B148" t="s">
        <v>24</v>
      </c>
      <c r="C148" t="s">
        <v>15</v>
      </c>
      <c r="D148">
        <v>0.63868257339646284</v>
      </c>
      <c r="E148">
        <v>135.45790732421875</v>
      </c>
      <c r="F148">
        <v>401.72842372035797</v>
      </c>
      <c r="G148">
        <v>1.2798138891573478</v>
      </c>
    </row>
    <row r="149" spans="1:16" x14ac:dyDescent="0.25">
      <c r="A149" t="s">
        <v>33</v>
      </c>
      <c r="B149" t="s">
        <v>24</v>
      </c>
      <c r="C149" t="s">
        <v>16</v>
      </c>
      <c r="D149">
        <v>0.49874466503140474</v>
      </c>
      <c r="E149">
        <v>135.58344628906249</v>
      </c>
      <c r="F149">
        <v>419.69155065072766</v>
      </c>
      <c r="G149">
        <v>1.2834210182244954</v>
      </c>
    </row>
    <row r="150" spans="1:16" x14ac:dyDescent="0.25">
      <c r="A150" t="s">
        <v>33</v>
      </c>
      <c r="B150" t="s">
        <v>24</v>
      </c>
      <c r="C150" t="s">
        <v>39</v>
      </c>
      <c r="D150">
        <v>0.19199909324466047</v>
      </c>
      <c r="E150">
        <v>135.87674882812499</v>
      </c>
      <c r="F150">
        <v>481.63485697889337</v>
      </c>
      <c r="G150">
        <v>1.1248286106330743</v>
      </c>
    </row>
    <row r="151" spans="1:16" x14ac:dyDescent="0.25">
      <c r="A151" t="s">
        <v>33</v>
      </c>
      <c r="B151" t="s">
        <v>24</v>
      </c>
      <c r="C151" t="s">
        <v>18</v>
      </c>
      <c r="D151">
        <v>0.27059338754808315</v>
      </c>
      <c r="E151">
        <v>135.86168398437499</v>
      </c>
      <c r="F151">
        <v>446.89564552366767</v>
      </c>
      <c r="G151">
        <v>1.2087228300149435</v>
      </c>
    </row>
    <row r="152" spans="1:16" x14ac:dyDescent="0.25">
      <c r="A152" t="s">
        <v>34</v>
      </c>
      <c r="B152" t="s">
        <v>13</v>
      </c>
      <c r="C152" t="s">
        <v>14</v>
      </c>
      <c r="D152">
        <v>9.7424852455339217E-2</v>
      </c>
      <c r="E152">
        <v>155.46078187500001</v>
      </c>
      <c r="F152">
        <v>99.03371565865335</v>
      </c>
      <c r="G152">
        <v>48.687085095358299</v>
      </c>
      <c r="H152">
        <v>493.25635999999997</v>
      </c>
      <c r="I152">
        <v>4.1499199999999998</v>
      </c>
      <c r="J152">
        <v>2.308E-2</v>
      </c>
      <c r="K152">
        <v>19</v>
      </c>
      <c r="L152">
        <v>4</v>
      </c>
      <c r="M152">
        <v>1</v>
      </c>
      <c r="N152">
        <v>4696</v>
      </c>
      <c r="O152">
        <v>1</v>
      </c>
      <c r="P152">
        <v>44478</v>
      </c>
    </row>
    <row r="153" spans="1:16" x14ac:dyDescent="0.25">
      <c r="A153" t="s">
        <v>34</v>
      </c>
      <c r="B153" t="s">
        <v>13</v>
      </c>
      <c r="C153" t="s">
        <v>15</v>
      </c>
      <c r="D153">
        <v>0.47027485527838908</v>
      </c>
      <c r="E153">
        <v>154.645591171875</v>
      </c>
      <c r="F153">
        <v>99.959515504060718</v>
      </c>
      <c r="G153">
        <v>49.566704033146387</v>
      </c>
      <c r="H153">
        <v>479.7199</v>
      </c>
      <c r="I153">
        <v>10.465299999999999</v>
      </c>
      <c r="J153">
        <v>3.21488</v>
      </c>
      <c r="K153">
        <v>111</v>
      </c>
      <c r="L153">
        <v>9</v>
      </c>
      <c r="M153">
        <v>0</v>
      </c>
      <c r="N153">
        <v>13245</v>
      </c>
      <c r="O153">
        <v>2902</v>
      </c>
      <c r="P153">
        <v>27421</v>
      </c>
    </row>
    <row r="154" spans="1:16" x14ac:dyDescent="0.25">
      <c r="A154" t="s">
        <v>34</v>
      </c>
      <c r="B154" t="s">
        <v>13</v>
      </c>
      <c r="C154" t="s">
        <v>16</v>
      </c>
      <c r="D154">
        <v>0.49659628677508083</v>
      </c>
      <c r="E154">
        <v>154.40374875000001</v>
      </c>
      <c r="F154">
        <v>100.2777381873578</v>
      </c>
      <c r="G154">
        <v>50.039350178627011</v>
      </c>
      <c r="H154">
        <v>468.85244</v>
      </c>
      <c r="I154">
        <v>6.5720000000000001</v>
      </c>
      <c r="J154">
        <v>19.68648</v>
      </c>
      <c r="K154">
        <v>192</v>
      </c>
      <c r="L154">
        <v>21</v>
      </c>
      <c r="M154">
        <v>0</v>
      </c>
      <c r="N154">
        <v>14260</v>
      </c>
      <c r="O154">
        <v>1218</v>
      </c>
      <c r="P154">
        <v>24589</v>
      </c>
    </row>
    <row r="155" spans="1:16" x14ac:dyDescent="0.25">
      <c r="A155" t="s">
        <v>34</v>
      </c>
      <c r="B155" t="s">
        <v>13</v>
      </c>
      <c r="C155" t="s">
        <v>39</v>
      </c>
      <c r="D155">
        <v>0.17664352371269956</v>
      </c>
      <c r="E155">
        <v>155.287453515625</v>
      </c>
      <c r="F155">
        <v>100.80662674008545</v>
      </c>
      <c r="G155">
        <v>47.302846331362566</v>
      </c>
      <c r="H155">
        <v>474.04640000000001</v>
      </c>
      <c r="I155">
        <v>3.7633399999999999</v>
      </c>
      <c r="J155">
        <v>11.60558</v>
      </c>
      <c r="K155">
        <v>98</v>
      </c>
      <c r="L155">
        <v>7</v>
      </c>
      <c r="M155">
        <v>0</v>
      </c>
      <c r="N155">
        <v>4682</v>
      </c>
      <c r="O155">
        <v>147</v>
      </c>
      <c r="P155">
        <v>43728</v>
      </c>
    </row>
    <row r="156" spans="1:16" x14ac:dyDescent="0.25">
      <c r="A156" t="s">
        <v>34</v>
      </c>
      <c r="B156" t="s">
        <v>13</v>
      </c>
      <c r="C156" t="s">
        <v>18</v>
      </c>
      <c r="D156">
        <v>0.207737684379254</v>
      </c>
      <c r="E156">
        <v>155.48935</v>
      </c>
      <c r="F156">
        <v>99.782625712860025</v>
      </c>
      <c r="G156">
        <v>47.953183353429594</v>
      </c>
      <c r="H156">
        <v>488.34339999999997</v>
      </c>
      <c r="I156">
        <v>7.4626999999999999</v>
      </c>
      <c r="J156">
        <v>1.0736399999999999</v>
      </c>
      <c r="K156">
        <v>37</v>
      </c>
      <c r="L156">
        <v>5</v>
      </c>
      <c r="M156">
        <v>0</v>
      </c>
      <c r="N156">
        <v>9032</v>
      </c>
      <c r="O156">
        <v>626</v>
      </c>
      <c r="P156">
        <v>39238</v>
      </c>
    </row>
    <row r="157" spans="1:16" x14ac:dyDescent="0.25">
      <c r="A157" t="s">
        <v>34</v>
      </c>
      <c r="B157" t="s">
        <v>20</v>
      </c>
      <c r="C157" t="s">
        <v>14</v>
      </c>
      <c r="D157">
        <v>9.8436439766063408E-2</v>
      </c>
      <c r="E157">
        <v>148.535193515625</v>
      </c>
      <c r="F157">
        <v>764.36904238191119</v>
      </c>
      <c r="G157">
        <v>0.86672189961169066</v>
      </c>
    </row>
    <row r="158" spans="1:16" x14ac:dyDescent="0.25">
      <c r="A158" t="s">
        <v>34</v>
      </c>
      <c r="B158" t="s">
        <v>20</v>
      </c>
      <c r="C158" t="s">
        <v>15</v>
      </c>
      <c r="D158">
        <v>0.68782062862247328</v>
      </c>
      <c r="E158">
        <v>148.30158546875001</v>
      </c>
      <c r="F158">
        <v>619.18614500698607</v>
      </c>
      <c r="G158">
        <v>1.1905471288073097</v>
      </c>
    </row>
    <row r="159" spans="1:16" x14ac:dyDescent="0.25">
      <c r="A159" t="s">
        <v>34</v>
      </c>
      <c r="B159" t="s">
        <v>20</v>
      </c>
      <c r="C159" t="s">
        <v>16</v>
      </c>
      <c r="D159">
        <v>0.49307190886436786</v>
      </c>
      <c r="E159">
        <v>149.78588601562501</v>
      </c>
      <c r="F159">
        <v>829.12880894944408</v>
      </c>
      <c r="G159">
        <v>0.82979750432520383</v>
      </c>
    </row>
    <row r="160" spans="1:16" x14ac:dyDescent="0.25">
      <c r="A160" t="s">
        <v>34</v>
      </c>
      <c r="B160" t="s">
        <v>20</v>
      </c>
      <c r="C160" t="s">
        <v>39</v>
      </c>
      <c r="D160">
        <v>0.17597195319769088</v>
      </c>
      <c r="E160">
        <v>149.18990390625001</v>
      </c>
      <c r="F160">
        <v>803.29979048493692</v>
      </c>
      <c r="G160">
        <v>0.86217059817283592</v>
      </c>
    </row>
    <row r="161" spans="1:7" x14ac:dyDescent="0.25">
      <c r="A161" t="s">
        <v>34</v>
      </c>
      <c r="B161" t="s">
        <v>20</v>
      </c>
      <c r="C161" t="s">
        <v>18</v>
      </c>
      <c r="D161">
        <v>0.29205322408935291</v>
      </c>
      <c r="E161">
        <v>149.77353890625</v>
      </c>
      <c r="F161">
        <v>886.75410336582866</v>
      </c>
      <c r="G161">
        <v>0.77250294270384035</v>
      </c>
    </row>
    <row r="162" spans="1:7" x14ac:dyDescent="0.25">
      <c r="A162" t="s">
        <v>34</v>
      </c>
      <c r="B162" t="s">
        <v>22</v>
      </c>
      <c r="C162" t="s">
        <v>14</v>
      </c>
      <c r="D162">
        <v>9.5810920163034705E-2</v>
      </c>
      <c r="E162">
        <v>148.37354132812499</v>
      </c>
      <c r="F162">
        <v>593.39960584801395</v>
      </c>
      <c r="G162">
        <v>1.1554284549094775</v>
      </c>
    </row>
    <row r="163" spans="1:7" x14ac:dyDescent="0.25">
      <c r="A163" t="s">
        <v>34</v>
      </c>
      <c r="B163" t="s">
        <v>22</v>
      </c>
      <c r="C163" t="s">
        <v>15</v>
      </c>
      <c r="D163">
        <v>0.71624044477052329</v>
      </c>
      <c r="E163">
        <v>149.69866671874999</v>
      </c>
      <c r="F163">
        <v>754.71994153637809</v>
      </c>
      <c r="G163">
        <v>0.88307554422275159</v>
      </c>
    </row>
    <row r="164" spans="1:7" x14ac:dyDescent="0.25">
      <c r="A164" t="s">
        <v>34</v>
      </c>
      <c r="B164" t="s">
        <v>22</v>
      </c>
      <c r="C164" t="s">
        <v>16</v>
      </c>
      <c r="D164">
        <v>0.49505475735104393</v>
      </c>
      <c r="E164">
        <v>148.56840937499999</v>
      </c>
      <c r="F164">
        <v>656.83709516007184</v>
      </c>
      <c r="G164">
        <v>1.0179481357645741</v>
      </c>
    </row>
    <row r="165" spans="1:7" x14ac:dyDescent="0.25">
      <c r="A165" t="s">
        <v>34</v>
      </c>
      <c r="B165" t="s">
        <v>22</v>
      </c>
      <c r="C165" t="s">
        <v>39</v>
      </c>
      <c r="D165">
        <v>0.17767182103591714</v>
      </c>
      <c r="E165">
        <v>148.82555242187499</v>
      </c>
      <c r="F165">
        <v>594.45174031815725</v>
      </c>
      <c r="G165">
        <v>1.1233714399865715</v>
      </c>
    </row>
    <row r="166" spans="1:7" x14ac:dyDescent="0.25">
      <c r="A166" t="s">
        <v>34</v>
      </c>
      <c r="B166" t="s">
        <v>22</v>
      </c>
      <c r="C166" t="s">
        <v>18</v>
      </c>
      <c r="D166">
        <v>0.31004811129349807</v>
      </c>
      <c r="E166">
        <v>148.8200840625</v>
      </c>
      <c r="F166">
        <v>621.2715392815694</v>
      </c>
      <c r="G166">
        <v>1.053017326951982</v>
      </c>
    </row>
    <row r="167" spans="1:7" x14ac:dyDescent="0.25">
      <c r="A167" t="s">
        <v>34</v>
      </c>
      <c r="B167" t="s">
        <v>23</v>
      </c>
      <c r="C167" t="s">
        <v>14</v>
      </c>
      <c r="D167">
        <v>0.32569954960764713</v>
      </c>
      <c r="E167">
        <v>150.65276203125001</v>
      </c>
      <c r="F167">
        <v>793.78393490065253</v>
      </c>
      <c r="G167">
        <v>0.79038413966554799</v>
      </c>
    </row>
    <row r="168" spans="1:7" x14ac:dyDescent="0.25">
      <c r="A168" t="s">
        <v>34</v>
      </c>
      <c r="B168" t="s">
        <v>23</v>
      </c>
      <c r="C168" t="s">
        <v>15</v>
      </c>
      <c r="D168">
        <v>0.39660054504770537</v>
      </c>
      <c r="E168">
        <v>150.206653125</v>
      </c>
      <c r="F168">
        <v>892.1827580284795</v>
      </c>
      <c r="G168">
        <v>0.73758051985496742</v>
      </c>
    </row>
    <row r="169" spans="1:7" x14ac:dyDescent="0.25">
      <c r="A169" t="s">
        <v>34</v>
      </c>
      <c r="B169" t="s">
        <v>23</v>
      </c>
      <c r="C169" t="s">
        <v>16</v>
      </c>
      <c r="D169">
        <v>0.57598297454619862</v>
      </c>
      <c r="E169">
        <v>150.18195859375001</v>
      </c>
      <c r="F169">
        <v>884.15931008017731</v>
      </c>
      <c r="G169">
        <v>0.75091604031915138</v>
      </c>
    </row>
    <row r="170" spans="1:7" x14ac:dyDescent="0.25">
      <c r="A170" t="s">
        <v>34</v>
      </c>
      <c r="B170" t="s">
        <v>23</v>
      </c>
      <c r="C170" t="s">
        <v>39</v>
      </c>
      <c r="D170">
        <v>0.37933167025702103</v>
      </c>
      <c r="E170">
        <v>150.244725859375</v>
      </c>
      <c r="F170">
        <v>769.38532078018409</v>
      </c>
      <c r="G170">
        <v>0.89508813676326593</v>
      </c>
    </row>
    <row r="171" spans="1:7" x14ac:dyDescent="0.25">
      <c r="A171" t="s">
        <v>34</v>
      </c>
      <c r="B171" t="s">
        <v>23</v>
      </c>
      <c r="C171" t="s">
        <v>18</v>
      </c>
      <c r="D171">
        <v>0.39561729304774834</v>
      </c>
      <c r="E171">
        <v>150.50691179687499</v>
      </c>
      <c r="F171">
        <v>905.76223003433097</v>
      </c>
      <c r="G171">
        <v>0.75042721140503388</v>
      </c>
    </row>
    <row r="172" spans="1:7" x14ac:dyDescent="0.25">
      <c r="A172" t="s">
        <v>34</v>
      </c>
      <c r="B172" t="s">
        <v>24</v>
      </c>
      <c r="C172" t="s">
        <v>14</v>
      </c>
      <c r="D172">
        <v>9.6538312182468125E-2</v>
      </c>
      <c r="E172">
        <v>147.73504890625</v>
      </c>
      <c r="F172">
        <v>480.82576437602614</v>
      </c>
      <c r="G172">
        <v>1.4522592164029513</v>
      </c>
    </row>
    <row r="173" spans="1:7" x14ac:dyDescent="0.25">
      <c r="A173" t="s">
        <v>34</v>
      </c>
      <c r="B173" t="s">
        <v>24</v>
      </c>
      <c r="C173" t="s">
        <v>15</v>
      </c>
      <c r="D173">
        <v>0.65244084676592984</v>
      </c>
      <c r="E173">
        <v>147.63709851562501</v>
      </c>
      <c r="F173">
        <v>523.9394292071878</v>
      </c>
      <c r="G173">
        <v>1.2797069258376776</v>
      </c>
    </row>
    <row r="174" spans="1:7" x14ac:dyDescent="0.25">
      <c r="A174" t="s">
        <v>34</v>
      </c>
      <c r="B174" t="s">
        <v>24</v>
      </c>
      <c r="C174" t="s">
        <v>16</v>
      </c>
      <c r="D174">
        <v>0.4954120783549964</v>
      </c>
      <c r="E174">
        <v>147.61791117187499</v>
      </c>
      <c r="F174">
        <v>546.98243952015378</v>
      </c>
      <c r="G174">
        <v>1.2322914185766531</v>
      </c>
    </row>
    <row r="175" spans="1:7" x14ac:dyDescent="0.25">
      <c r="A175" t="s">
        <v>34</v>
      </c>
      <c r="B175" t="s">
        <v>24</v>
      </c>
      <c r="C175" t="s">
        <v>39</v>
      </c>
      <c r="D175">
        <v>0.1760902809677273</v>
      </c>
      <c r="E175">
        <v>147.36227640625</v>
      </c>
      <c r="F175">
        <v>475.01860354820917</v>
      </c>
      <c r="G175">
        <v>1.428196171383123</v>
      </c>
    </row>
    <row r="176" spans="1:7" x14ac:dyDescent="0.25">
      <c r="A176" t="s">
        <v>34</v>
      </c>
      <c r="B176" t="s">
        <v>24</v>
      </c>
      <c r="C176" t="s">
        <v>18</v>
      </c>
      <c r="D176">
        <v>0.27314082870977452</v>
      </c>
      <c r="E176">
        <v>147.15815984375001</v>
      </c>
      <c r="F176">
        <v>456.56939644051278</v>
      </c>
      <c r="G176">
        <v>1.4954079762644035</v>
      </c>
    </row>
    <row r="177" spans="6:6" x14ac:dyDescent="0.25">
      <c r="F177">
        <f>MAX(F1:F176)</f>
        <v>1084.2028781354995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334-9F2C-4E3E-8B97-13726D752FB6}">
  <dimension ref="A1:F41"/>
  <sheetViews>
    <sheetView workbookViewId="0">
      <selection activeCell="C34" sqref="C34"/>
    </sheetView>
  </sheetViews>
  <sheetFormatPr defaultRowHeight="15" x14ac:dyDescent="0.25"/>
  <sheetData>
    <row r="1" spans="1:6" ht="15.75" thickBot="1" x14ac:dyDescent="0.3">
      <c r="A1" s="8" t="s">
        <v>25</v>
      </c>
      <c r="B1" s="6" t="s">
        <v>41</v>
      </c>
      <c r="C1" s="6" t="s">
        <v>0</v>
      </c>
      <c r="D1" s="6" t="s">
        <v>1</v>
      </c>
      <c r="E1" s="6" t="s">
        <v>38</v>
      </c>
      <c r="F1" s="7" t="s">
        <v>3</v>
      </c>
    </row>
    <row r="2" spans="1:6" x14ac:dyDescent="0.25">
      <c r="A2" t="s">
        <v>14</v>
      </c>
      <c r="B2" t="s">
        <v>13</v>
      </c>
      <c r="C2">
        <f>AVERAGEIFS(Tabular!D:D, Tabular!$C:$C, "Uniform", Tabular!$B:$B, "FAD-DS")</f>
        <v>7.2235935797688153E-2</v>
      </c>
      <c r="D2">
        <f>AVERAGEIFS(Tabular!E:E, Tabular!$C:$C, "Uniform", Tabular!$B:$B, "FAD-DS")</f>
        <v>115.18377366629466</v>
      </c>
      <c r="E2">
        <f>AVERAGEIFS(Tabular!F:F, Tabular!$C:$C, "Uniform", Tabular!$B:$B, "FAD-DS")</f>
        <v>148.96108595047758</v>
      </c>
      <c r="F2">
        <f>AVERAGEIFS(Tabular!G:G, Tabular!$C:$C, "Uniform", Tabular!$B:$B, "FAD-DS")</f>
        <v>16.582262560201197</v>
      </c>
    </row>
    <row r="3" spans="1:6" x14ac:dyDescent="0.25">
      <c r="A3" t="s">
        <v>14</v>
      </c>
      <c r="B3" t="s">
        <v>20</v>
      </c>
      <c r="C3">
        <f>AVERAGEIFS(Tabular!D:D, Tabular!$C:$C, "Uniform", Tabular!$B:$B, "LRU")</f>
        <v>7.183494057726246E-2</v>
      </c>
      <c r="D3">
        <f>AVERAGEIFS(Tabular!E:E, Tabular!$C:$C, "Uniform", Tabular!$B:$B, "LRU")</f>
        <v>112.984107109375</v>
      </c>
      <c r="E3">
        <f>AVERAGEIFS(Tabular!F:F, Tabular!$C:$C, "Uniform", Tabular!$B:$B, "LRU")</f>
        <v>556.00490295759516</v>
      </c>
      <c r="F3">
        <f>AVERAGEIFS(Tabular!G:G, Tabular!$C:$C, "Uniform", Tabular!$B:$B, "LRU")</f>
        <v>0.45670596259615637</v>
      </c>
    </row>
    <row r="4" spans="1:6" x14ac:dyDescent="0.25">
      <c r="A4" t="s">
        <v>14</v>
      </c>
      <c r="B4" t="s">
        <v>22</v>
      </c>
      <c r="C4">
        <f>AVERAGEIFS(Tabular!D:D, Tabular!$C:$C, "Uniform", Tabular!$B:$B, "LFU")</f>
        <v>7.3391024864020299E-2</v>
      </c>
      <c r="D4">
        <f>AVERAGEIFS(Tabular!E:E, Tabular!$C:$C, "Uniform", Tabular!$B:$B, "LFU")</f>
        <v>112.81422994140624</v>
      </c>
      <c r="E4">
        <f>AVERAGEIFS(Tabular!F:F, Tabular!$C:$C, "Uniform", Tabular!$B:$B, "LFU")</f>
        <v>512.77405892895445</v>
      </c>
      <c r="F4">
        <f>AVERAGEIFS(Tabular!G:G, Tabular!$C:$C, "Uniform", Tabular!$B:$B, "LFU")</f>
        <v>0.61924126610207286</v>
      </c>
    </row>
    <row r="5" spans="1:6" x14ac:dyDescent="0.25">
      <c r="A5" t="s">
        <v>14</v>
      </c>
      <c r="B5" t="s">
        <v>23</v>
      </c>
      <c r="C5">
        <f>AVERAGEIFS(Tabular!D:D, Tabular!$C:$C, "Uniform", Tabular!$B:$B, "ARC")</f>
        <v>0.32146915321014863</v>
      </c>
      <c r="D5">
        <f>AVERAGEIFS(Tabular!E:E, Tabular!$C:$C, "Uniform", Tabular!$B:$B, "ARC")</f>
        <v>113.52623921874998</v>
      </c>
      <c r="E5">
        <f>AVERAGEIFS(Tabular!F:F, Tabular!$C:$C, "Uniform", Tabular!$B:$B, "ARC")</f>
        <v>713.82554199289473</v>
      </c>
      <c r="F5">
        <f>AVERAGEIFS(Tabular!G:G, Tabular!$C:$C, "Uniform", Tabular!$B:$B, "ARC")</f>
        <v>0.36201059295002286</v>
      </c>
    </row>
    <row r="6" spans="1:6" x14ac:dyDescent="0.25">
      <c r="A6" t="s">
        <v>14</v>
      </c>
      <c r="B6" t="s">
        <v>24</v>
      </c>
      <c r="C6">
        <f>AVERAGEIFS(Tabular!D:D, Tabular!$C:$C, "Uniform", Tabular!$B:$B, "FIFO")</f>
        <v>7.2880206006998724E-2</v>
      </c>
      <c r="D6">
        <f>AVERAGEIFS(Tabular!E:E, Tabular!$C:$C, "Uniform", Tabular!$B:$B, "FIFO")</f>
        <v>112.46235769810266</v>
      </c>
      <c r="E6">
        <f>AVERAGEIFS(Tabular!F:F, Tabular!$C:$C, "Uniform", Tabular!$B:$B, "FIFO")</f>
        <v>443.82651276800294</v>
      </c>
      <c r="F6">
        <f>AVERAGEIFS(Tabular!G:G, Tabular!$C:$C, "Uniform", Tabular!$B:$B, "FIFO")</f>
        <v>0.58319980149221151</v>
      </c>
    </row>
    <row r="8" spans="1:6" x14ac:dyDescent="0.25">
      <c r="C8" t="s">
        <v>0</v>
      </c>
      <c r="D8" t="s">
        <v>1</v>
      </c>
      <c r="E8" t="s">
        <v>38</v>
      </c>
      <c r="F8" t="s">
        <v>3</v>
      </c>
    </row>
    <row r="9" spans="1:6" x14ac:dyDescent="0.25">
      <c r="A9" t="s">
        <v>15</v>
      </c>
      <c r="B9" t="s">
        <v>13</v>
      </c>
      <c r="C9">
        <f>AVERAGEIFS(Tabular!D:D, Tabular!$C:$C, "Zipf", Tabular!$B:$B, "FAD-DS")</f>
        <v>0.46173402535170471</v>
      </c>
      <c r="D9">
        <f>AVERAGEIFS(Tabular!E:E, Tabular!$C:$C, "Zipf", Tabular!$B:$B, "FAD-DS")</f>
        <v>114.95140120814733</v>
      </c>
      <c r="E9">
        <f>AVERAGEIFS(Tabular!F:F, Tabular!$C:$C, "Zipf", Tabular!$B:$B, "FAD-DS")</f>
        <v>147.77679626537292</v>
      </c>
      <c r="F9">
        <f>AVERAGEIFS(Tabular!G:G, Tabular!$C:$C, "Zipf", Tabular!$B:$B, "FAD-DS")</f>
        <v>17.110074998860906</v>
      </c>
    </row>
    <row r="10" spans="1:6" x14ac:dyDescent="0.25">
      <c r="A10" t="s">
        <v>15</v>
      </c>
      <c r="B10" t="s">
        <v>20</v>
      </c>
      <c r="C10">
        <f>AVERAGEIFS(Tabular!D:D, Tabular!$C:$C, "Zipf", Tabular!$B:$B, "LRU")</f>
        <v>0.53222501083900808</v>
      </c>
      <c r="D10">
        <f>AVERAGEIFS(Tabular!E:E, Tabular!$C:$C, "Zipf", Tabular!$B:$B, "LRU")</f>
        <v>112.89837051060267</v>
      </c>
      <c r="E10">
        <f>AVERAGEIFS(Tabular!F:F, Tabular!$C:$C, "Zipf", Tabular!$B:$B, "LRU")</f>
        <v>648.41574581683312</v>
      </c>
      <c r="F10">
        <f>AVERAGEIFS(Tabular!G:G, Tabular!$C:$C, "Zipf", Tabular!$B:$B, "LRU")</f>
        <v>0.4613248967609499</v>
      </c>
    </row>
    <row r="11" spans="1:6" x14ac:dyDescent="0.25">
      <c r="A11" t="s">
        <v>15</v>
      </c>
      <c r="B11" t="s">
        <v>22</v>
      </c>
      <c r="C11">
        <f>AVERAGEIFS(Tabular!D:D, Tabular!$C:$C, "Zipf", Tabular!$B:$B, "LFU")</f>
        <v>0.58997338257708365</v>
      </c>
      <c r="D11">
        <f>AVERAGEIFS(Tabular!E:E, Tabular!$C:$C, "Zipf", Tabular!$B:$B, "LFU")</f>
        <v>113.02221858537948</v>
      </c>
      <c r="E11">
        <f>AVERAGEIFS(Tabular!F:F, Tabular!$C:$C, "Zipf", Tabular!$B:$B, "LFU")</f>
        <v>616.89708077700755</v>
      </c>
      <c r="F11">
        <f>AVERAGEIFS(Tabular!G:G, Tabular!$C:$C, "Zipf", Tabular!$B:$B, "LFU")</f>
        <v>0.50391701789259169</v>
      </c>
    </row>
    <row r="12" spans="1:6" x14ac:dyDescent="0.25">
      <c r="A12" t="s">
        <v>15</v>
      </c>
      <c r="B12" t="s">
        <v>23</v>
      </c>
      <c r="C12">
        <f>AVERAGEIFS(Tabular!D:D, Tabular!$C:$C, "Zipf", Tabular!$B:$B, "ARC")</f>
        <v>0.3573258873842079</v>
      </c>
      <c r="D12">
        <f>AVERAGEIFS(Tabular!E:E, Tabular!$C:$C, "Zipf", Tabular!$B:$B, "ARC")</f>
        <v>113.43335020926339</v>
      </c>
      <c r="E12">
        <f>AVERAGEIFS(Tabular!F:F, Tabular!$C:$C, "Zipf", Tabular!$B:$B, "ARC")</f>
        <v>726.47074236078595</v>
      </c>
      <c r="F12">
        <f>AVERAGEIFS(Tabular!G:G, Tabular!$C:$C, "Zipf", Tabular!$B:$B, "ARC")</f>
        <v>0.37676395087867992</v>
      </c>
    </row>
    <row r="13" spans="1:6" x14ac:dyDescent="0.25">
      <c r="A13" t="s">
        <v>15</v>
      </c>
      <c r="B13" t="s">
        <v>24</v>
      </c>
      <c r="C13">
        <f>AVERAGEIFS(Tabular!D:D, Tabular!$C:$C, "Zipf", Tabular!$B:$B, "FIFO")</f>
        <v>0.49382784098460231</v>
      </c>
      <c r="D13">
        <f>AVERAGEIFS(Tabular!E:E, Tabular!$C:$C, "Zipf", Tabular!$B:$B, "FIFO")</f>
        <v>112.55268897600446</v>
      </c>
      <c r="E13">
        <f>AVERAGEIFS(Tabular!F:F, Tabular!$C:$C, "Zipf", Tabular!$B:$B, "FIFO")</f>
        <v>494.24847043625977</v>
      </c>
      <c r="F13">
        <f>AVERAGEIFS(Tabular!G:G, Tabular!$C:$C, "Zipf", Tabular!$B:$B, "FIFO")</f>
        <v>0.55700349009505967</v>
      </c>
    </row>
    <row r="15" spans="1:6" x14ac:dyDescent="0.25">
      <c r="C15" t="s">
        <v>0</v>
      </c>
      <c r="D15" t="s">
        <v>1</v>
      </c>
      <c r="E15" t="s">
        <v>38</v>
      </c>
      <c r="F15" t="s">
        <v>3</v>
      </c>
    </row>
    <row r="16" spans="1:6" x14ac:dyDescent="0.25">
      <c r="A16" t="s">
        <v>16</v>
      </c>
      <c r="B16" t="s">
        <v>13</v>
      </c>
      <c r="C16">
        <f>AVERAGEIFS(Tabular!D:D, Tabular!$C:$C, "Bursty", Tabular!$B:$B, "FAD-DS")</f>
        <v>0.48438105762157152</v>
      </c>
      <c r="D16">
        <f>AVERAGEIFS(Tabular!E:E, Tabular!$C:$C, "Bursty", Tabular!$B:$B, "FAD-DS")</f>
        <v>114.7704814481027</v>
      </c>
      <c r="E16">
        <f>AVERAGEIFS(Tabular!F:F, Tabular!$C:$C, "Bursty", Tabular!$B:$B, "FAD-DS")</f>
        <v>155.8670632222038</v>
      </c>
      <c r="F16">
        <f>AVERAGEIFS(Tabular!G:G, Tabular!$C:$C, "Bursty", Tabular!$B:$B, "FAD-DS")</f>
        <v>16.828148846988061</v>
      </c>
    </row>
    <row r="17" spans="1:6" x14ac:dyDescent="0.25">
      <c r="A17" t="s">
        <v>16</v>
      </c>
      <c r="B17" t="s">
        <v>20</v>
      </c>
      <c r="C17">
        <f>AVERAGEIFS(Tabular!D:D, Tabular!$C:$C, "Bursty", Tabular!$B:$B, "LRU")</f>
        <v>0.48441636315519415</v>
      </c>
      <c r="D17">
        <f>AVERAGEIFS(Tabular!E:E, Tabular!$C:$C, "Bursty", Tabular!$B:$B, "LRU")</f>
        <v>113.08755460100447</v>
      </c>
      <c r="E17">
        <f>AVERAGEIFS(Tabular!F:F, Tabular!$C:$C, "Bursty", Tabular!$B:$B, "LRU")</f>
        <v>645.02896784344182</v>
      </c>
      <c r="F17">
        <f>AVERAGEIFS(Tabular!G:G, Tabular!$C:$C, "Bursty", Tabular!$B:$B, "LRU")</f>
        <v>0.46421540917600207</v>
      </c>
    </row>
    <row r="18" spans="1:6" x14ac:dyDescent="0.25">
      <c r="A18" t="s">
        <v>16</v>
      </c>
      <c r="B18" t="s">
        <v>22</v>
      </c>
      <c r="C18">
        <f>AVERAGEIFS(Tabular!D:D, Tabular!$C:$C, "Bursty", Tabular!$B:$B, "LFU")</f>
        <v>0.4843357020384968</v>
      </c>
      <c r="D18">
        <f>AVERAGEIFS(Tabular!E:E, Tabular!$C:$C, "Bursty", Tabular!$B:$B, "LFU")</f>
        <v>112.75843316127234</v>
      </c>
      <c r="E18">
        <f>AVERAGEIFS(Tabular!F:F, Tabular!$C:$C, "Bursty", Tabular!$B:$B, "LFU")</f>
        <v>563.77410589570366</v>
      </c>
      <c r="F18">
        <f>AVERAGEIFS(Tabular!G:G, Tabular!$C:$C, "Bursty", Tabular!$B:$B, "LFU")</f>
        <v>0.55048787316983083</v>
      </c>
    </row>
    <row r="19" spans="1:6" x14ac:dyDescent="0.25">
      <c r="A19" t="s">
        <v>16</v>
      </c>
      <c r="B19" t="s">
        <v>23</v>
      </c>
      <c r="C19">
        <f>AVERAGEIFS(Tabular!D:D, Tabular!$C:$C, "Bursty", Tabular!$B:$B, "ARC")</f>
        <v>0.57704631801573447</v>
      </c>
      <c r="D19">
        <f>AVERAGEIFS(Tabular!E:E, Tabular!$C:$C, "Bursty", Tabular!$B:$B, "ARC")</f>
        <v>113.52300150669643</v>
      </c>
      <c r="E19">
        <f>AVERAGEIFS(Tabular!F:F, Tabular!$C:$C, "Bursty", Tabular!$B:$B, "ARC")</f>
        <v>764.26803167089167</v>
      </c>
      <c r="F19">
        <f>AVERAGEIFS(Tabular!G:G, Tabular!$C:$C, "Bursty", Tabular!$B:$B, "ARC")</f>
        <v>0.33865694476568642</v>
      </c>
    </row>
    <row r="20" spans="1:6" x14ac:dyDescent="0.25">
      <c r="A20" t="s">
        <v>16</v>
      </c>
      <c r="B20" t="s">
        <v>24</v>
      </c>
      <c r="C20">
        <f>AVERAGEIFS(Tabular!D:D, Tabular!$C:$C, "Bursty", Tabular!$B:$B, "FIFO")</f>
        <v>0.49025874682728732</v>
      </c>
      <c r="D20">
        <f>AVERAGEIFS(Tabular!E:E, Tabular!$C:$C, "Bursty", Tabular!$B:$B, "FIFO")</f>
        <v>112.59556783482142</v>
      </c>
      <c r="E20">
        <f>AVERAGEIFS(Tabular!F:F, Tabular!$C:$C, "Bursty", Tabular!$B:$B, "FIFO")</f>
        <v>486.14715695677751</v>
      </c>
      <c r="F20">
        <f>AVERAGEIFS(Tabular!G:G, Tabular!$C:$C, "Bursty", Tabular!$B:$B, "FIFO")</f>
        <v>0.5497794353408828</v>
      </c>
    </row>
    <row r="22" spans="1:6" x14ac:dyDescent="0.25">
      <c r="C22" t="s">
        <v>0</v>
      </c>
      <c r="D22" t="s">
        <v>1</v>
      </c>
      <c r="E22" t="s">
        <v>38</v>
      </c>
      <c r="F22" t="s">
        <v>3</v>
      </c>
    </row>
    <row r="23" spans="1:6" x14ac:dyDescent="0.25">
      <c r="A23" t="s">
        <v>39</v>
      </c>
      <c r="B23" t="s">
        <v>13</v>
      </c>
      <c r="C23">
        <f>AVERAGEIFS(Tabular!D:D, Tabular!$C:$C, "Phase", Tabular!$B:$B, "FAD-DS")</f>
        <v>0.34251327711249024</v>
      </c>
      <c r="D23">
        <f>AVERAGEIFS(Tabular!E:E, Tabular!$C:$C, "Phase", Tabular!$B:$B, "FAD-DS")</f>
        <v>115.17961364397321</v>
      </c>
      <c r="E23">
        <f>AVERAGEIFS(Tabular!F:F, Tabular!$C:$C, "Phase", Tabular!$B:$B, "FAD-DS")</f>
        <v>134.30063684528358</v>
      </c>
      <c r="F23">
        <f>AVERAGEIFS(Tabular!G:G, Tabular!$C:$C, "Phase", Tabular!$B:$B, "FAD-DS")</f>
        <v>15.632151717052531</v>
      </c>
    </row>
    <row r="24" spans="1:6" x14ac:dyDescent="0.25">
      <c r="A24" t="s">
        <v>39</v>
      </c>
      <c r="B24" t="s">
        <v>20</v>
      </c>
      <c r="C24">
        <f>AVERAGEIFS(Tabular!D:D, Tabular!$C:$C, "Phase", Tabular!$B:$B, "LRU")</f>
        <v>0.36493874837547036</v>
      </c>
      <c r="D24">
        <f>AVERAGEIFS(Tabular!E:E, Tabular!$C:$C, "Phase", Tabular!$B:$B, "LRU")</f>
        <v>113.0426773577009</v>
      </c>
      <c r="E24">
        <f>AVERAGEIFS(Tabular!F:F, Tabular!$C:$C, "Phase", Tabular!$B:$B, "LRU")</f>
        <v>628.92356521723866</v>
      </c>
      <c r="F24">
        <f>AVERAGEIFS(Tabular!G:G, Tabular!$C:$C, "Phase", Tabular!$B:$B, "LRU")</f>
        <v>0.44482217530902673</v>
      </c>
    </row>
    <row r="25" spans="1:6" x14ac:dyDescent="0.25">
      <c r="A25" t="s">
        <v>39</v>
      </c>
      <c r="B25" t="s">
        <v>22</v>
      </c>
      <c r="C25">
        <f>AVERAGEIFS(Tabular!D:D, Tabular!$C:$C, "Phase", Tabular!$B:$B, "LFU")</f>
        <v>0.24872193045755922</v>
      </c>
      <c r="D25">
        <f>AVERAGEIFS(Tabular!E:E, Tabular!$C:$C, "Phase", Tabular!$B:$B, "LFU")</f>
        <v>112.94445419642859</v>
      </c>
      <c r="E25">
        <f>AVERAGEIFS(Tabular!F:F, Tabular!$C:$C, "Phase", Tabular!$B:$B, "LFU")</f>
        <v>572.01454724790415</v>
      </c>
      <c r="F25">
        <f>AVERAGEIFS(Tabular!G:G, Tabular!$C:$C, "Phase", Tabular!$B:$B, "LFU")</f>
        <v>0.51041610207079757</v>
      </c>
    </row>
    <row r="26" spans="1:6" x14ac:dyDescent="0.25">
      <c r="A26" t="s">
        <v>39</v>
      </c>
      <c r="B26" t="s">
        <v>23</v>
      </c>
      <c r="C26">
        <f>AVERAGEIFS(Tabular!D:D, Tabular!$C:$C, "Phase", Tabular!$B:$B, "ARC")</f>
        <v>0.51569452344870259</v>
      </c>
      <c r="D26">
        <f>AVERAGEIFS(Tabular!E:E, Tabular!$C:$C, "Phase", Tabular!$B:$B, "ARC")</f>
        <v>113.56336691964285</v>
      </c>
      <c r="E26">
        <f>AVERAGEIFS(Tabular!F:F, Tabular!$C:$C, "Phase", Tabular!$B:$B, "ARC")</f>
        <v>782.3539918746452</v>
      </c>
      <c r="F26">
        <f>AVERAGEIFS(Tabular!G:G, Tabular!$C:$C, "Phase", Tabular!$B:$B, "ARC")</f>
        <v>0.36459834085342863</v>
      </c>
    </row>
    <row r="27" spans="1:6" x14ac:dyDescent="0.25">
      <c r="A27" t="s">
        <v>39</v>
      </c>
      <c r="B27" t="s">
        <v>24</v>
      </c>
      <c r="C27">
        <f>AVERAGEIFS(Tabular!D:D, Tabular!$C:$C, "Phase", Tabular!$B:$B, "FIFO")</f>
        <v>0.36593059511697457</v>
      </c>
      <c r="D27">
        <f>AVERAGEIFS(Tabular!E:E, Tabular!$C:$C, "Phase", Tabular!$B:$B, "FIFO")</f>
        <v>112.42347949776786</v>
      </c>
      <c r="E27">
        <f>AVERAGEIFS(Tabular!F:F, Tabular!$C:$C, "Phase", Tabular!$B:$B, "FIFO")</f>
        <v>466.33998755406645</v>
      </c>
      <c r="F27">
        <f>AVERAGEIFS(Tabular!G:G, Tabular!$C:$C, "Phase", Tabular!$B:$B, "FIFO")</f>
        <v>0.58885966305367277</v>
      </c>
    </row>
    <row r="29" spans="1:6" x14ac:dyDescent="0.25">
      <c r="C29" t="s">
        <v>0</v>
      </c>
      <c r="D29" t="s">
        <v>1</v>
      </c>
      <c r="E29" t="s">
        <v>38</v>
      </c>
      <c r="F29" t="s">
        <v>3</v>
      </c>
    </row>
    <row r="30" spans="1:6" x14ac:dyDescent="0.25">
      <c r="A30" t="s">
        <v>18</v>
      </c>
      <c r="B30" t="s">
        <v>13</v>
      </c>
      <c r="C30">
        <f>AVERAGEIFS(Tabular!D:D, Tabular!$C:$C, "Mixed", Tabular!$B:$B, "FAD-DS")</f>
        <v>0.19127058937973404</v>
      </c>
      <c r="D30">
        <f>AVERAGEIFS(Tabular!E:E, Tabular!$C:$C, "Mixed", Tabular!$B:$B, "FAD-DS")</f>
        <v>115.11845269252233</v>
      </c>
      <c r="E30">
        <f>AVERAGEIFS(Tabular!F:F, Tabular!$C:$C, "Mixed", Tabular!$B:$B, "FAD-DS")</f>
        <v>125.33811750561308</v>
      </c>
      <c r="F30">
        <f>AVERAGEIFS(Tabular!G:G, Tabular!$C:$C, "Mixed", Tabular!$B:$B, "FAD-DS")</f>
        <v>16.274669338663486</v>
      </c>
    </row>
    <row r="31" spans="1:6" x14ac:dyDescent="0.25">
      <c r="A31" t="s">
        <v>18</v>
      </c>
      <c r="B31" t="s">
        <v>20</v>
      </c>
      <c r="C31">
        <f>AVERAGEIFS(Tabular!D:D, Tabular!$C:$C, "Mixed", Tabular!$B:$B, "LRU")</f>
        <v>0.21610589078288919</v>
      </c>
      <c r="D31">
        <f>AVERAGEIFS(Tabular!E:E, Tabular!$C:$C, "Mixed", Tabular!$B:$B, "LRU")</f>
        <v>113.17803005580357</v>
      </c>
      <c r="E31">
        <f>AVERAGEIFS(Tabular!F:F, Tabular!$C:$C, "Mixed", Tabular!$B:$B, "LRU")</f>
        <v>667.39159544323388</v>
      </c>
      <c r="F31">
        <f>AVERAGEIFS(Tabular!G:G, Tabular!$C:$C, "Mixed", Tabular!$B:$B, "LRU")</f>
        <v>0.42272956669603495</v>
      </c>
    </row>
    <row r="32" spans="1:6" x14ac:dyDescent="0.25">
      <c r="A32" t="s">
        <v>18</v>
      </c>
      <c r="B32" t="s">
        <v>22</v>
      </c>
      <c r="C32">
        <f>AVERAGEIFS(Tabular!D:D, Tabular!$C:$C, "Mixed", Tabular!$B:$B, "LFU")</f>
        <v>0.2451757614162251</v>
      </c>
      <c r="D32">
        <f>AVERAGEIFS(Tabular!E:E, Tabular!$C:$C, "Mixed", Tabular!$B:$B, "LFU")</f>
        <v>113.11292962890626</v>
      </c>
      <c r="E32">
        <f>AVERAGEIFS(Tabular!F:F, Tabular!$C:$C, "Mixed", Tabular!$B:$B, "LFU")</f>
        <v>647.36474319066406</v>
      </c>
      <c r="F32">
        <f>AVERAGEIFS(Tabular!G:G, Tabular!$C:$C, "Mixed", Tabular!$B:$B, "LFU")</f>
        <v>0.44712264700557031</v>
      </c>
    </row>
    <row r="33" spans="1:6" x14ac:dyDescent="0.25">
      <c r="A33" t="s">
        <v>18</v>
      </c>
      <c r="B33" t="s">
        <v>23</v>
      </c>
      <c r="C33">
        <f>AVERAGEIFS(Tabular!D:D, Tabular!$C:$C, "Mixed", Tabular!$B:$B, "ARC")</f>
        <v>0.36607419807006364</v>
      </c>
      <c r="D33">
        <f>AVERAGEIFS(Tabular!E:E, Tabular!$C:$C, "Mixed", Tabular!$B:$B, "ARC")</f>
        <v>113.56069423549107</v>
      </c>
      <c r="E33">
        <f>AVERAGEIFS(Tabular!F:F, Tabular!$C:$C, "Mixed", Tabular!$B:$B, "ARC")</f>
        <v>779.79005544552331</v>
      </c>
      <c r="F33">
        <f>AVERAGEIFS(Tabular!G:G, Tabular!$C:$C, "Mixed", Tabular!$B:$B, "ARC")</f>
        <v>0.33997904709559684</v>
      </c>
    </row>
    <row r="34" spans="1:6" x14ac:dyDescent="0.25">
      <c r="A34" t="s">
        <v>18</v>
      </c>
      <c r="B34" t="s">
        <v>24</v>
      </c>
      <c r="C34">
        <f>AVERAGEIFS(Tabular!D:D, Tabular!$C:$C, "Mixed", Tabular!$B:$B, "FIFO")</f>
        <v>0.2010542033808371</v>
      </c>
      <c r="D34">
        <f>AVERAGEIFS(Tabular!E:E, Tabular!$C:$C, "Mixed", Tabular!$B:$B, "FIFO")</f>
        <v>112.49812810825892</v>
      </c>
      <c r="E34">
        <f>AVERAGEIFS(Tabular!F:F, Tabular!$C:$C, "Mixed", Tabular!$B:$B, "FIFO")</f>
        <v>468.74089709102736</v>
      </c>
      <c r="F34">
        <f>AVERAGEIFS(Tabular!G:G, Tabular!$C:$C, "Mixed", Tabular!$B:$B, "FIFO")</f>
        <v>0.56941900185359029</v>
      </c>
    </row>
    <row r="36" spans="1:6" x14ac:dyDescent="0.25">
      <c r="C36" t="s">
        <v>0</v>
      </c>
      <c r="D36" t="s">
        <v>1</v>
      </c>
      <c r="E36" t="s">
        <v>38</v>
      </c>
      <c r="F36" t="s">
        <v>3</v>
      </c>
    </row>
    <row r="37" spans="1:6" x14ac:dyDescent="0.25">
      <c r="A37" t="s">
        <v>40</v>
      </c>
      <c r="B37" t="s">
        <v>13</v>
      </c>
      <c r="C37">
        <f t="shared" ref="C37:F41" si="0">AVERAGE(C30,C23,C16,C9,C2)</f>
        <v>0.31042697705263766</v>
      </c>
      <c r="D37">
        <f t="shared" si="0"/>
        <v>115.04074453180806</v>
      </c>
      <c r="E37">
        <f t="shared" si="0"/>
        <v>142.4487399577902</v>
      </c>
      <c r="F37">
        <f t="shared" si="0"/>
        <v>16.485461492353238</v>
      </c>
    </row>
    <row r="38" spans="1:6" x14ac:dyDescent="0.25">
      <c r="A38" t="s">
        <v>40</v>
      </c>
      <c r="B38" t="s">
        <v>20</v>
      </c>
      <c r="C38">
        <f t="shared" si="0"/>
        <v>0.33390419074596489</v>
      </c>
      <c r="D38">
        <f t="shared" si="0"/>
        <v>113.03814792689732</v>
      </c>
      <c r="E38">
        <f t="shared" si="0"/>
        <v>629.15295545566846</v>
      </c>
      <c r="F38">
        <f t="shared" si="0"/>
        <v>0.44995960210763403</v>
      </c>
    </row>
    <row r="39" spans="1:6" x14ac:dyDescent="0.25">
      <c r="A39" t="s">
        <v>40</v>
      </c>
      <c r="B39" t="s">
        <v>22</v>
      </c>
      <c r="C39">
        <f t="shared" si="0"/>
        <v>0.32831956027067705</v>
      </c>
      <c r="D39">
        <f t="shared" si="0"/>
        <v>112.93045310267857</v>
      </c>
      <c r="E39">
        <f t="shared" si="0"/>
        <v>582.56490720804663</v>
      </c>
      <c r="F39">
        <f t="shared" si="0"/>
        <v>0.52623698124817264</v>
      </c>
    </row>
    <row r="40" spans="1:6" x14ac:dyDescent="0.25">
      <c r="A40" t="s">
        <v>40</v>
      </c>
      <c r="B40" t="s">
        <v>23</v>
      </c>
      <c r="C40">
        <f t="shared" si="0"/>
        <v>0.42752201602577139</v>
      </c>
      <c r="D40">
        <f t="shared" si="0"/>
        <v>113.52133041796874</v>
      </c>
      <c r="E40">
        <f t="shared" si="0"/>
        <v>753.34167266894815</v>
      </c>
      <c r="F40">
        <f t="shared" si="0"/>
        <v>0.35640177530868289</v>
      </c>
    </row>
    <row r="41" spans="1:6" x14ac:dyDescent="0.25">
      <c r="A41" t="s">
        <v>40</v>
      </c>
      <c r="B41" t="s">
        <v>24</v>
      </c>
      <c r="C41">
        <f t="shared" si="0"/>
        <v>0.32479031846334</v>
      </c>
      <c r="D41">
        <f t="shared" si="0"/>
        <v>112.50644442299105</v>
      </c>
      <c r="E41">
        <f t="shared" si="0"/>
        <v>471.86060496122684</v>
      </c>
      <c r="F41">
        <f t="shared" si="0"/>
        <v>0.56965227836708343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</vt:lpstr>
      <vt:lpstr>T2</vt:lpstr>
      <vt:lpstr>T3</vt:lpstr>
      <vt:lpstr>T4</vt:lpstr>
      <vt:lpstr>T5</vt:lpstr>
      <vt:lpstr>T6</vt:lpstr>
      <vt:lpstr>T7</vt:lpstr>
      <vt:lpstr>Tabular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Tolman</dc:creator>
  <cp:lastModifiedBy>Blake Tolman</cp:lastModifiedBy>
  <dcterms:created xsi:type="dcterms:W3CDTF">2025-05-06T07:36:47Z</dcterms:created>
  <dcterms:modified xsi:type="dcterms:W3CDTF">2025-05-09T08:52:56Z</dcterms:modified>
</cp:coreProperties>
</file>