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blakeblackwell/Dev/Github/personal/SBTi/analysis/"/>
    </mc:Choice>
  </mc:AlternateContent>
  <xr:revisionPtr revIDLastSave="0" documentId="13_ncr:1_{ACE8871F-54B9-074A-BBFE-65AB4CB3EAC0}" xr6:coauthVersionLast="47" xr6:coauthVersionMax="47" xr10:uidLastSave="{00000000-0000-0000-0000-000000000000}"/>
  <bookViews>
    <workbookView xWindow="0" yWindow="0" windowWidth="38400" windowHeight="24000" activeTab="2" xr2:uid="{00000000-000D-0000-FFFF-FFFF00000000}"/>
  </bookViews>
  <sheets>
    <sheet name="fundamental_data" sheetId="1" r:id="rId1"/>
    <sheet name="target_data" sheetId="2" r:id="rId2"/>
    <sheet name="portfolio" sheetId="5" r:id="rId3"/>
    <sheet name="s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2" i="4"/>
  <c r="L3" i="4"/>
  <c r="L4" i="4"/>
  <c r="L5" i="4"/>
  <c r="L6" i="4"/>
  <c r="L7" i="4"/>
  <c r="L8" i="4"/>
  <c r="L9" i="4"/>
  <c r="L10" i="4"/>
  <c r="L11" i="4"/>
  <c r="L2" i="4"/>
  <c r="N3" i="4"/>
  <c r="N4" i="4"/>
  <c r="N5" i="4"/>
  <c r="N6" i="4"/>
  <c r="N7" i="4"/>
  <c r="N8" i="4"/>
  <c r="N9" i="4"/>
  <c r="N10" i="4"/>
  <c r="N11" i="4"/>
  <c r="N2" i="4"/>
  <c r="K3" i="4"/>
  <c r="K4" i="4"/>
  <c r="K5" i="4"/>
  <c r="K6" i="4"/>
  <c r="K7" i="4"/>
  <c r="K8" i="4"/>
  <c r="V8" i="4" s="1"/>
  <c r="K9" i="4"/>
  <c r="V9" i="4" s="1"/>
  <c r="K10" i="4"/>
  <c r="K11" i="4"/>
  <c r="J3" i="4"/>
  <c r="J4" i="4"/>
  <c r="J5" i="4"/>
  <c r="J6" i="4"/>
  <c r="J7" i="4"/>
  <c r="J8" i="4"/>
  <c r="J9" i="4"/>
  <c r="J10" i="4"/>
  <c r="J11" i="4"/>
  <c r="I3" i="4"/>
  <c r="I4" i="4"/>
  <c r="I5" i="4"/>
  <c r="I6" i="4"/>
  <c r="I7" i="4"/>
  <c r="I8" i="4"/>
  <c r="I9" i="4"/>
  <c r="I10" i="4"/>
  <c r="I11" i="4"/>
  <c r="I2" i="4"/>
  <c r="J2" i="4"/>
  <c r="K2" i="4"/>
  <c r="H3" i="4"/>
  <c r="H4" i="4"/>
  <c r="H5" i="4"/>
  <c r="H6" i="4"/>
  <c r="H7" i="4"/>
  <c r="H8" i="4"/>
  <c r="H9" i="4"/>
  <c r="H10" i="4"/>
  <c r="H11" i="4"/>
  <c r="H2" i="4"/>
  <c r="G3" i="4"/>
  <c r="AA3" i="4" s="1"/>
  <c r="G4" i="4"/>
  <c r="AA4" i="4" s="1"/>
  <c r="G5" i="4"/>
  <c r="G6" i="4"/>
  <c r="G7" i="4"/>
  <c r="AA7" i="4" s="1"/>
  <c r="G8" i="4"/>
  <c r="G9" i="4"/>
  <c r="AA9" i="4" s="1"/>
  <c r="G10" i="4"/>
  <c r="AA10" i="4" s="1"/>
  <c r="G11" i="4"/>
  <c r="AA11" i="4" s="1"/>
  <c r="G2" i="4"/>
  <c r="AA2" i="4" s="1"/>
  <c r="F3" i="4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B3" i="4"/>
  <c r="B4" i="4"/>
  <c r="B5" i="4"/>
  <c r="B6" i="4"/>
  <c r="B7" i="4"/>
  <c r="B8" i="4"/>
  <c r="B9" i="4"/>
  <c r="B10" i="4"/>
  <c r="B11" i="4"/>
  <c r="C3" i="4"/>
  <c r="C4" i="4"/>
  <c r="C5" i="4"/>
  <c r="C6" i="4"/>
  <c r="C7" i="4"/>
  <c r="C8" i="4"/>
  <c r="C9" i="4"/>
  <c r="C10" i="4"/>
  <c r="C11" i="4"/>
  <c r="C2" i="4"/>
  <c r="B2" i="4"/>
  <c r="A3" i="4"/>
  <c r="A4" i="4"/>
  <c r="A5" i="4"/>
  <c r="A6" i="4"/>
  <c r="A7" i="4"/>
  <c r="A8" i="4"/>
  <c r="A9" i="4"/>
  <c r="A10" i="4"/>
  <c r="A11" i="4"/>
  <c r="A2" i="4"/>
  <c r="AA5" i="4"/>
  <c r="AA6" i="4"/>
  <c r="AA8" i="4"/>
  <c r="V3" i="4"/>
  <c r="V4" i="4"/>
  <c r="V5" i="4"/>
  <c r="V6" i="4"/>
  <c r="V7" i="4"/>
  <c r="V2" i="4"/>
  <c r="U3" i="4"/>
  <c r="U4" i="4"/>
  <c r="U5" i="4"/>
  <c r="U6" i="4"/>
  <c r="U7" i="4"/>
  <c r="U8" i="4"/>
  <c r="U9" i="4"/>
  <c r="U10" i="4"/>
  <c r="U2" i="4"/>
  <c r="S3" i="4"/>
  <c r="S4" i="4"/>
  <c r="S5" i="4"/>
  <c r="S6" i="4"/>
  <c r="S7" i="4"/>
  <c r="S8" i="4"/>
  <c r="S9" i="4"/>
  <c r="S2" i="4"/>
  <c r="Q3" i="4"/>
  <c r="R3" i="4" s="1"/>
  <c r="T3" i="4" s="1"/>
  <c r="Q4" i="4"/>
  <c r="R4" i="4" s="1"/>
  <c r="T4" i="4" s="1"/>
  <c r="Q5" i="4"/>
  <c r="R5" i="4" s="1"/>
  <c r="T5" i="4" s="1"/>
  <c r="Q6" i="4"/>
  <c r="R6" i="4" s="1"/>
  <c r="T6" i="4" s="1"/>
  <c r="Q7" i="4"/>
  <c r="R7" i="4" s="1"/>
  <c r="T7" i="4" s="1"/>
  <c r="Q8" i="4"/>
  <c r="R8" i="4" s="1"/>
  <c r="T8" i="4" s="1"/>
  <c r="Q9" i="4"/>
  <c r="R9" i="4" s="1"/>
  <c r="T9" i="4" s="1"/>
  <c r="Q10" i="4"/>
  <c r="R10" i="4" s="1"/>
  <c r="T10" i="4" s="1"/>
  <c r="Q11" i="4"/>
  <c r="R11" i="4" s="1"/>
  <c r="T11" i="4" s="1"/>
  <c r="Q2" i="4"/>
  <c r="R2" i="4" s="1"/>
  <c r="T2" i="4" s="1"/>
  <c r="S10" i="4" l="1"/>
  <c r="S11" i="4"/>
  <c r="V11" i="4"/>
  <c r="V10" i="4"/>
  <c r="U11" i="4"/>
  <c r="W5" i="4"/>
  <c r="Y5" i="4" s="1"/>
  <c r="AB5" i="4" s="1"/>
  <c r="W2" i="4"/>
  <c r="Y2" i="4" s="1"/>
  <c r="W3" i="4"/>
  <c r="Y3" i="4" s="1"/>
  <c r="AB3" i="4" s="1"/>
  <c r="W10" i="4"/>
  <c r="Y10" i="4" s="1"/>
  <c r="AB10" i="4" s="1"/>
  <c r="W11" i="4"/>
  <c r="Y11" i="4" s="1"/>
  <c r="AB11" i="4" s="1"/>
  <c r="X9" i="4"/>
  <c r="Z9" i="4" s="1"/>
  <c r="W9" i="4"/>
  <c r="Y9" i="4" s="1"/>
  <c r="AB9" i="4" s="1"/>
  <c r="X3" i="4"/>
  <c r="Z3" i="4" s="1"/>
  <c r="W4" i="4"/>
  <c r="Y4" i="4" s="1"/>
  <c r="X6" i="4"/>
  <c r="Z6" i="4" s="1"/>
  <c r="X2" i="4"/>
  <c r="Z2" i="4" s="1"/>
  <c r="X11" i="4"/>
  <c r="Z11" i="4" s="1"/>
  <c r="X10" i="4"/>
  <c r="Z10" i="4" s="1"/>
  <c r="W8" i="4"/>
  <c r="Y8" i="4" s="1"/>
  <c r="AB8" i="4" s="1"/>
  <c r="W7" i="4"/>
  <c r="Y7" i="4" s="1"/>
  <c r="X5" i="4"/>
  <c r="Z5" i="4" s="1"/>
  <c r="X7" i="4"/>
  <c r="Z7" i="4" s="1"/>
  <c r="W6" i="4"/>
  <c r="Y6" i="4" s="1"/>
  <c r="AB6" i="4" s="1"/>
  <c r="X4" i="4"/>
  <c r="Z4" i="4" s="1"/>
  <c r="X8" i="4"/>
  <c r="Z8" i="4" s="1"/>
  <c r="AB2" i="4" l="1"/>
  <c r="AB4" i="4"/>
  <c r="AB7" i="4"/>
</calcChain>
</file>

<file path=xl/sharedStrings.xml><?xml version="1.0" encoding="utf-8"?>
<sst xmlns="http://schemas.openxmlformats.org/spreadsheetml/2006/main" count="110" uniqueCount="53">
  <si>
    <t>company_name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</si>
  <si>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</si>
  <si>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</si>
  <si>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</si>
  <si>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</si>
  <si>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</si>
  <si>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</si>
  <si>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</si>
  <si>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</si>
  <si>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</si>
  <si>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</si>
  <si>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reduction_ambition</t>
  </si>
  <si>
    <t>base_year</t>
  </si>
  <si>
    <t>end_year</t>
  </si>
  <si>
    <t>Absolute</t>
  </si>
  <si>
    <t>company_id</t>
  </si>
  <si>
    <t>company_enterprise_value</t>
  </si>
  <si>
    <t>company_total_assets</t>
  </si>
  <si>
    <t>isic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</si>
  <si>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</si>
  <si>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</si>
  <si>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</si>
  <si>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</si>
  <si>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</si>
  <si>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</si>
  <si>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</si>
  <si>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</si>
  <si>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</si>
  <si>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company_market_cap</t>
  </si>
  <si>
    <t>company_cash_equivalents</t>
  </si>
  <si>
    <t>time_frame</t>
  </si>
  <si>
    <t>lar_time_range</t>
  </si>
  <si>
    <t>ts_time_range</t>
  </si>
  <si>
    <t>current_year</t>
  </si>
  <si>
    <t>s3_reduction_ambition</t>
  </si>
  <si>
    <t>s1s2_reduction_ambition</t>
  </si>
  <si>
    <t>s1s2_lar</t>
  </si>
  <si>
    <t>s3_lar</t>
  </si>
  <si>
    <t>s1s2_ts</t>
  </si>
  <si>
    <t>s3_ts</t>
  </si>
  <si>
    <t>ghg_s1s2s3_ts</t>
  </si>
  <si>
    <t>s3_emissions_percentage</t>
  </si>
  <si>
    <t>sbti_validated</t>
  </si>
  <si>
    <t>ref_scope</t>
  </si>
  <si>
    <t>ref_intercept</t>
  </si>
  <si>
    <t>base_year_ghg_s1</t>
  </si>
  <si>
    <t>base_year_ghg_s2</t>
  </si>
  <si>
    <t>base_year_ghg_s3</t>
  </si>
  <si>
    <t>S1+S2+S3</t>
  </si>
  <si>
    <t>company_isin</t>
  </si>
  <si>
    <t>weights</t>
  </si>
  <si>
    <t>investment_value</t>
  </si>
  <si>
    <t>engagement_target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</si>
</sst>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1" totalsRowShown="0" tableBorderDxfId="8">
  <autoFilter ref="A1:K11" xr:uid="{00000000-0009-0000-0100-000001000000}"/>
  <tableColumns count="11">
    <tableColumn id="1" xr3:uid="{00000000-0010-0000-0000-000001000000}" name="company_name"/>
    <tableColumn id="2" xr3:uid="{00000000-0010-0000-0000-000002000000}" name="company_id"/>
    <tableColumn id="3" xr3:uid="{00000000-0010-0000-0000-000003000000}" name="isic"/>
    <tableColumn id="18" xr3:uid="{00000000-0010-0000-0000-000012000000}" name="ghg_s1s2"/>
    <tableColumn id="8" xr3:uid="{00000000-0010-0000-0000-000008000000}" name="ghg_s3"/>
    <tableColumn id="9" xr3:uid="{00000000-0010-0000-0000-000009000000}" name="company_revenue"/>
    <tableColumn id="10" xr3:uid="{00000000-0010-0000-0000-00000A000000}" name="company_market_cap"/>
    <tableColumn id="11" xr3:uid="{00000000-0010-0000-0000-00000B000000}" name="company_enterprise_value"/>
    <tableColumn id="12" xr3:uid="{00000000-0010-0000-0000-00000C000000}" name="company_total_assets" dataDxfId="7"/>
    <tableColumn id="13" xr3:uid="{00000000-0010-0000-0000-00000D000000}" name="company_cash_equivalents"/>
    <tableColumn id="4" xr3:uid="{858E90EA-527D-1A41-96F3-70373674DFD3}" name="sbti_valid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O111" totalsRowShown="0">
  <autoFilter ref="A1:O111" xr:uid="{00000000-0009-0000-0100-000002000000}"/>
  <tableColumns count="15">
    <tableColumn id="1" xr3:uid="{00000000-0010-0000-0100-000001000000}" name="company_name"/>
    <tableColumn id="2" xr3:uid="{00000000-0010-0000-0100-000002000000}" name="company_id"/>
    <tableColumn id="3" xr3:uid="{00000000-0010-0000-0100-000003000000}" name="target_type"/>
    <tableColumn id="10" xr3:uid="{00000000-0010-0000-0100-00000A000000}" name="intensity_metric"/>
    <tableColumn id="4" xr3:uid="{00000000-0010-0000-0100-000004000000}" name="scope"/>
    <tableColumn id="12" xr3:uid="{00000000-0010-0000-0100-00000C000000}" name="coverage_s1"/>
    <tableColumn id="11" xr3:uid="{00000000-0010-0000-0100-00000B000000}" name="coverage_s2"/>
    <tableColumn id="5" xr3:uid="{00000000-0010-0000-0100-000005000000}" name="coverage_s3"/>
    <tableColumn id="6" xr3:uid="{00000000-0010-0000-0100-000006000000}" name="reduction_ambition"/>
    <tableColumn id="7" xr3:uid="{00000000-0010-0000-0100-000007000000}" name="base_year"/>
    <tableColumn id="8" xr3:uid="{00000000-0010-0000-0100-000008000000}" name="end_year"/>
    <tableColumn id="9" xr3:uid="{5B6E0C11-F776-5248-B1BF-D1D3E1EAB751}" name="sbti_validated"/>
    <tableColumn id="13" xr3:uid="{E243FC88-ABDD-1B48-B7D3-905592040B69}" name="base_year_ghg_s1"/>
    <tableColumn id="14" xr3:uid="{C9EC62C9-4B54-4340-839A-60D2BA6A5ED0}" name="base_year_ghg_s2"/>
    <tableColumn id="15" xr3:uid="{D3831183-9A6C-1D4B-BB1F-62855E010699}" name="base_year_ghg_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8.6640625" bestFit="1" customWidth="1"/>
    <col min="2" max="2" width="20.33203125" customWidth="1"/>
    <col min="3" max="4" width="21.5" customWidth="1"/>
    <col min="5" max="5" width="14.5" customWidth="1"/>
    <col min="6" max="6" width="18" bestFit="1" customWidth="1"/>
    <col min="7" max="7" width="20.5" bestFit="1" customWidth="1"/>
    <col min="8" max="8" width="28" bestFit="1" customWidth="1"/>
    <col min="9" max="9" width="20.6640625" bestFit="1" customWidth="1"/>
    <col min="10" max="10" width="25" bestFit="1" customWidth="1"/>
  </cols>
  <sheetData>
    <row r="1" spans="1:11" ht="16" x14ac:dyDescent="0.2">
      <c r="A1" t="s">
        <v>0</v>
      </c>
      <c r="B1" t="s">
        <v>15</v>
      </c>
      <c r="C1" t="s">
        <v>18</v>
      </c>
      <c r="D1" t="s">
        <v>19</v>
      </c>
      <c r="E1" t="s">
        <v>20</v>
      </c>
      <c r="F1" t="s">
        <v>21</v>
      </c>
      <c r="G1" s="1" t="s">
        <v>28</v>
      </c>
      <c r="H1" t="s">
        <v>16</v>
      </c>
      <c r="I1" t="s">
        <v>17</v>
      </c>
      <c r="J1" t="s">
        <v>29</v>
      </c>
      <c r="K1" t="s">
        <v>42</v>
      </c>
    </row>
    <row r="2" spans="1:11" x14ac:dyDescent="0.2">
      <c r="A2" t="s">
        <v>1</v>
      </c>
      <c r="B2">
        <v>10001</v>
      </c>
      <c r="D2">
        <v>10000</v>
      </c>
      <c r="E2">
        <v>20000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</row>
    <row r="3" spans="1:11" x14ac:dyDescent="0.2">
      <c r="A3" t="s">
        <v>2</v>
      </c>
      <c r="B3">
        <v>10002</v>
      </c>
      <c r="D3">
        <v>5000</v>
      </c>
      <c r="E3">
        <v>2500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">
      <c r="A4" t="s">
        <v>3</v>
      </c>
      <c r="B4">
        <v>10003</v>
      </c>
      <c r="D4">
        <v>1000000</v>
      </c>
      <c r="E4">
        <v>750000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4</v>
      </c>
      <c r="B5">
        <v>10004</v>
      </c>
      <c r="D5">
        <v>5000000</v>
      </c>
      <c r="E5">
        <v>3000000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5</v>
      </c>
      <c r="B6">
        <v>10005</v>
      </c>
      <c r="D6">
        <v>250000</v>
      </c>
      <c r="E6">
        <v>50000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">
      <c r="A7" t="s">
        <v>6</v>
      </c>
      <c r="B7">
        <v>10006</v>
      </c>
      <c r="D7">
        <v>300000</v>
      </c>
      <c r="E7">
        <v>500000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">
      <c r="A8" t="s">
        <v>7</v>
      </c>
      <c r="B8">
        <v>10007</v>
      </c>
      <c r="D8">
        <v>1000</v>
      </c>
      <c r="E8">
        <v>500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">
      <c r="A9" t="s">
        <v>8</v>
      </c>
      <c r="B9">
        <v>10008</v>
      </c>
      <c r="D9">
        <v>75000</v>
      </c>
      <c r="E9">
        <v>35000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">
      <c r="A10" t="s">
        <v>9</v>
      </c>
      <c r="B10">
        <v>10009</v>
      </c>
      <c r="D10">
        <v>10000000</v>
      </c>
      <c r="E10">
        <v>4000000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10</v>
      </c>
      <c r="B11">
        <v>10010</v>
      </c>
      <c r="D11">
        <v>4000</v>
      </c>
      <c r="E11">
        <v>2000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1640625" customWidth="1"/>
    <col min="2" max="2" width="15.83203125" customWidth="1"/>
    <col min="3" max="4" width="21.1640625" customWidth="1"/>
    <col min="6" max="7" width="14.5" bestFit="1" customWidth="1"/>
    <col min="8" max="9" width="20.5" bestFit="1" customWidth="1"/>
    <col min="10" max="10" width="12.1640625" customWidth="1"/>
    <col min="11" max="11" width="11.5" customWidth="1"/>
  </cols>
  <sheetData>
    <row r="1" spans="1:15" x14ac:dyDescent="0.2">
      <c r="A1" t="s">
        <v>0</v>
      </c>
      <c r="B1" t="s">
        <v>15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11</v>
      </c>
      <c r="J1" t="s">
        <v>12</v>
      </c>
      <c r="K1" t="s">
        <v>13</v>
      </c>
      <c r="L1" t="s">
        <v>42</v>
      </c>
      <c r="M1" t="s">
        <v>45</v>
      </c>
      <c r="N1" t="s">
        <v>46</v>
      </c>
      <c r="O1" t="s">
        <v>47</v>
      </c>
    </row>
    <row r="2" spans="1:15" x14ac:dyDescent="0.2">
      <c r="A2" t="s">
        <v>1</v>
      </c>
      <c r="B2">
        <v>10001</v>
      </c>
      <c r="C2" t="s">
        <v>14</v>
      </c>
      <c r="E2" t="s">
        <v>48</v>
      </c>
      <c r="F2">
        <v>0.8</v>
      </c>
      <c r="G2">
        <v>1</v>
      </c>
      <c r="H2">
        <v>0.5</v>
      </c>
      <c r="I2">
        <v>0.7</v>
      </c>
      <c r="J2">
        <v>2020</v>
      </c>
      <c r="K2">
        <v>2034</v>
      </c>
      <c r="L2">
        <v>1</v>
      </c>
      <c r="M2">
        <v>0</v>
      </c>
      <c r="N2">
        <v>0</v>
      </c>
      <c r="O2">
        <v>0</v>
      </c>
    </row>
    <row r="3" spans="1:15" x14ac:dyDescent="0.2">
      <c r="A3" t="s">
        <v>2</v>
      </c>
      <c r="B3">
        <v>10002</v>
      </c>
      <c r="C3" t="s">
        <v>14</v>
      </c>
      <c r="E3" t="s">
        <v>48</v>
      </c>
      <c r="F3">
        <v>1</v>
      </c>
      <c r="G3">
        <v>1</v>
      </c>
      <c r="H3">
        <v>1</v>
      </c>
      <c r="I3">
        <v>0.7</v>
      </c>
      <c r="J3">
        <v>2020</v>
      </c>
      <c r="K3">
        <v>2034</v>
      </c>
      <c r="L3">
        <v>1</v>
      </c>
      <c r="M3">
        <v>0</v>
      </c>
      <c r="N3">
        <v>0</v>
      </c>
      <c r="O3">
        <v>0</v>
      </c>
    </row>
    <row r="4" spans="1:15" x14ac:dyDescent="0.2">
      <c r="A4" t="s">
        <v>3</v>
      </c>
      <c r="B4">
        <v>10003</v>
      </c>
      <c r="C4" t="s">
        <v>14</v>
      </c>
      <c r="E4" t="s">
        <v>48</v>
      </c>
      <c r="F4">
        <v>1</v>
      </c>
      <c r="G4">
        <v>1</v>
      </c>
      <c r="H4">
        <v>0.65</v>
      </c>
      <c r="I4">
        <v>0.7</v>
      </c>
      <c r="J4">
        <v>2020</v>
      </c>
      <c r="K4">
        <v>2034</v>
      </c>
      <c r="L4">
        <v>1</v>
      </c>
      <c r="M4">
        <v>0</v>
      </c>
      <c r="N4">
        <v>0</v>
      </c>
      <c r="O4">
        <v>0</v>
      </c>
    </row>
    <row r="5" spans="1:15" x14ac:dyDescent="0.2">
      <c r="A5" t="s">
        <v>4</v>
      </c>
      <c r="B5">
        <v>10004</v>
      </c>
      <c r="C5" t="s">
        <v>14</v>
      </c>
      <c r="E5" t="s">
        <v>48</v>
      </c>
      <c r="F5">
        <v>0.65</v>
      </c>
      <c r="G5">
        <v>1</v>
      </c>
      <c r="H5">
        <v>0.96</v>
      </c>
      <c r="I5">
        <v>0.7</v>
      </c>
      <c r="J5">
        <v>2020</v>
      </c>
      <c r="K5">
        <v>2034</v>
      </c>
      <c r="L5">
        <v>1</v>
      </c>
      <c r="M5">
        <v>0</v>
      </c>
      <c r="N5">
        <v>0</v>
      </c>
      <c r="O5">
        <v>0</v>
      </c>
    </row>
    <row r="6" spans="1:15" x14ac:dyDescent="0.2">
      <c r="A6" t="s">
        <v>5</v>
      </c>
      <c r="B6">
        <v>10005</v>
      </c>
      <c r="C6" t="s">
        <v>14</v>
      </c>
      <c r="E6" t="s">
        <v>48</v>
      </c>
      <c r="F6">
        <v>0.66</v>
      </c>
      <c r="G6">
        <v>1</v>
      </c>
      <c r="H6">
        <v>0.94</v>
      </c>
      <c r="I6">
        <v>0.7</v>
      </c>
      <c r="J6">
        <v>2020</v>
      </c>
      <c r="K6">
        <v>2034</v>
      </c>
      <c r="L6">
        <v>1</v>
      </c>
      <c r="M6">
        <v>0</v>
      </c>
      <c r="N6">
        <v>0</v>
      </c>
      <c r="O6">
        <v>0</v>
      </c>
    </row>
    <row r="7" spans="1:15" x14ac:dyDescent="0.2">
      <c r="A7" t="s">
        <v>6</v>
      </c>
      <c r="B7">
        <v>10006</v>
      </c>
      <c r="C7" t="s">
        <v>14</v>
      </c>
      <c r="E7" t="s">
        <v>48</v>
      </c>
      <c r="F7">
        <v>1</v>
      </c>
      <c r="G7">
        <v>1</v>
      </c>
      <c r="H7">
        <v>1</v>
      </c>
      <c r="I7">
        <v>0.7</v>
      </c>
      <c r="J7">
        <v>2020</v>
      </c>
      <c r="K7">
        <v>2034</v>
      </c>
      <c r="L7">
        <v>1</v>
      </c>
      <c r="M7">
        <v>0</v>
      </c>
      <c r="N7">
        <v>0</v>
      </c>
      <c r="O7">
        <v>0</v>
      </c>
    </row>
    <row r="8" spans="1:15" x14ac:dyDescent="0.2">
      <c r="A8" t="s">
        <v>7</v>
      </c>
      <c r="B8">
        <v>10007</v>
      </c>
      <c r="C8" t="s">
        <v>14</v>
      </c>
      <c r="E8" t="s">
        <v>48</v>
      </c>
      <c r="F8">
        <v>0.5</v>
      </c>
      <c r="G8">
        <v>1</v>
      </c>
      <c r="H8">
        <v>0.9</v>
      </c>
      <c r="I8">
        <v>0.7</v>
      </c>
      <c r="J8">
        <v>2020</v>
      </c>
      <c r="K8">
        <v>2034</v>
      </c>
      <c r="L8">
        <v>1</v>
      </c>
      <c r="M8">
        <v>0</v>
      </c>
      <c r="N8">
        <v>0</v>
      </c>
      <c r="O8">
        <v>0</v>
      </c>
    </row>
    <row r="9" spans="1:15" x14ac:dyDescent="0.2">
      <c r="A9" t="s">
        <v>8</v>
      </c>
      <c r="B9">
        <v>10008</v>
      </c>
      <c r="C9" t="s">
        <v>14</v>
      </c>
      <c r="E9" t="s">
        <v>48</v>
      </c>
      <c r="F9">
        <v>1</v>
      </c>
      <c r="G9">
        <v>1</v>
      </c>
      <c r="H9">
        <v>1</v>
      </c>
      <c r="I9">
        <v>0.7</v>
      </c>
      <c r="J9">
        <v>2020</v>
      </c>
      <c r="K9">
        <v>2034</v>
      </c>
      <c r="L9">
        <v>1</v>
      </c>
      <c r="M9">
        <v>0</v>
      </c>
      <c r="N9">
        <v>0</v>
      </c>
      <c r="O9">
        <v>0</v>
      </c>
    </row>
    <row r="10" spans="1:15" x14ac:dyDescent="0.2">
      <c r="A10" t="s">
        <v>9</v>
      </c>
      <c r="B10">
        <v>10009</v>
      </c>
      <c r="C10" t="s">
        <v>14</v>
      </c>
      <c r="E10" t="s">
        <v>48</v>
      </c>
      <c r="F10">
        <v>1</v>
      </c>
      <c r="G10">
        <v>1</v>
      </c>
      <c r="H10">
        <v>1</v>
      </c>
      <c r="I10">
        <v>0.7</v>
      </c>
      <c r="J10">
        <v>2020</v>
      </c>
      <c r="K10">
        <v>2034</v>
      </c>
      <c r="L10">
        <v>1</v>
      </c>
      <c r="M10">
        <v>0</v>
      </c>
      <c r="N10">
        <v>0</v>
      </c>
      <c r="O10">
        <v>0</v>
      </c>
    </row>
    <row r="11" spans="1:15" x14ac:dyDescent="0.2">
      <c r="A11" t="s">
        <v>10</v>
      </c>
      <c r="B11">
        <v>10010</v>
      </c>
      <c r="C11" t="s">
        <v>14</v>
      </c>
      <c r="E11" t="s">
        <v>48</v>
      </c>
      <c r="F11">
        <v>1</v>
      </c>
      <c r="G11">
        <v>1</v>
      </c>
      <c r="H11">
        <v>1</v>
      </c>
      <c r="I11">
        <v>0.7</v>
      </c>
      <c r="J11">
        <v>2020</v>
      </c>
      <c r="K11">
        <v>2034</v>
      </c>
      <c r="L11">
        <v>1</v>
      </c>
      <c r="M11">
        <v>0</v>
      </c>
      <c r="N11">
        <v>0</v>
      </c>
      <c r="O11">
        <v>0</v>
      </c>
    </row>
    <row r="122" spans="6:7" ht="16" x14ac:dyDescent="0.2">
      <c r="F122" s="2"/>
      <c r="G12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06B7-AABC-6248-8796-3171DA24AD96}">
  <dimension ref="A1:F11"/>
  <sheetViews>
    <sheetView tabSelected="1" workbookViewId="0">
      <selection activeCell="F1" sqref="A1:F1"/>
    </sheetView>
  </sheetViews>
  <sheetFormatPr baseColWidth="10" defaultRowHeight="15" x14ac:dyDescent="0.2"/>
  <cols>
    <col min="1" max="1" width="13.33203125" bestFit="1" customWidth="1"/>
    <col min="2" max="2" width="10.5" bestFit="1" customWidth="1"/>
    <col min="3" max="3" width="11.6640625" bestFit="1" customWidth="1"/>
    <col min="4" max="4" width="7.1640625" bestFit="1" customWidth="1"/>
    <col min="6" max="6" width="15.6640625" bestFit="1" customWidth="1"/>
  </cols>
  <sheetData>
    <row r="1" spans="1:6" x14ac:dyDescent="0.2">
      <c r="A1" s="14" t="s">
        <v>0</v>
      </c>
      <c r="B1" s="14" t="s">
        <v>15</v>
      </c>
      <c r="C1" s="14" t="s">
        <v>49</v>
      </c>
      <c r="D1" s="14" t="s">
        <v>50</v>
      </c>
      <c r="E1" s="14" t="s">
        <v>51</v>
      </c>
      <c r="F1" s="14" t="s">
        <v>52</v>
      </c>
    </row>
    <row r="2" spans="1:6" x14ac:dyDescent="0.2">
      <c r="A2" t="s">
        <v>1</v>
      </c>
      <c r="B2">
        <v>10001</v>
      </c>
      <c r="C2">
        <v>10001</v>
      </c>
      <c r="D2" s="13">
        <v>0.1</v>
      </c>
      <c r="E2">
        <v>35000000</v>
      </c>
      <c r="F2" t="b">
        <v>1</v>
      </c>
    </row>
    <row r="3" spans="1:6" x14ac:dyDescent="0.2">
      <c r="A3" t="s">
        <v>2</v>
      </c>
      <c r="B3">
        <v>10002</v>
      </c>
      <c r="C3">
        <v>10002</v>
      </c>
      <c r="D3" s="13">
        <v>0.1</v>
      </c>
      <c r="E3">
        <v>10000000</v>
      </c>
    </row>
    <row r="4" spans="1:6" x14ac:dyDescent="0.2">
      <c r="A4" t="s">
        <v>3</v>
      </c>
      <c r="B4">
        <v>10003</v>
      </c>
      <c r="C4">
        <v>10003</v>
      </c>
      <c r="D4" s="13">
        <v>0.1</v>
      </c>
      <c r="E4">
        <v>10000000</v>
      </c>
    </row>
    <row r="5" spans="1:6" x14ac:dyDescent="0.2">
      <c r="A5" t="s">
        <v>4</v>
      </c>
      <c r="B5">
        <v>10004</v>
      </c>
      <c r="C5">
        <v>10004</v>
      </c>
      <c r="D5" s="13">
        <v>0.1</v>
      </c>
      <c r="E5">
        <v>10000000</v>
      </c>
    </row>
    <row r="6" spans="1:6" x14ac:dyDescent="0.2">
      <c r="A6" t="s">
        <v>5</v>
      </c>
      <c r="B6">
        <v>10005</v>
      </c>
      <c r="C6">
        <v>10005</v>
      </c>
      <c r="D6" s="13">
        <v>0.1</v>
      </c>
      <c r="E6">
        <v>10000000</v>
      </c>
    </row>
    <row r="7" spans="1:6" x14ac:dyDescent="0.2">
      <c r="A7" t="s">
        <v>6</v>
      </c>
      <c r="B7">
        <v>10006</v>
      </c>
      <c r="C7">
        <v>10006</v>
      </c>
      <c r="D7" s="13">
        <v>0.1</v>
      </c>
      <c r="E7">
        <v>10000000</v>
      </c>
    </row>
    <row r="8" spans="1:6" x14ac:dyDescent="0.2">
      <c r="A8" t="s">
        <v>7</v>
      </c>
      <c r="B8">
        <v>10007</v>
      </c>
      <c r="C8">
        <v>10007</v>
      </c>
      <c r="D8" s="13">
        <v>0.1</v>
      </c>
      <c r="E8">
        <v>10000000</v>
      </c>
    </row>
    <row r="9" spans="1:6" x14ac:dyDescent="0.2">
      <c r="A9" t="s">
        <v>8</v>
      </c>
      <c r="B9">
        <v>10008</v>
      </c>
      <c r="C9">
        <v>10008</v>
      </c>
      <c r="D9" s="13">
        <v>0.1</v>
      </c>
      <c r="E9">
        <v>10000000</v>
      </c>
    </row>
    <row r="10" spans="1:6" x14ac:dyDescent="0.2">
      <c r="A10" t="s">
        <v>9</v>
      </c>
      <c r="B10">
        <v>10009</v>
      </c>
      <c r="C10">
        <v>10009</v>
      </c>
      <c r="D10" s="13">
        <v>0.1</v>
      </c>
      <c r="E10">
        <v>10000000</v>
      </c>
    </row>
    <row r="11" spans="1:6" x14ac:dyDescent="0.2">
      <c r="A11" t="s">
        <v>10</v>
      </c>
      <c r="B11">
        <v>10010</v>
      </c>
      <c r="C11">
        <v>10010</v>
      </c>
      <c r="D11" s="13">
        <v>0.1</v>
      </c>
      <c r="E11"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4271-7D1A-D94D-94D4-7E7FB938DDE4}">
  <dimension ref="A1:AB11"/>
  <sheetViews>
    <sheetView topLeftCell="D1" workbookViewId="0">
      <selection activeCell="F11" sqref="F11"/>
    </sheetView>
  </sheetViews>
  <sheetFormatPr baseColWidth="10" defaultRowHeight="15" x14ac:dyDescent="0.2"/>
  <cols>
    <col min="1" max="1" width="13.33203125" bestFit="1" customWidth="1"/>
    <col min="2" max="2" width="10.5" bestFit="1" customWidth="1"/>
    <col min="3" max="4" width="10.5" customWidth="1"/>
    <col min="5" max="5" width="14" bestFit="1" customWidth="1"/>
    <col min="8" max="8" width="13.33203125" customWidth="1"/>
    <col min="9" max="10" width="14.5" customWidth="1"/>
    <col min="11" max="11" width="14.1640625" customWidth="1"/>
    <col min="12" max="12" width="23.1640625" customWidth="1"/>
    <col min="13" max="13" width="18.1640625" customWidth="1"/>
    <col min="14" max="15" width="24.83203125" customWidth="1"/>
    <col min="16" max="16" width="12.83203125" bestFit="1" customWidth="1"/>
    <col min="18" max="19" width="19.33203125" bestFit="1" customWidth="1"/>
    <col min="20" max="20" width="19.33203125" customWidth="1"/>
    <col min="27" max="27" width="21" bestFit="1" customWidth="1"/>
    <col min="28" max="28" width="11.83203125" bestFit="1" customWidth="1"/>
  </cols>
  <sheetData>
    <row r="1" spans="1:28" x14ac:dyDescent="0.2">
      <c r="A1" s="3" t="s">
        <v>0</v>
      </c>
      <c r="B1" s="3" t="s">
        <v>15</v>
      </c>
      <c r="C1" s="3" t="s">
        <v>18</v>
      </c>
      <c r="D1" s="3" t="s">
        <v>22</v>
      </c>
      <c r="E1" s="3" t="s">
        <v>23</v>
      </c>
      <c r="F1" s="3" t="s">
        <v>19</v>
      </c>
      <c r="G1" s="3" t="s">
        <v>20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12</v>
      </c>
      <c r="M1" s="3" t="s">
        <v>13</v>
      </c>
      <c r="N1" s="3" t="s">
        <v>11</v>
      </c>
      <c r="O1" s="7" t="s">
        <v>43</v>
      </c>
      <c r="P1" s="7" t="s">
        <v>44</v>
      </c>
      <c r="Q1" s="5" t="s">
        <v>33</v>
      </c>
      <c r="R1" s="5" t="s">
        <v>32</v>
      </c>
      <c r="S1" s="5" t="s">
        <v>31</v>
      </c>
      <c r="T1" s="5" t="s">
        <v>30</v>
      </c>
      <c r="U1" s="5" t="s">
        <v>35</v>
      </c>
      <c r="V1" s="5" t="s">
        <v>34</v>
      </c>
      <c r="W1" s="5" t="s">
        <v>36</v>
      </c>
      <c r="X1" s="5" t="s">
        <v>37</v>
      </c>
      <c r="Y1" s="9" t="s">
        <v>38</v>
      </c>
      <c r="Z1" s="9" t="s">
        <v>39</v>
      </c>
      <c r="AA1" s="9" t="s">
        <v>41</v>
      </c>
      <c r="AB1" s="9" t="s">
        <v>40</v>
      </c>
    </row>
    <row r="2" spans="1:28" ht="16" x14ac:dyDescent="0.2">
      <c r="A2" s="11" t="str">
        <f>fundamental_data!A2</f>
        <v>Company A</v>
      </c>
      <c r="B2" s="11">
        <f>fundamental_data!B2</f>
        <v>10001</v>
      </c>
      <c r="C2" s="12">
        <f>fundamental_data!C2</f>
        <v>0</v>
      </c>
      <c r="D2" s="4" t="str">
        <f>target_data!C2</f>
        <v>Absolute</v>
      </c>
      <c r="E2" s="4">
        <f>target_data!D2</f>
        <v>0</v>
      </c>
      <c r="F2" s="11">
        <f>fundamental_data!D2</f>
        <v>10000</v>
      </c>
      <c r="G2" s="11">
        <f>fundamental_data!E2</f>
        <v>20000</v>
      </c>
      <c r="H2" s="4" t="str">
        <f>target_data!E2</f>
        <v>S1+S2+S3</v>
      </c>
      <c r="I2" s="4">
        <f>target_data!F2</f>
        <v>0.8</v>
      </c>
      <c r="J2" s="4">
        <f>target_data!G2</f>
        <v>1</v>
      </c>
      <c r="K2" s="4">
        <f>target_data!H2</f>
        <v>0.5</v>
      </c>
      <c r="L2" s="4">
        <f>target_data!J2</f>
        <v>2020</v>
      </c>
      <c r="M2" s="4">
        <f>target_data!K2</f>
        <v>2034</v>
      </c>
      <c r="N2" s="4">
        <f>target_data!I2</f>
        <v>0.7</v>
      </c>
      <c r="O2" s="8">
        <v>-0.31232900000000002</v>
      </c>
      <c r="P2" s="8">
        <v>2.6972610000000001</v>
      </c>
      <c r="Q2" s="6">
        <f ca="1">YEAR(TODAY())</f>
        <v>2021</v>
      </c>
      <c r="R2" s="6">
        <f t="shared" ref="R2:R11" ca="1" si="0">M2-Q2</f>
        <v>13</v>
      </c>
      <c r="S2" s="6">
        <f t="shared" ref="S2:S11" si="1">M2-L2</f>
        <v>14</v>
      </c>
      <c r="T2" s="6" t="str">
        <f ca="1">IF(R2&lt;4,"short",IF(R2&lt;15,"mid","long"))</f>
        <v>mid</v>
      </c>
      <c r="U2" s="6">
        <f t="shared" ref="U2:U11" si="2">IF(I2&lt;0.95,I2*N2,N2)</f>
        <v>0.55999999999999994</v>
      </c>
      <c r="V2" s="6">
        <f t="shared" ref="V2:V11" si="3">IF(K2&lt;0.67,K2*N2,N2)</f>
        <v>0.35</v>
      </c>
      <c r="W2" s="6">
        <f t="shared" ref="W2:W11" si="4">U2/S2</f>
        <v>3.9999999999999994E-2</v>
      </c>
      <c r="X2" s="6">
        <f t="shared" ref="X2:X11" si="5">V2/S2</f>
        <v>2.4999999999999998E-2</v>
      </c>
      <c r="Y2" s="10">
        <f t="shared" ref="Y2:Y11" si="6">(W2*O2*100)+P2</f>
        <v>1.4479450000000003</v>
      </c>
      <c r="Z2" s="10">
        <f t="shared" ref="Z2:Z11" si="7">(X2*O2*100)+P2</f>
        <v>1.9164385000000002</v>
      </c>
      <c r="AA2" s="10">
        <f t="shared" ref="AA2:AA11" si="8">G2/SUM(F2:G2)</f>
        <v>0.66666666666666663</v>
      </c>
      <c r="AB2" s="10">
        <f t="shared" ref="AB2:AB11" si="9">IF(AA2&lt;0.4,Y2,((Y2*F2)+(Z2*G2))/SUM(F2:G2))</f>
        <v>1.7602740000000003</v>
      </c>
    </row>
    <row r="3" spans="1:28" ht="16" x14ac:dyDescent="0.2">
      <c r="A3" s="11" t="str">
        <f>fundamental_data!A3</f>
        <v>Company B</v>
      </c>
      <c r="B3" s="11">
        <f>fundamental_data!B3</f>
        <v>10002</v>
      </c>
      <c r="C3" s="12">
        <f>fundamental_data!C3</f>
        <v>0</v>
      </c>
      <c r="D3" s="4" t="str">
        <f>target_data!C3</f>
        <v>Absolute</v>
      </c>
      <c r="E3" s="4">
        <f>target_data!D3</f>
        <v>0</v>
      </c>
      <c r="F3" s="11">
        <f>fundamental_data!D3</f>
        <v>5000</v>
      </c>
      <c r="G3" s="11">
        <f>fundamental_data!E3</f>
        <v>2500</v>
      </c>
      <c r="H3" s="4" t="str">
        <f>target_data!E3</f>
        <v>S1+S2+S3</v>
      </c>
      <c r="I3" s="4">
        <f>target_data!F3</f>
        <v>1</v>
      </c>
      <c r="J3" s="4">
        <f>target_data!G3</f>
        <v>1</v>
      </c>
      <c r="K3" s="4">
        <f>target_data!H3</f>
        <v>1</v>
      </c>
      <c r="L3" s="4">
        <f>target_data!J3</f>
        <v>2020</v>
      </c>
      <c r="M3" s="4">
        <f>target_data!K3</f>
        <v>2034</v>
      </c>
      <c r="N3" s="4">
        <f>target_data!I3</f>
        <v>0.7</v>
      </c>
      <c r="O3" s="8">
        <v>-0.31232900000000002</v>
      </c>
      <c r="P3" s="8">
        <v>2.6972610000000001</v>
      </c>
      <c r="Q3" s="6">
        <f t="shared" ref="Q3:Q11" ca="1" si="10">YEAR(TODAY())</f>
        <v>2021</v>
      </c>
      <c r="R3" s="6">
        <f t="shared" ca="1" si="0"/>
        <v>13</v>
      </c>
      <c r="S3" s="6">
        <f t="shared" si="1"/>
        <v>14</v>
      </c>
      <c r="T3" s="6" t="str">
        <f t="shared" ref="T3:T11" ca="1" si="11">IF(R3&lt;4,"short",IF(R3&lt;15,"mid","long"))</f>
        <v>mid</v>
      </c>
      <c r="U3" s="6">
        <f t="shared" si="2"/>
        <v>0.7</v>
      </c>
      <c r="V3" s="6">
        <f t="shared" si="3"/>
        <v>0.7</v>
      </c>
      <c r="W3" s="6">
        <f t="shared" si="4"/>
        <v>4.9999999999999996E-2</v>
      </c>
      <c r="X3" s="6">
        <f t="shared" si="5"/>
        <v>4.9999999999999996E-2</v>
      </c>
      <c r="Y3" s="10">
        <f t="shared" si="6"/>
        <v>1.1356160000000002</v>
      </c>
      <c r="Z3" s="10">
        <f t="shared" si="7"/>
        <v>1.1356160000000002</v>
      </c>
      <c r="AA3" s="10">
        <f t="shared" si="8"/>
        <v>0.33333333333333331</v>
      </c>
      <c r="AB3" s="10">
        <f t="shared" si="9"/>
        <v>1.1356160000000002</v>
      </c>
    </row>
    <row r="4" spans="1:28" ht="16" x14ac:dyDescent="0.2">
      <c r="A4" s="11" t="str">
        <f>fundamental_data!A4</f>
        <v>Company C</v>
      </c>
      <c r="B4" s="11">
        <f>fundamental_data!B4</f>
        <v>10003</v>
      </c>
      <c r="C4" s="12">
        <f>fundamental_data!C4</f>
        <v>0</v>
      </c>
      <c r="D4" s="4" t="str">
        <f>target_data!C4</f>
        <v>Absolute</v>
      </c>
      <c r="E4" s="4">
        <f>target_data!D4</f>
        <v>0</v>
      </c>
      <c r="F4" s="11">
        <f>fundamental_data!D4</f>
        <v>1000000</v>
      </c>
      <c r="G4" s="11">
        <f>fundamental_data!E4</f>
        <v>750000</v>
      </c>
      <c r="H4" s="4" t="str">
        <f>target_data!E4</f>
        <v>S1+S2+S3</v>
      </c>
      <c r="I4" s="4">
        <f>target_data!F4</f>
        <v>1</v>
      </c>
      <c r="J4" s="4">
        <f>target_data!G4</f>
        <v>1</v>
      </c>
      <c r="K4" s="4">
        <f>target_data!H4</f>
        <v>0.65</v>
      </c>
      <c r="L4" s="4">
        <f>target_data!J4</f>
        <v>2020</v>
      </c>
      <c r="M4" s="4">
        <f>target_data!K4</f>
        <v>2034</v>
      </c>
      <c r="N4" s="4">
        <f>target_data!I4</f>
        <v>0.7</v>
      </c>
      <c r="O4" s="8">
        <v>-0.31232900000000002</v>
      </c>
      <c r="P4" s="8">
        <v>2.6972610000000001</v>
      </c>
      <c r="Q4" s="6">
        <f t="shared" ca="1" si="10"/>
        <v>2021</v>
      </c>
      <c r="R4" s="6">
        <f t="shared" ca="1" si="0"/>
        <v>13</v>
      </c>
      <c r="S4" s="6">
        <f t="shared" si="1"/>
        <v>14</v>
      </c>
      <c r="T4" s="6" t="str">
        <f t="shared" ca="1" si="11"/>
        <v>mid</v>
      </c>
      <c r="U4" s="6">
        <f t="shared" si="2"/>
        <v>0.7</v>
      </c>
      <c r="V4" s="6">
        <f t="shared" si="3"/>
        <v>0.45499999999999996</v>
      </c>
      <c r="W4" s="6">
        <f t="shared" si="4"/>
        <v>4.9999999999999996E-2</v>
      </c>
      <c r="X4" s="6">
        <f t="shared" si="5"/>
        <v>3.2499999999999994E-2</v>
      </c>
      <c r="Y4" s="10">
        <f t="shared" si="6"/>
        <v>1.1356160000000002</v>
      </c>
      <c r="Z4" s="10">
        <f t="shared" si="7"/>
        <v>1.6821917500000003</v>
      </c>
      <c r="AA4" s="10">
        <f t="shared" si="8"/>
        <v>0.42857142857142855</v>
      </c>
      <c r="AB4" s="10">
        <f t="shared" si="9"/>
        <v>1.3698627500000002</v>
      </c>
    </row>
    <row r="5" spans="1:28" ht="16" x14ac:dyDescent="0.2">
      <c r="A5" s="11" t="str">
        <f>fundamental_data!A5</f>
        <v>Company D</v>
      </c>
      <c r="B5" s="11">
        <f>fundamental_data!B5</f>
        <v>10004</v>
      </c>
      <c r="C5" s="12">
        <f>fundamental_data!C5</f>
        <v>0</v>
      </c>
      <c r="D5" s="4" t="str">
        <f>target_data!C5</f>
        <v>Absolute</v>
      </c>
      <c r="E5" s="4">
        <f>target_data!D5</f>
        <v>0</v>
      </c>
      <c r="F5" s="11">
        <f>fundamental_data!D5</f>
        <v>5000000</v>
      </c>
      <c r="G5" s="11">
        <f>fundamental_data!E5</f>
        <v>3000000</v>
      </c>
      <c r="H5" s="4" t="str">
        <f>target_data!E5</f>
        <v>S1+S2+S3</v>
      </c>
      <c r="I5" s="4">
        <f>target_data!F5</f>
        <v>0.65</v>
      </c>
      <c r="J5" s="4">
        <f>target_data!G5</f>
        <v>1</v>
      </c>
      <c r="K5" s="4">
        <f>target_data!H5</f>
        <v>0.96</v>
      </c>
      <c r="L5" s="4">
        <f>target_data!J5</f>
        <v>2020</v>
      </c>
      <c r="M5" s="4">
        <f>target_data!K5</f>
        <v>2034</v>
      </c>
      <c r="N5" s="4">
        <f>target_data!I5</f>
        <v>0.7</v>
      </c>
      <c r="O5" s="8">
        <v>-0.31232900000000002</v>
      </c>
      <c r="P5" s="8">
        <v>2.6972610000000001</v>
      </c>
      <c r="Q5" s="6">
        <f t="shared" ca="1" si="10"/>
        <v>2021</v>
      </c>
      <c r="R5" s="6">
        <f t="shared" ca="1" si="0"/>
        <v>13</v>
      </c>
      <c r="S5" s="6">
        <f t="shared" si="1"/>
        <v>14</v>
      </c>
      <c r="T5" s="6" t="str">
        <f t="shared" ca="1" si="11"/>
        <v>mid</v>
      </c>
      <c r="U5" s="6">
        <f t="shared" si="2"/>
        <v>0.45499999999999996</v>
      </c>
      <c r="V5" s="6">
        <f t="shared" si="3"/>
        <v>0.7</v>
      </c>
      <c r="W5" s="6">
        <f t="shared" si="4"/>
        <v>3.2499999999999994E-2</v>
      </c>
      <c r="X5" s="6">
        <f t="shared" si="5"/>
        <v>4.9999999999999996E-2</v>
      </c>
      <c r="Y5" s="10">
        <f t="shared" si="6"/>
        <v>1.6821917500000003</v>
      </c>
      <c r="Z5" s="10">
        <f t="shared" si="7"/>
        <v>1.1356160000000002</v>
      </c>
      <c r="AA5" s="10">
        <f t="shared" si="8"/>
        <v>0.375</v>
      </c>
      <c r="AB5" s="10">
        <f t="shared" si="9"/>
        <v>1.6821917500000003</v>
      </c>
    </row>
    <row r="6" spans="1:28" ht="16" x14ac:dyDescent="0.2">
      <c r="A6" s="11" t="str">
        <f>fundamental_data!A6</f>
        <v>Company E</v>
      </c>
      <c r="B6" s="11">
        <f>fundamental_data!B6</f>
        <v>10005</v>
      </c>
      <c r="C6" s="12">
        <f>fundamental_data!C6</f>
        <v>0</v>
      </c>
      <c r="D6" s="4" t="str">
        <f>target_data!C6</f>
        <v>Absolute</v>
      </c>
      <c r="E6" s="4">
        <f>target_data!D6</f>
        <v>0</v>
      </c>
      <c r="F6" s="11">
        <f>fundamental_data!D6</f>
        <v>250000</v>
      </c>
      <c r="G6" s="11">
        <f>fundamental_data!E6</f>
        <v>50000</v>
      </c>
      <c r="H6" s="4" t="str">
        <f>target_data!E6</f>
        <v>S1+S2+S3</v>
      </c>
      <c r="I6" s="4">
        <f>target_data!F6</f>
        <v>0.66</v>
      </c>
      <c r="J6" s="4">
        <f>target_data!G6</f>
        <v>1</v>
      </c>
      <c r="K6" s="4">
        <f>target_data!H6</f>
        <v>0.94</v>
      </c>
      <c r="L6" s="4">
        <f>target_data!J6</f>
        <v>2020</v>
      </c>
      <c r="M6" s="4">
        <f>target_data!K6</f>
        <v>2034</v>
      </c>
      <c r="N6" s="4">
        <f>target_data!I6</f>
        <v>0.7</v>
      </c>
      <c r="O6" s="8">
        <v>-0.31232900000000002</v>
      </c>
      <c r="P6" s="8">
        <v>2.6972610000000001</v>
      </c>
      <c r="Q6" s="6">
        <f t="shared" ca="1" si="10"/>
        <v>2021</v>
      </c>
      <c r="R6" s="6">
        <f t="shared" ca="1" si="0"/>
        <v>13</v>
      </c>
      <c r="S6" s="6">
        <f t="shared" si="1"/>
        <v>14</v>
      </c>
      <c r="T6" s="6" t="str">
        <f t="shared" ca="1" si="11"/>
        <v>mid</v>
      </c>
      <c r="U6" s="6">
        <f t="shared" si="2"/>
        <v>0.46199999999999997</v>
      </c>
      <c r="V6" s="6">
        <f t="shared" si="3"/>
        <v>0.7</v>
      </c>
      <c r="W6" s="6">
        <f t="shared" si="4"/>
        <v>3.2999999999999995E-2</v>
      </c>
      <c r="X6" s="6">
        <f t="shared" si="5"/>
        <v>4.9999999999999996E-2</v>
      </c>
      <c r="Y6" s="10">
        <f t="shared" si="6"/>
        <v>1.6665753000000003</v>
      </c>
      <c r="Z6" s="10">
        <f t="shared" si="7"/>
        <v>1.1356160000000002</v>
      </c>
      <c r="AA6" s="10">
        <f t="shared" si="8"/>
        <v>0.16666666666666666</v>
      </c>
      <c r="AB6" s="10">
        <f t="shared" si="9"/>
        <v>1.6665753000000003</v>
      </c>
    </row>
    <row r="7" spans="1:28" ht="16" x14ac:dyDescent="0.2">
      <c r="A7" s="11" t="str">
        <f>fundamental_data!A7</f>
        <v>Company F</v>
      </c>
      <c r="B7" s="11">
        <f>fundamental_data!B7</f>
        <v>10006</v>
      </c>
      <c r="C7" s="12">
        <f>fundamental_data!C7</f>
        <v>0</v>
      </c>
      <c r="D7" s="4" t="str">
        <f>target_data!C7</f>
        <v>Absolute</v>
      </c>
      <c r="E7" s="4">
        <f>target_data!D7</f>
        <v>0</v>
      </c>
      <c r="F7" s="11">
        <f>fundamental_data!D7</f>
        <v>300000</v>
      </c>
      <c r="G7" s="11">
        <f>fundamental_data!E7</f>
        <v>500000</v>
      </c>
      <c r="H7" s="4" t="str">
        <f>target_data!E7</f>
        <v>S1+S2+S3</v>
      </c>
      <c r="I7" s="4">
        <f>target_data!F7</f>
        <v>1</v>
      </c>
      <c r="J7" s="4">
        <f>target_data!G7</f>
        <v>1</v>
      </c>
      <c r="K7" s="4">
        <f>target_data!H7</f>
        <v>1</v>
      </c>
      <c r="L7" s="4">
        <f>target_data!J7</f>
        <v>2020</v>
      </c>
      <c r="M7" s="4">
        <f>target_data!K7</f>
        <v>2034</v>
      </c>
      <c r="N7" s="4">
        <f>target_data!I7</f>
        <v>0.7</v>
      </c>
      <c r="O7" s="8">
        <v>-0.31232900000000002</v>
      </c>
      <c r="P7" s="8">
        <v>2.6972610000000001</v>
      </c>
      <c r="Q7" s="6">
        <f t="shared" ca="1" si="10"/>
        <v>2021</v>
      </c>
      <c r="R7" s="6">
        <f t="shared" ca="1" si="0"/>
        <v>13</v>
      </c>
      <c r="S7" s="6">
        <f t="shared" si="1"/>
        <v>14</v>
      </c>
      <c r="T7" s="6" t="str">
        <f t="shared" ca="1" si="11"/>
        <v>mid</v>
      </c>
      <c r="U7" s="6">
        <f t="shared" si="2"/>
        <v>0.7</v>
      </c>
      <c r="V7" s="6">
        <f t="shared" si="3"/>
        <v>0.7</v>
      </c>
      <c r="W7" s="6">
        <f t="shared" si="4"/>
        <v>4.9999999999999996E-2</v>
      </c>
      <c r="X7" s="6">
        <f t="shared" si="5"/>
        <v>4.9999999999999996E-2</v>
      </c>
      <c r="Y7" s="10">
        <f t="shared" si="6"/>
        <v>1.1356160000000002</v>
      </c>
      <c r="Z7" s="10">
        <f t="shared" si="7"/>
        <v>1.1356160000000002</v>
      </c>
      <c r="AA7" s="10">
        <f t="shared" si="8"/>
        <v>0.625</v>
      </c>
      <c r="AB7" s="10">
        <f t="shared" si="9"/>
        <v>1.1356160000000002</v>
      </c>
    </row>
    <row r="8" spans="1:28" ht="16" x14ac:dyDescent="0.2">
      <c r="A8" s="11" t="str">
        <f>fundamental_data!A8</f>
        <v>Company G</v>
      </c>
      <c r="B8" s="11">
        <f>fundamental_data!B8</f>
        <v>10007</v>
      </c>
      <c r="C8" s="12">
        <f>fundamental_data!C8</f>
        <v>0</v>
      </c>
      <c r="D8" s="4" t="str">
        <f>target_data!C8</f>
        <v>Absolute</v>
      </c>
      <c r="E8" s="4">
        <f>target_data!D8</f>
        <v>0</v>
      </c>
      <c r="F8" s="11">
        <f>fundamental_data!D8</f>
        <v>1000</v>
      </c>
      <c r="G8" s="11">
        <f>fundamental_data!E8</f>
        <v>500</v>
      </c>
      <c r="H8" s="4" t="str">
        <f>target_data!E8</f>
        <v>S1+S2+S3</v>
      </c>
      <c r="I8" s="4">
        <f>target_data!F8</f>
        <v>0.5</v>
      </c>
      <c r="J8" s="4">
        <f>target_data!G8</f>
        <v>1</v>
      </c>
      <c r="K8" s="4">
        <f>target_data!H8</f>
        <v>0.9</v>
      </c>
      <c r="L8" s="4">
        <f>target_data!J8</f>
        <v>2020</v>
      </c>
      <c r="M8" s="4">
        <f>target_data!K8</f>
        <v>2034</v>
      </c>
      <c r="N8" s="4">
        <f>target_data!I8</f>
        <v>0.7</v>
      </c>
      <c r="O8" s="8">
        <v>-0.31232900000000002</v>
      </c>
      <c r="P8" s="8">
        <v>2.6972610000000001</v>
      </c>
      <c r="Q8" s="6">
        <f t="shared" ca="1" si="10"/>
        <v>2021</v>
      </c>
      <c r="R8" s="6">
        <f t="shared" ca="1" si="0"/>
        <v>13</v>
      </c>
      <c r="S8" s="6">
        <f t="shared" si="1"/>
        <v>14</v>
      </c>
      <c r="T8" s="6" t="str">
        <f t="shared" ca="1" si="11"/>
        <v>mid</v>
      </c>
      <c r="U8" s="6">
        <f t="shared" si="2"/>
        <v>0.35</v>
      </c>
      <c r="V8" s="6">
        <f t="shared" si="3"/>
        <v>0.7</v>
      </c>
      <c r="W8" s="6">
        <f t="shared" si="4"/>
        <v>2.4999999999999998E-2</v>
      </c>
      <c r="X8" s="6">
        <f t="shared" si="5"/>
        <v>4.9999999999999996E-2</v>
      </c>
      <c r="Y8" s="10">
        <f t="shared" si="6"/>
        <v>1.9164385000000002</v>
      </c>
      <c r="Z8" s="10">
        <f t="shared" si="7"/>
        <v>1.1356160000000002</v>
      </c>
      <c r="AA8" s="10">
        <f t="shared" si="8"/>
        <v>0.33333333333333331</v>
      </c>
      <c r="AB8" s="10">
        <f t="shared" si="9"/>
        <v>1.9164385000000002</v>
      </c>
    </row>
    <row r="9" spans="1:28" ht="16" x14ac:dyDescent="0.2">
      <c r="A9" s="11" t="str">
        <f>fundamental_data!A9</f>
        <v>Company H</v>
      </c>
      <c r="B9" s="11">
        <f>fundamental_data!B9</f>
        <v>10008</v>
      </c>
      <c r="C9" s="12">
        <f>fundamental_data!C9</f>
        <v>0</v>
      </c>
      <c r="D9" s="4" t="str">
        <f>target_data!C9</f>
        <v>Absolute</v>
      </c>
      <c r="E9" s="4">
        <f>target_data!D9</f>
        <v>0</v>
      </c>
      <c r="F9" s="11">
        <f>fundamental_data!D9</f>
        <v>75000</v>
      </c>
      <c r="G9" s="11">
        <f>fundamental_data!E9</f>
        <v>35000</v>
      </c>
      <c r="H9" s="4" t="str">
        <f>target_data!E9</f>
        <v>S1+S2+S3</v>
      </c>
      <c r="I9" s="4">
        <f>target_data!F9</f>
        <v>1</v>
      </c>
      <c r="J9" s="4">
        <f>target_data!G9</f>
        <v>1</v>
      </c>
      <c r="K9" s="4">
        <f>target_data!H9</f>
        <v>1</v>
      </c>
      <c r="L9" s="4">
        <f>target_data!J9</f>
        <v>2020</v>
      </c>
      <c r="M9" s="4">
        <f>target_data!K9</f>
        <v>2034</v>
      </c>
      <c r="N9" s="4">
        <f>target_data!I9</f>
        <v>0.7</v>
      </c>
      <c r="O9" s="8">
        <v>-0.31232900000000002</v>
      </c>
      <c r="P9" s="8">
        <v>2.6972610000000001</v>
      </c>
      <c r="Q9" s="6">
        <f t="shared" ca="1" si="10"/>
        <v>2021</v>
      </c>
      <c r="R9" s="6">
        <f t="shared" ca="1" si="0"/>
        <v>13</v>
      </c>
      <c r="S9" s="6">
        <f t="shared" si="1"/>
        <v>14</v>
      </c>
      <c r="T9" s="6" t="str">
        <f t="shared" ca="1" si="11"/>
        <v>mid</v>
      </c>
      <c r="U9" s="6">
        <f t="shared" si="2"/>
        <v>0.7</v>
      </c>
      <c r="V9" s="6">
        <f t="shared" si="3"/>
        <v>0.7</v>
      </c>
      <c r="W9" s="6">
        <f t="shared" si="4"/>
        <v>4.9999999999999996E-2</v>
      </c>
      <c r="X9" s="6">
        <f t="shared" si="5"/>
        <v>4.9999999999999996E-2</v>
      </c>
      <c r="Y9" s="10">
        <f t="shared" si="6"/>
        <v>1.1356160000000002</v>
      </c>
      <c r="Z9" s="10">
        <f t="shared" si="7"/>
        <v>1.1356160000000002</v>
      </c>
      <c r="AA9" s="10">
        <f t="shared" si="8"/>
        <v>0.31818181818181818</v>
      </c>
      <c r="AB9" s="10">
        <f t="shared" si="9"/>
        <v>1.1356160000000002</v>
      </c>
    </row>
    <row r="10" spans="1:28" ht="16" x14ac:dyDescent="0.2">
      <c r="A10" s="11" t="str">
        <f>fundamental_data!A10</f>
        <v>Company I</v>
      </c>
      <c r="B10" s="11">
        <f>fundamental_data!B10</f>
        <v>10009</v>
      </c>
      <c r="C10" s="12">
        <f>fundamental_data!C10</f>
        <v>0</v>
      </c>
      <c r="D10" s="4" t="str">
        <f>target_data!C10</f>
        <v>Absolute</v>
      </c>
      <c r="E10" s="4">
        <f>target_data!D10</f>
        <v>0</v>
      </c>
      <c r="F10" s="11">
        <f>fundamental_data!D10</f>
        <v>10000000</v>
      </c>
      <c r="G10" s="11">
        <f>fundamental_data!E10</f>
        <v>4000000</v>
      </c>
      <c r="H10" s="4" t="str">
        <f>target_data!E10</f>
        <v>S1+S2+S3</v>
      </c>
      <c r="I10" s="4">
        <f>target_data!F10</f>
        <v>1</v>
      </c>
      <c r="J10" s="4">
        <f>target_data!G10</f>
        <v>1</v>
      </c>
      <c r="K10" s="4">
        <f>target_data!H10</f>
        <v>1</v>
      </c>
      <c r="L10" s="4">
        <f>target_data!J10</f>
        <v>2020</v>
      </c>
      <c r="M10" s="4">
        <f>target_data!K10</f>
        <v>2034</v>
      </c>
      <c r="N10" s="4">
        <f>target_data!I10</f>
        <v>0.7</v>
      </c>
      <c r="O10" s="8">
        <v>-0.31232900000000002</v>
      </c>
      <c r="P10" s="8">
        <v>2.6972610000000001</v>
      </c>
      <c r="Q10" s="6">
        <f t="shared" ca="1" si="10"/>
        <v>2021</v>
      </c>
      <c r="R10" s="6">
        <f t="shared" ca="1" si="0"/>
        <v>13</v>
      </c>
      <c r="S10" s="6">
        <f t="shared" si="1"/>
        <v>14</v>
      </c>
      <c r="T10" s="6" t="str">
        <f t="shared" ca="1" si="11"/>
        <v>mid</v>
      </c>
      <c r="U10" s="6">
        <f t="shared" si="2"/>
        <v>0.7</v>
      </c>
      <c r="V10" s="6">
        <f t="shared" si="3"/>
        <v>0.7</v>
      </c>
      <c r="W10" s="6">
        <f t="shared" si="4"/>
        <v>4.9999999999999996E-2</v>
      </c>
      <c r="X10" s="6">
        <f t="shared" si="5"/>
        <v>4.9999999999999996E-2</v>
      </c>
      <c r="Y10" s="10">
        <f t="shared" si="6"/>
        <v>1.1356160000000002</v>
      </c>
      <c r="Z10" s="10">
        <f t="shared" si="7"/>
        <v>1.1356160000000002</v>
      </c>
      <c r="AA10" s="10">
        <f t="shared" si="8"/>
        <v>0.2857142857142857</v>
      </c>
      <c r="AB10" s="10">
        <f t="shared" si="9"/>
        <v>1.1356160000000002</v>
      </c>
    </row>
    <row r="11" spans="1:28" ht="16" x14ac:dyDescent="0.2">
      <c r="A11" s="11" t="str">
        <f>fundamental_data!A11</f>
        <v>Company J</v>
      </c>
      <c r="B11" s="11">
        <f>fundamental_data!B11</f>
        <v>10010</v>
      </c>
      <c r="C11" s="12">
        <f>fundamental_data!C11</f>
        <v>0</v>
      </c>
      <c r="D11" s="4" t="str">
        <f>target_data!C11</f>
        <v>Absolute</v>
      </c>
      <c r="E11" s="4">
        <f>target_data!D11</f>
        <v>0</v>
      </c>
      <c r="F11" s="11">
        <f>fundamental_data!D11</f>
        <v>4000</v>
      </c>
      <c r="G11" s="11">
        <f>fundamental_data!E11</f>
        <v>2000</v>
      </c>
      <c r="H11" s="4" t="str">
        <f>target_data!E11</f>
        <v>S1+S2+S3</v>
      </c>
      <c r="I11" s="4">
        <f>target_data!F11</f>
        <v>1</v>
      </c>
      <c r="J11" s="4">
        <f>target_data!G11</f>
        <v>1</v>
      </c>
      <c r="K11" s="4">
        <f>target_data!H11</f>
        <v>1</v>
      </c>
      <c r="L11" s="4">
        <f>target_data!J11</f>
        <v>2020</v>
      </c>
      <c r="M11" s="4">
        <f>target_data!K11</f>
        <v>2034</v>
      </c>
      <c r="N11" s="4">
        <f>target_data!I11</f>
        <v>0.7</v>
      </c>
      <c r="O11" s="8">
        <v>-0.31232900000000002</v>
      </c>
      <c r="P11" s="8">
        <v>2.6972610000000001</v>
      </c>
      <c r="Q11" s="6">
        <f t="shared" ca="1" si="10"/>
        <v>2021</v>
      </c>
      <c r="R11" s="6">
        <f t="shared" ca="1" si="0"/>
        <v>13</v>
      </c>
      <c r="S11" s="6">
        <f t="shared" si="1"/>
        <v>14</v>
      </c>
      <c r="T11" s="6" t="str">
        <f t="shared" ca="1" si="11"/>
        <v>mid</v>
      </c>
      <c r="U11" s="6">
        <f t="shared" si="2"/>
        <v>0.7</v>
      </c>
      <c r="V11" s="6">
        <f t="shared" si="3"/>
        <v>0.7</v>
      </c>
      <c r="W11" s="6">
        <f t="shared" si="4"/>
        <v>4.9999999999999996E-2</v>
      </c>
      <c r="X11" s="6">
        <f t="shared" si="5"/>
        <v>4.9999999999999996E-2</v>
      </c>
      <c r="Y11" s="10">
        <f t="shared" si="6"/>
        <v>1.1356160000000002</v>
      </c>
      <c r="Z11" s="10">
        <f t="shared" si="7"/>
        <v>1.1356160000000002</v>
      </c>
      <c r="AA11" s="10">
        <f t="shared" si="8"/>
        <v>0.33333333333333331</v>
      </c>
      <c r="AB11" s="10">
        <f t="shared" si="9"/>
        <v>1.1356160000000002</v>
      </c>
    </row>
  </sheetData>
  <conditionalFormatting sqref="AA1:AA1048576">
    <cfRule type="cellIs" dxfId="4" priority="6" operator="greaterThan">
      <formula>0.4</formula>
    </cfRule>
  </conditionalFormatting>
  <conditionalFormatting sqref="I2:I11">
    <cfRule type="cellIs" dxfId="3" priority="2" operator="lessThan">
      <formula>0.95</formula>
    </cfRule>
  </conditionalFormatting>
  <conditionalFormatting sqref="K2:K11">
    <cfRule type="cellIs" dxfId="2" priority="1" operator="lessThan">
      <formula>0.67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fundamental_data</vt:lpstr>
      <vt:lpstr>target_data</vt:lpstr>
      <vt:lpstr>portfolio</vt:lpstr>
      <vt:lpstr>sample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Microsoft Office User</cp:lastModifiedBy>
  <dcterms:created xsi:type="dcterms:W3CDTF">2020-07-17T15:21:14Z</dcterms:created>
  <dcterms:modified xsi:type="dcterms:W3CDTF">2021-07-26T20:48:50Z</dcterms:modified>
</cp:coreProperties>
</file>