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muel Blasco\Escritorio\uni\2023-24\TFG\Códigos\Final TFG\Experimental data\"/>
    </mc:Choice>
  </mc:AlternateContent>
  <xr:revisionPtr revIDLastSave="0" documentId="13_ncr:1_{29996B70-0025-41ED-86C0-3F248ECFD3DF}" xr6:coauthVersionLast="47" xr6:coauthVersionMax="47" xr10:uidLastSave="{00000000-0000-0000-0000-000000000000}"/>
  <bookViews>
    <workbookView xWindow="-120" yWindow="-120" windowWidth="29040" windowHeight="15840" activeTab="2" xr2:uid="{8F552D6E-7911-4E5D-A517-FDEF442FA6BF}"/>
  </bookViews>
  <sheets>
    <sheet name="g en f.  de DeltaE" sheetId="1" r:id="rId1"/>
    <sheet name="DeltaE en f. de g resonancia" sheetId="2" r:id="rId2"/>
    <sheet name="DeltaE y g" sheetId="4" r:id="rId3"/>
    <sheet name="Normalization exp y synthet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4" l="1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E30" i="4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29" i="4"/>
  <c r="E20" i="4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21" i="4"/>
  <c r="F28" i="4"/>
  <c r="F27" i="4"/>
  <c r="F26" i="4"/>
  <c r="F23" i="4"/>
  <c r="F2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" i="4"/>
  <c r="F25" i="4"/>
  <c r="B25" i="4"/>
  <c r="C25" i="4" s="1"/>
  <c r="E25" i="4" s="1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K25" i="1"/>
  <c r="E5" i="1"/>
  <c r="D9" i="3"/>
  <c r="E9" i="3"/>
  <c r="C9" i="3"/>
  <c r="C12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6" i="3"/>
  <c r="D12" i="3"/>
  <c r="E12" i="3"/>
  <c r="D13" i="3"/>
  <c r="E13" i="3"/>
  <c r="C13" i="3"/>
  <c r="F22" i="2"/>
  <c r="D24" i="2"/>
  <c r="J24" i="2"/>
  <c r="L2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5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26" i="2"/>
  <c r="N2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6" i="2"/>
  <c r="D25" i="2"/>
  <c r="C25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3" i="1"/>
  <c r="O23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K5" i="1"/>
  <c r="I5" i="1"/>
  <c r="G5" i="1"/>
  <c r="M5" i="1"/>
  <c r="O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27" i="2" l="1"/>
  <c r="D11" i="2"/>
  <c r="D22" i="2"/>
  <c r="D39" i="2"/>
  <c r="D20" i="2"/>
  <c r="D38" i="2"/>
  <c r="D19" i="2"/>
  <c r="D37" i="2"/>
  <c r="D18" i="2"/>
  <c r="D36" i="2"/>
  <c r="D17" i="2"/>
  <c r="D5" i="2"/>
  <c r="D35" i="2"/>
  <c r="D41" i="2"/>
  <c r="D40" i="2"/>
  <c r="D9" i="2"/>
  <c r="D8" i="2"/>
  <c r="D7" i="2"/>
  <c r="D6" i="2"/>
  <c r="D16" i="2"/>
  <c r="D26" i="2"/>
  <c r="D34" i="2"/>
  <c r="D23" i="2"/>
  <c r="D28" i="2"/>
  <c r="D15" i="2"/>
  <c r="D45" i="2"/>
  <c r="D33" i="2"/>
  <c r="D14" i="2"/>
  <c r="D44" i="2"/>
  <c r="D32" i="2"/>
  <c r="D13" i="2"/>
  <c r="D43" i="2"/>
  <c r="D31" i="2"/>
  <c r="D12" i="2"/>
  <c r="D42" i="2"/>
  <c r="D30" i="2"/>
  <c r="D29" i="2"/>
  <c r="D10" i="2"/>
  <c r="D21" i="2"/>
  <c r="G23" i="1"/>
  <c r="M23" i="1"/>
  <c r="E23" i="1"/>
  <c r="K23" i="1"/>
  <c r="I23" i="1"/>
</calcChain>
</file>

<file path=xl/sharedStrings.xml><?xml version="1.0" encoding="utf-8"?>
<sst xmlns="http://schemas.openxmlformats.org/spreadsheetml/2006/main" count="89" uniqueCount="49">
  <si>
    <t>Theoretical g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</si>
  <si>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ptos Narrow"/>
        <family val="2"/>
        <scheme val="minor"/>
      </rPr>
      <t>/g thesis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</si>
  <si>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1"/>
        <charset val="2"/>
        <scheme val="minor"/>
      </rPr>
      <t xml:space="preserve"> (</t>
    </r>
    <r>
      <rPr>
        <sz val="11"/>
        <color theme="1"/>
        <rFont val="Aptos Narrow"/>
        <family val="2"/>
        <scheme val="minor"/>
      </rPr>
      <t>J*T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</si>
  <si>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 exp </t>
    </r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</si>
  <si>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 xml:space="preserve"> exp</t>
    </r>
    <r>
      <rPr>
        <sz val="11"/>
        <color theme="1"/>
        <rFont val="Aptos Narrow"/>
        <family val="1"/>
        <charset val="2"/>
        <scheme val="minor"/>
      </rPr>
      <t xml:space="preserve"> (</t>
    </r>
    <r>
      <rPr>
        <sz val="11"/>
        <color theme="1"/>
        <rFont val="Aptos Narrow"/>
        <family val="2"/>
        <scheme val="minor"/>
      </rPr>
      <t>GHz</t>
    </r>
    <r>
      <rPr>
        <sz val="11"/>
        <color theme="1"/>
        <rFont val="Aptos Narrow"/>
        <family val="1"/>
        <charset val="2"/>
        <scheme val="minor"/>
      </rPr>
      <t>)</t>
    </r>
  </si>
  <si>
    <t>Experimental B (mT)</t>
  </si>
  <si>
    <t>h (J s)</t>
  </si>
  <si>
    <r>
      <t xml:space="preserve">Theoretical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ptos Narrow"/>
        <family val="2"/>
        <scheme val="minor"/>
      </rPr>
      <t>E/2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Aptos Narrow"/>
        <family val="2"/>
        <scheme val="minor"/>
      </rPr>
      <t xml:space="preserve"> (=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*g</t>
    </r>
    <r>
      <rPr>
        <vertAlign val="subscript"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*B/h) (GHz)</t>
    </r>
  </si>
  <si>
    <t>g resonancia (GHz)</t>
  </si>
  <si>
    <r>
      <t xml:space="preserve">Exp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ptos Narrow"/>
        <family val="2"/>
        <scheme val="minor"/>
      </rPr>
      <t>E</t>
    </r>
  </si>
  <si>
    <t>k min</t>
  </si>
  <si>
    <t>k max</t>
  </si>
  <si>
    <t>kc min</t>
  </si>
  <si>
    <t>kc max</t>
  </si>
  <si>
    <t>DeltaE min</t>
  </si>
  <si>
    <t>DeltaE max</t>
  </si>
  <si>
    <t>gamma min</t>
  </si>
  <si>
    <t>gamma max</t>
  </si>
  <si>
    <t>g min</t>
  </si>
  <si>
    <t>g max</t>
  </si>
  <si>
    <t>Sinthetic</t>
  </si>
  <si>
    <t>gs</t>
  </si>
  <si>
    <t>DeltaE min (GHz)</t>
  </si>
  <si>
    <t>DeltaE max (GHz)</t>
  </si>
  <si>
    <t>gamma res (MHz)</t>
  </si>
  <si>
    <t>g res (MHz)</t>
  </si>
  <si>
    <t>Omega B=0 (GHz)</t>
  </si>
  <si>
    <t>B min (mT)</t>
  </si>
  <si>
    <t>B max (mT)</t>
  </si>
  <si>
    <t>k B=0 (kHz)</t>
  </si>
  <si>
    <t>kc B=0 (kHz)</t>
  </si>
  <si>
    <r>
      <t>Omega B</t>
    </r>
    <r>
      <rPr>
        <vertAlign val="subscript"/>
        <sz val="11"/>
        <color theme="1"/>
        <rFont val="Aptos Narrow"/>
        <family val="2"/>
        <scheme val="minor"/>
      </rPr>
      <t>res</t>
    </r>
    <r>
      <rPr>
        <sz val="11"/>
        <color theme="1"/>
        <rFont val="Aptos Narrow"/>
        <family val="2"/>
        <scheme val="minor"/>
      </rPr>
      <t xml:space="preserve"> (GHz)</t>
    </r>
  </si>
  <si>
    <r>
      <t>kc B</t>
    </r>
    <r>
      <rPr>
        <vertAlign val="subscript"/>
        <sz val="11"/>
        <color theme="1"/>
        <rFont val="Aptos Narrow"/>
        <family val="2"/>
        <scheme val="minor"/>
      </rPr>
      <t>res</t>
    </r>
    <r>
      <rPr>
        <sz val="11"/>
        <color theme="1"/>
        <rFont val="Aptos Narrow"/>
        <family val="2"/>
        <scheme val="minor"/>
      </rPr>
      <t xml:space="preserve"> (kHz)</t>
    </r>
  </si>
  <si>
    <r>
      <t>k B</t>
    </r>
    <r>
      <rPr>
        <vertAlign val="subscript"/>
        <sz val="11"/>
        <color theme="1"/>
        <rFont val="Aptos Narrow"/>
        <family val="2"/>
        <scheme val="minor"/>
      </rPr>
      <t>res</t>
    </r>
    <r>
      <rPr>
        <sz val="11"/>
        <color theme="1"/>
        <rFont val="Aptos Narrow"/>
        <family val="2"/>
        <scheme val="minor"/>
      </rPr>
      <t xml:space="preserve"> (kHz)</t>
    </r>
  </si>
  <si>
    <t>Exp</t>
  </si>
  <si>
    <t>Se supone 
intrínseco de
la muestra</t>
  </si>
  <si>
    <t>w min</t>
  </si>
  <si>
    <t>w max</t>
  </si>
  <si>
    <t>Omega min</t>
  </si>
  <si>
    <t>Omega max</t>
  </si>
  <si>
    <t>Relación 1 (exp/sint)</t>
  </si>
  <si>
    <t>Relación 2 (sint/exp)</t>
  </si>
  <si>
    <t>LER 1</t>
  </si>
  <si>
    <t>LER 3</t>
  </si>
  <si>
    <t>LER 5</t>
  </si>
  <si>
    <t>B res (mT)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</si>
  <si>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ptos Narrow"/>
        <family val="2"/>
        <scheme val="minor"/>
      </rPr>
      <t xml:space="preserve">/g </t>
    </r>
  </si>
  <si>
    <t>g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</si>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</sst>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E+00"/>
    <numFmt numFmtId="165" formatCode="0.00000"/>
    <numFmt numFmtId="166" formatCode="0.000000"/>
    <numFmt numFmtId="167" formatCode="0.00000000E+00"/>
    <numFmt numFmtId="168" formatCode="0.0000000E+00"/>
    <numFmt numFmtId="172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1"/>
      <charset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0" fillId="0" borderId="0" xfId="0" applyNumberFormat="1"/>
    <xf numFmtId="164" fontId="6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11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1" fontId="0" fillId="5" borderId="1" xfId="0" applyNumberFormat="1" applyFill="1" applyBorder="1"/>
    <xf numFmtId="166" fontId="0" fillId="2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166" fontId="0" fillId="3" borderId="1" xfId="1" applyNumberFormat="1" applyFont="1" applyFill="1" applyBorder="1" applyAlignment="1">
      <alignment horizontal="center" vertical="center"/>
    </xf>
    <xf numFmtId="11" fontId="0" fillId="3" borderId="1" xfId="0" applyNumberFormat="1" applyFill="1" applyBorder="1"/>
    <xf numFmtId="11" fontId="0" fillId="3" borderId="0" xfId="0" applyNumberFormat="1" applyFill="1"/>
    <xf numFmtId="0" fontId="0" fillId="4" borderId="2" xfId="0" applyFill="1" applyBorder="1"/>
    <xf numFmtId="0" fontId="7" fillId="2" borderId="1" xfId="0" applyFont="1" applyFill="1" applyBorder="1"/>
    <xf numFmtId="166" fontId="7" fillId="2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/>
    <xf numFmtId="11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/>
    <xf numFmtId="166" fontId="0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11" fontId="0" fillId="0" borderId="1" xfId="0" applyNumberFormat="1" applyFill="1" applyBorder="1"/>
    <xf numFmtId="166" fontId="7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2" fontId="0" fillId="0" borderId="1" xfId="0" applyNumberFormat="1" applyFill="1" applyBorder="1"/>
    <xf numFmtId="0" fontId="2" fillId="0" borderId="1" xfId="0" applyFont="1" applyBorder="1" applyAlignment="1">
      <alignment horizontal="center" vertical="center"/>
    </xf>
    <xf numFmtId="172" fontId="0" fillId="0" borderId="1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2</xdr:row>
      <xdr:rowOff>23812</xdr:rowOff>
    </xdr:from>
    <xdr:ext cx="4933949" cy="778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C95742E-95D0-4635-F69C-6D4F14CCBA36}"/>
                </a:ext>
              </a:extLst>
            </xdr:cNvPr>
            <xdr:cNvSpPr txBox="1"/>
          </xdr:nvSpPr>
          <xdr:spPr>
            <a:xfrm>
              <a:off x="5200650" y="404812"/>
              <a:ext cx="4933949" cy="778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</a:rPr>
                          <m:t>ω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κ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d>
                          <m:d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800" b="0" i="1">
                                <a:latin typeface="Cambria Math" panose="02040503050406030204" pitchFamily="18" charset="0"/>
                              </a:rPr>
                              <m:t>Ω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ω</m:t>
                            </m:r>
                          </m:e>
                        </m:d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κ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p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d>
                              <m:dPr>
                                <m:ctrlP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l-G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ω</m:t>
                                </m:r>
                              </m:e>
                            </m:d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den>
                        </m:f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C95742E-95D0-4635-F69C-6D4F14CCBA36}"/>
                </a:ext>
              </a:extLst>
            </xdr:cNvPr>
            <xdr:cNvSpPr txBox="1"/>
          </xdr:nvSpPr>
          <xdr:spPr>
            <a:xfrm>
              <a:off x="5200650" y="404812"/>
              <a:ext cx="4933949" cy="778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𝑆_21 (</a:t>
              </a:r>
              <a:r>
                <a:rPr lang="el-GR" sz="1800" b="0" i="0">
                  <a:latin typeface="Cambria Math" panose="02040503050406030204" pitchFamily="18" charset="0"/>
                </a:rPr>
                <a:t>ω</a:t>
              </a:r>
              <a:r>
                <a:rPr lang="es-ES" sz="1800" b="0" i="0">
                  <a:latin typeface="Cambria Math" panose="02040503050406030204" pitchFamily="18" charset="0"/>
                </a:rPr>
                <a:t>)=1−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κ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𝑐/(𝑖(</a:t>
              </a:r>
              <a:r>
                <a:rPr lang="el-GR" sz="1800" b="0" i="0">
                  <a:latin typeface="Cambria Math" panose="02040503050406030204" pitchFamily="18" charset="0"/>
                </a:rPr>
                <a:t>Ω</a:t>
              </a:r>
              <a:r>
                <a:rPr lang="es-ES" sz="1800" b="0" i="0">
                  <a:latin typeface="Cambria Math" panose="02040503050406030204" pitchFamily="18" charset="0"/>
                </a:rPr>
                <a:t>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κ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+𝑔^2/(𝑖(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5</xdr:col>
      <xdr:colOff>419100</xdr:colOff>
      <xdr:row>6</xdr:row>
      <xdr:rowOff>47625</xdr:rowOff>
    </xdr:from>
    <xdr:ext cx="4933949" cy="778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2C78AB7-50CB-434C-A5CB-9362E6562EA1}"/>
                </a:ext>
              </a:extLst>
            </xdr:cNvPr>
            <xdr:cNvSpPr txBox="1"/>
          </xdr:nvSpPr>
          <xdr:spPr>
            <a:xfrm>
              <a:off x="5105400" y="1266825"/>
              <a:ext cx="4933949" cy="778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</a:rPr>
                          <m:t>ω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κ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d>
                          <m:d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800" b="0" i="1">
                                <a:latin typeface="Cambria Math" panose="02040503050406030204" pitchFamily="18" charset="0"/>
                              </a:rPr>
                              <m:t>Ω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ω</m:t>
                            </m:r>
                          </m:e>
                        </m:d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κ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p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d>
                              <m:dPr>
                                <m:ctrlP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l-G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ω</m:t>
                                </m:r>
                              </m:e>
                            </m:d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den>
                        </m:f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2C78AB7-50CB-434C-A5CB-9362E6562EA1}"/>
                </a:ext>
              </a:extLst>
            </xdr:cNvPr>
            <xdr:cNvSpPr txBox="1"/>
          </xdr:nvSpPr>
          <xdr:spPr>
            <a:xfrm>
              <a:off x="5105400" y="1266825"/>
              <a:ext cx="4933949" cy="778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𝑆_11 (</a:t>
              </a:r>
              <a:r>
                <a:rPr lang="el-GR" sz="1800" b="0" i="0">
                  <a:latin typeface="Cambria Math" panose="02040503050406030204" pitchFamily="18" charset="0"/>
                </a:rPr>
                <a:t>ω</a:t>
              </a:r>
              <a:r>
                <a:rPr lang="es-ES" sz="1800" b="0" i="0">
                  <a:latin typeface="Cambria Math" panose="02040503050406030204" pitchFamily="18" charset="0"/>
                </a:rPr>
                <a:t>)=−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κ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𝑐/(𝑖(</a:t>
              </a:r>
              <a:r>
                <a:rPr lang="el-GR" sz="1800" b="0" i="0">
                  <a:latin typeface="Cambria Math" panose="02040503050406030204" pitchFamily="18" charset="0"/>
                </a:rPr>
                <a:t>Ω</a:t>
              </a:r>
              <a:r>
                <a:rPr lang="es-ES" sz="1800" b="0" i="0">
                  <a:latin typeface="Cambria Math" panose="02040503050406030204" pitchFamily="18" charset="0"/>
                </a:rPr>
                <a:t>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κ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+𝑔^2/(𝑖(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5</xdr:col>
      <xdr:colOff>304800</xdr:colOff>
      <xdr:row>11</xdr:row>
      <xdr:rowOff>28575</xdr:rowOff>
    </xdr:from>
    <xdr:ext cx="4933949" cy="778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50CF780-AB6C-41E5-8408-22632859E9F1}"/>
                </a:ext>
              </a:extLst>
            </xdr:cNvPr>
            <xdr:cNvSpPr txBox="1"/>
          </xdr:nvSpPr>
          <xdr:spPr>
            <a:xfrm>
              <a:off x="5286375" y="2200275"/>
              <a:ext cx="4933949" cy="778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𝑡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</a:rPr>
                          <m:t>ω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κ</m:t>
                        </m:r>
                      </m:num>
                      <m:den>
                        <m:d>
                          <m:d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800" b="0" i="1">
                                <a:latin typeface="Cambria Math" panose="02040503050406030204" pitchFamily="18" charset="0"/>
                              </a:rPr>
                              <m:t>Ω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ω</m:t>
                            </m:r>
                          </m:e>
                        </m:d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κ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sSup>
                              <m:sSupPr>
                                <m:ctrlP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p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d>
                              <m:dPr>
                                <m:ctrlP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l-G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s-E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ω</m:t>
                                </m:r>
                              </m:e>
                            </m:d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den>
                        </m:f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50CF780-AB6C-41E5-8408-22632859E9F1}"/>
                </a:ext>
              </a:extLst>
            </xdr:cNvPr>
            <xdr:cNvSpPr txBox="1"/>
          </xdr:nvSpPr>
          <xdr:spPr>
            <a:xfrm>
              <a:off x="5286375" y="2200275"/>
              <a:ext cx="4933949" cy="778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𝑡(</a:t>
              </a:r>
              <a:r>
                <a:rPr lang="el-GR" sz="1800" b="0" i="0">
                  <a:latin typeface="Cambria Math" panose="02040503050406030204" pitchFamily="18" charset="0"/>
                </a:rPr>
                <a:t>ω)</a:t>
              </a:r>
              <a:r>
                <a:rPr lang="es-ES" sz="1800" b="0" i="0">
                  <a:latin typeface="Cambria Math" panose="02040503050406030204" pitchFamily="18" charset="0"/>
                </a:rPr>
                <a:t>=−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κ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/((</a:t>
              </a:r>
              <a:r>
                <a:rPr lang="el-GR" sz="1800" b="0" i="0">
                  <a:latin typeface="Cambria Math" panose="02040503050406030204" pitchFamily="18" charset="0"/>
                </a:rPr>
                <a:t>Ω</a:t>
              </a:r>
              <a:r>
                <a:rPr lang="es-ES" sz="1800" b="0" i="0">
                  <a:latin typeface="Cambria Math" panose="02040503050406030204" pitchFamily="18" charset="0"/>
                </a:rPr>
                <a:t>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ω)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−𝑖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κ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−(𝑖𝑔^2)/(𝑖(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ω)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14</xdr:col>
      <xdr:colOff>66675</xdr:colOff>
      <xdr:row>9</xdr:row>
      <xdr:rowOff>109537</xdr:rowOff>
    </xdr:from>
    <xdr:ext cx="1386342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8C421BD-AEA3-333E-D9B1-CA254186A886}"/>
                </a:ext>
              </a:extLst>
            </xdr:cNvPr>
            <xdr:cNvSpPr txBox="1"/>
          </xdr:nvSpPr>
          <xdr:spPr>
            <a:xfrm>
              <a:off x="11906250" y="1900237"/>
              <a:ext cx="1386342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l-G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8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8C421BD-AEA3-333E-D9B1-CA254186A886}"/>
                </a:ext>
              </a:extLst>
            </xdr:cNvPr>
            <xdr:cNvSpPr txBox="1"/>
          </xdr:nvSpPr>
          <xdr:spPr>
            <a:xfrm>
              <a:off x="11906250" y="1900237"/>
              <a:ext cx="1386342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</a:rPr>
                <a:t>Ω</a:t>
              </a:r>
              <a:r>
                <a:rPr lang="es-ES" sz="1800" b="0" i="0">
                  <a:latin typeface="Cambria Math" panose="02040503050406030204" pitchFamily="18" charset="0"/>
                </a:rPr>
                <a:t>=𝑔_𝑠</a:t>
              </a:r>
              <a:r>
                <a:rPr lang="el-GR" sz="1800" b="0" i="0">
                  <a:latin typeface="Cambria Math" panose="02040503050406030204" pitchFamily="18" charset="0"/>
                </a:rPr>
                <a:t> </a:t>
              </a:r>
              <a:r>
                <a:rPr lang="el-GR" sz="1800" i="0">
                  <a:latin typeface="Cambria Math" panose="02040503050406030204" pitchFamily="18" charset="0"/>
                </a:rPr>
                <a:t>𝜇_</a:t>
              </a:r>
              <a:r>
                <a:rPr lang="es-ES" sz="1800" b="0" i="0">
                  <a:latin typeface="Cambria Math" panose="02040503050406030204" pitchFamily="18" charset="0"/>
                </a:rPr>
                <a:t>𝐵 𝐵/ℎ</a:t>
              </a:r>
              <a:endParaRPr lang="es-E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2501-A423-4B83-B1BC-530432E8AC1D}">
  <dimension ref="A1:O47"/>
  <sheetViews>
    <sheetView workbookViewId="0">
      <selection activeCell="E14" sqref="E14"/>
    </sheetView>
  </sheetViews>
  <sheetFormatPr baseColWidth="10" defaultRowHeight="15" x14ac:dyDescent="0.25"/>
  <cols>
    <col min="2" max="2" width="18.7109375" bestFit="1" customWidth="1"/>
    <col min="3" max="3" width="36.85546875" customWidth="1"/>
    <col min="4" max="4" width="18" customWidth="1"/>
    <col min="5" max="5" width="13.140625" customWidth="1"/>
    <col min="6" max="6" width="14" customWidth="1"/>
  </cols>
  <sheetData>
    <row r="1" spans="1:15" ht="18" x14ac:dyDescent="0.25">
      <c r="B1" s="2" t="s">
        <v>2</v>
      </c>
      <c r="C1" s="1" t="s">
        <v>3</v>
      </c>
      <c r="D1" s="1" t="s">
        <v>6</v>
      </c>
      <c r="E1" s="2" t="s">
        <v>4</v>
      </c>
      <c r="G1" s="37" t="s">
        <v>8</v>
      </c>
      <c r="H1" s="37"/>
    </row>
    <row r="2" spans="1:15" x14ac:dyDescent="0.25">
      <c r="B2" s="4">
        <v>9.2740099999999999E-24</v>
      </c>
      <c r="C2" s="6">
        <v>2.0192800000000002</v>
      </c>
      <c r="D2" s="7">
        <v>6.6260701499999998E-34</v>
      </c>
      <c r="E2">
        <v>2.1164510000000001</v>
      </c>
      <c r="G2" s="38">
        <v>1.2491E-2</v>
      </c>
      <c r="H2" s="37"/>
    </row>
    <row r="3" spans="1:15" x14ac:dyDescent="0.25">
      <c r="B3" s="4"/>
      <c r="D3" s="5"/>
    </row>
    <row r="4" spans="1:15" ht="18" x14ac:dyDescent="0.25">
      <c r="A4" s="36"/>
      <c r="B4" s="10" t="s">
        <v>5</v>
      </c>
      <c r="C4" s="10" t="s">
        <v>7</v>
      </c>
      <c r="D4" s="11" t="s">
        <v>1</v>
      </c>
      <c r="E4" s="10" t="s">
        <v>0</v>
      </c>
      <c r="F4" s="11" t="s">
        <v>1</v>
      </c>
      <c r="G4" s="10" t="s">
        <v>0</v>
      </c>
      <c r="H4" s="11" t="s">
        <v>1</v>
      </c>
      <c r="I4" s="10" t="s">
        <v>0</v>
      </c>
      <c r="J4" s="11" t="s">
        <v>1</v>
      </c>
      <c r="K4" s="10" t="s">
        <v>0</v>
      </c>
      <c r="L4" s="11" t="s">
        <v>1</v>
      </c>
      <c r="M4" s="10" t="s">
        <v>0</v>
      </c>
      <c r="N4" s="11" t="s">
        <v>1</v>
      </c>
      <c r="O4" s="10" t="s">
        <v>0</v>
      </c>
    </row>
    <row r="5" spans="1:15" x14ac:dyDescent="0.25">
      <c r="A5">
        <v>0</v>
      </c>
      <c r="B5" s="13">
        <v>65</v>
      </c>
      <c r="C5" s="19">
        <f>$B$2*$C$2*B5*0.001/$D$2/1000000000</f>
        <v>1.8370519203332012</v>
      </c>
      <c r="D5" s="16">
        <v>-3.1</v>
      </c>
      <c r="E5" s="15">
        <f>(C5-$E$2)/D5</f>
        <v>9.0128735376386729E-2</v>
      </c>
      <c r="F5" s="16">
        <v>-2</v>
      </c>
      <c r="G5" s="15">
        <f>(C5-$E$2)/F5</f>
        <v>0.13969953983339944</v>
      </c>
      <c r="H5" s="16">
        <v>-0.8</v>
      </c>
      <c r="I5" s="15">
        <f>(C5-$E$2)/H5</f>
        <v>0.34924884958349861</v>
      </c>
      <c r="J5" s="13">
        <v>0.3</v>
      </c>
      <c r="K5" s="14">
        <f>(C5-$E$2)/J5</f>
        <v>-0.9313302655559963</v>
      </c>
      <c r="L5" s="13">
        <v>1.4</v>
      </c>
      <c r="M5" s="14">
        <f>(C5-$E$2)/L5</f>
        <v>-0.19957077119057065</v>
      </c>
      <c r="N5" s="13">
        <v>2.6</v>
      </c>
      <c r="O5" s="14">
        <f>(C5-$E$2)/N5</f>
        <v>-0.10746118448723034</v>
      </c>
    </row>
    <row r="6" spans="1:15" x14ac:dyDescent="0.25">
      <c r="A6">
        <v>1</v>
      </c>
      <c r="B6" s="13">
        <v>65.5</v>
      </c>
      <c r="C6" s="19">
        <f t="shared" ref="C6:C45" si="0">$B$2*$C$2*B6/$D$2/1000/1000000000</f>
        <v>1.8511830889511487</v>
      </c>
      <c r="D6" s="16">
        <v>-3.1</v>
      </c>
      <c r="E6" s="15">
        <f t="shared" ref="E6:E45" si="1">(C6-$E$2)/D6</f>
        <v>8.5570293886726254E-2</v>
      </c>
      <c r="F6" s="16">
        <v>-2</v>
      </c>
      <c r="G6" s="15">
        <f t="shared" ref="G6:G45" si="2">(C6-$E$2)/F6</f>
        <v>0.1326339555244257</v>
      </c>
      <c r="H6" s="16">
        <v>-0.8</v>
      </c>
      <c r="I6" s="15">
        <f t="shared" ref="I6:I45" si="3">(C6-$E$2)/H6</f>
        <v>0.33158488881106424</v>
      </c>
      <c r="J6" s="13">
        <v>0.3</v>
      </c>
      <c r="K6" s="14">
        <f t="shared" ref="K6:K45" si="4">(C6-$E$2)/J6</f>
        <v>-0.884226370162838</v>
      </c>
      <c r="L6" s="13">
        <v>1.4</v>
      </c>
      <c r="M6" s="14">
        <f t="shared" ref="M6:M45" si="5">(C6-$E$2)/L6</f>
        <v>-0.18947707932060814</v>
      </c>
      <c r="N6" s="13">
        <v>2.6</v>
      </c>
      <c r="O6" s="14">
        <f t="shared" ref="O6:O45" si="6">(C6-$E$2)/N6</f>
        <v>-0.10202611963417361</v>
      </c>
    </row>
    <row r="7" spans="1:15" x14ac:dyDescent="0.25">
      <c r="A7">
        <v>2</v>
      </c>
      <c r="B7" s="13">
        <v>66</v>
      </c>
      <c r="C7" s="19">
        <f t="shared" si="0"/>
        <v>1.8653142575690966</v>
      </c>
      <c r="D7" s="16">
        <v>-3.1</v>
      </c>
      <c r="E7" s="15">
        <f t="shared" si="1"/>
        <v>8.1011852397065626E-2</v>
      </c>
      <c r="F7" s="16">
        <v>-2</v>
      </c>
      <c r="G7" s="15">
        <f t="shared" si="2"/>
        <v>0.12556837121545172</v>
      </c>
      <c r="H7" s="16">
        <v>-0.8</v>
      </c>
      <c r="I7" s="15">
        <f t="shared" si="3"/>
        <v>0.31392092803862931</v>
      </c>
      <c r="J7" s="13">
        <v>0.3</v>
      </c>
      <c r="K7" s="14">
        <f t="shared" si="4"/>
        <v>-0.83712247476967816</v>
      </c>
      <c r="L7" s="13">
        <v>1.4</v>
      </c>
      <c r="M7" s="14">
        <f t="shared" si="5"/>
        <v>-0.17938338745064533</v>
      </c>
      <c r="N7" s="13">
        <v>2.6</v>
      </c>
      <c r="O7" s="14">
        <f t="shared" si="6"/>
        <v>-9.6591054781116709E-2</v>
      </c>
    </row>
    <row r="8" spans="1:15" x14ac:dyDescent="0.25">
      <c r="A8">
        <v>3</v>
      </c>
      <c r="B8" s="13">
        <v>66.5</v>
      </c>
      <c r="C8" s="19">
        <f t="shared" si="0"/>
        <v>1.8794454261870441</v>
      </c>
      <c r="D8" s="16">
        <v>-3.1</v>
      </c>
      <c r="E8" s="15">
        <f t="shared" si="1"/>
        <v>7.6453410907405137E-2</v>
      </c>
      <c r="F8" s="16">
        <v>-2</v>
      </c>
      <c r="G8" s="15">
        <f t="shared" si="2"/>
        <v>0.11850278690647797</v>
      </c>
      <c r="H8" s="16">
        <v>-0.8</v>
      </c>
      <c r="I8" s="15">
        <f t="shared" si="3"/>
        <v>0.29625696726619494</v>
      </c>
      <c r="J8" s="13">
        <v>0.3</v>
      </c>
      <c r="K8" s="14">
        <f t="shared" si="4"/>
        <v>-0.79001857937651987</v>
      </c>
      <c r="L8" s="13">
        <v>1.4</v>
      </c>
      <c r="M8" s="14">
        <f t="shared" si="5"/>
        <v>-0.16928969558068283</v>
      </c>
      <c r="N8" s="13">
        <v>2.6</v>
      </c>
      <c r="O8" s="14">
        <f t="shared" si="6"/>
        <v>-9.1155989928059983E-2</v>
      </c>
    </row>
    <row r="9" spans="1:15" x14ac:dyDescent="0.25">
      <c r="A9">
        <v>4</v>
      </c>
      <c r="B9" s="13">
        <v>67</v>
      </c>
      <c r="C9" s="19">
        <f t="shared" si="0"/>
        <v>1.8935765948049919</v>
      </c>
      <c r="D9" s="16">
        <v>-3.1</v>
      </c>
      <c r="E9" s="15">
        <f t="shared" si="1"/>
        <v>7.1894969417744592E-2</v>
      </c>
      <c r="F9" s="16">
        <v>-2</v>
      </c>
      <c r="G9" s="15">
        <f t="shared" si="2"/>
        <v>0.11143720259750411</v>
      </c>
      <c r="H9" s="16">
        <v>-0.8</v>
      </c>
      <c r="I9" s="15">
        <f t="shared" si="3"/>
        <v>0.27859300649376029</v>
      </c>
      <c r="J9" s="13">
        <v>0.3</v>
      </c>
      <c r="K9" s="14">
        <f t="shared" si="4"/>
        <v>-0.7429146839833608</v>
      </c>
      <c r="L9" s="13">
        <v>1.4</v>
      </c>
      <c r="M9" s="14">
        <f t="shared" si="5"/>
        <v>-0.15919600371072018</v>
      </c>
      <c r="N9" s="13">
        <v>2.6</v>
      </c>
      <c r="O9" s="14">
        <f t="shared" si="6"/>
        <v>-8.572092507500316E-2</v>
      </c>
    </row>
    <row r="10" spans="1:15" x14ac:dyDescent="0.25">
      <c r="A10">
        <v>5</v>
      </c>
      <c r="B10" s="13">
        <v>67.5</v>
      </c>
      <c r="C10" s="19">
        <f t="shared" si="0"/>
        <v>1.9077077634229398</v>
      </c>
      <c r="D10" s="16">
        <v>-3.1</v>
      </c>
      <c r="E10" s="15">
        <f t="shared" si="1"/>
        <v>6.7336527928083964E-2</v>
      </c>
      <c r="F10" s="16">
        <v>-2</v>
      </c>
      <c r="G10" s="15">
        <f t="shared" si="2"/>
        <v>0.10437161828853014</v>
      </c>
      <c r="H10" s="16">
        <v>-0.8</v>
      </c>
      <c r="I10" s="15">
        <f t="shared" si="3"/>
        <v>0.26092904572132536</v>
      </c>
      <c r="J10" s="13">
        <v>0.3</v>
      </c>
      <c r="K10" s="14">
        <f t="shared" si="4"/>
        <v>-0.69581078859020096</v>
      </c>
      <c r="L10" s="13">
        <v>1.4</v>
      </c>
      <c r="M10" s="14">
        <f t="shared" si="5"/>
        <v>-0.14910231184075737</v>
      </c>
      <c r="N10" s="13">
        <v>2.6</v>
      </c>
      <c r="O10" s="14">
        <f t="shared" si="6"/>
        <v>-8.0285860221946267E-2</v>
      </c>
    </row>
    <row r="11" spans="1:15" x14ac:dyDescent="0.25">
      <c r="A11">
        <v>6</v>
      </c>
      <c r="B11" s="13">
        <v>68</v>
      </c>
      <c r="C11" s="19">
        <f t="shared" si="0"/>
        <v>1.9218389320408871</v>
      </c>
      <c r="D11" s="16">
        <v>-3.1</v>
      </c>
      <c r="E11" s="15">
        <f t="shared" si="1"/>
        <v>6.2778086438423544E-2</v>
      </c>
      <c r="F11" s="16">
        <v>-2</v>
      </c>
      <c r="G11" s="15">
        <f t="shared" si="2"/>
        <v>9.7306033979556505E-2</v>
      </c>
      <c r="H11" s="16">
        <v>-0.8</v>
      </c>
      <c r="I11" s="15">
        <f t="shared" si="3"/>
        <v>0.24326508494889126</v>
      </c>
      <c r="J11" s="13">
        <v>0.3</v>
      </c>
      <c r="K11" s="14">
        <f t="shared" si="4"/>
        <v>-0.64870689319704344</v>
      </c>
      <c r="L11" s="13">
        <v>1.4</v>
      </c>
      <c r="M11" s="14">
        <f t="shared" si="5"/>
        <v>-0.13900861997079503</v>
      </c>
      <c r="N11" s="13">
        <v>2.6</v>
      </c>
      <c r="O11" s="14">
        <f t="shared" si="6"/>
        <v>-7.4850795368889611E-2</v>
      </c>
    </row>
    <row r="12" spans="1:15" x14ac:dyDescent="0.25">
      <c r="A12">
        <v>7</v>
      </c>
      <c r="B12" s="13">
        <v>68.5</v>
      </c>
      <c r="C12" s="19">
        <f t="shared" si="0"/>
        <v>1.935970100658835</v>
      </c>
      <c r="D12" s="16">
        <v>-3.1</v>
      </c>
      <c r="E12" s="15">
        <f t="shared" si="1"/>
        <v>5.8219644948762923E-2</v>
      </c>
      <c r="F12" s="16">
        <v>-2</v>
      </c>
      <c r="G12" s="15">
        <f t="shared" si="2"/>
        <v>9.0240449670582534E-2</v>
      </c>
      <c r="H12" s="16">
        <v>-0.8</v>
      </c>
      <c r="I12" s="15">
        <f t="shared" si="3"/>
        <v>0.22560112417645634</v>
      </c>
      <c r="J12" s="13">
        <v>0.3</v>
      </c>
      <c r="K12" s="14">
        <f t="shared" si="4"/>
        <v>-0.6016029978038836</v>
      </c>
      <c r="L12" s="13">
        <v>1.4</v>
      </c>
      <c r="M12" s="14">
        <f t="shared" si="5"/>
        <v>-0.12891492810083219</v>
      </c>
      <c r="N12" s="13">
        <v>2.6</v>
      </c>
      <c r="O12" s="14">
        <f t="shared" si="6"/>
        <v>-6.9415730515832719E-2</v>
      </c>
    </row>
    <row r="13" spans="1:15" x14ac:dyDescent="0.25">
      <c r="A13">
        <v>8</v>
      </c>
      <c r="B13" s="13">
        <v>69</v>
      </c>
      <c r="C13" s="19">
        <f t="shared" si="0"/>
        <v>1.9501012692767827</v>
      </c>
      <c r="D13" s="16">
        <v>-3.1</v>
      </c>
      <c r="E13" s="15">
        <f t="shared" si="1"/>
        <v>5.3661203459102372E-2</v>
      </c>
      <c r="F13" s="16">
        <v>-2</v>
      </c>
      <c r="G13" s="15">
        <f t="shared" si="2"/>
        <v>8.3174865361608674E-2</v>
      </c>
      <c r="H13" s="16">
        <v>-0.8</v>
      </c>
      <c r="I13" s="15">
        <f t="shared" si="3"/>
        <v>0.20793716340402169</v>
      </c>
      <c r="J13" s="13">
        <v>0.3</v>
      </c>
      <c r="K13" s="14">
        <f t="shared" si="4"/>
        <v>-0.55449910241072453</v>
      </c>
      <c r="L13" s="13">
        <v>1.4</v>
      </c>
      <c r="M13" s="14">
        <f t="shared" si="5"/>
        <v>-0.11882123623086954</v>
      </c>
      <c r="N13" s="13">
        <v>2.6</v>
      </c>
      <c r="O13" s="14">
        <f t="shared" si="6"/>
        <v>-6.3980665662775896E-2</v>
      </c>
    </row>
    <row r="14" spans="1:15" x14ac:dyDescent="0.25">
      <c r="A14">
        <v>9</v>
      </c>
      <c r="B14" s="13">
        <v>69.5</v>
      </c>
      <c r="C14" s="19">
        <f t="shared" si="0"/>
        <v>1.9642324378947307</v>
      </c>
      <c r="D14" s="16">
        <v>-3.1</v>
      </c>
      <c r="E14" s="15">
        <f t="shared" si="1"/>
        <v>4.9102761969441744E-2</v>
      </c>
      <c r="F14" s="16">
        <v>-2</v>
      </c>
      <c r="G14" s="15">
        <f t="shared" si="2"/>
        <v>7.6109281052634703E-2</v>
      </c>
      <c r="H14" s="16">
        <v>-0.8</v>
      </c>
      <c r="I14" s="15">
        <f t="shared" si="3"/>
        <v>0.19027320263158676</v>
      </c>
      <c r="J14" s="13">
        <v>0.3</v>
      </c>
      <c r="K14" s="14">
        <f t="shared" si="4"/>
        <v>-0.50739520701756469</v>
      </c>
      <c r="L14" s="13">
        <v>1.4</v>
      </c>
      <c r="M14" s="14">
        <f t="shared" si="5"/>
        <v>-0.10872754436090673</v>
      </c>
      <c r="N14" s="13">
        <v>2.6</v>
      </c>
      <c r="O14" s="14">
        <f t="shared" si="6"/>
        <v>-5.8545600809719003E-2</v>
      </c>
    </row>
    <row r="15" spans="1:15" x14ac:dyDescent="0.25">
      <c r="A15">
        <v>10</v>
      </c>
      <c r="B15" s="13">
        <v>70</v>
      </c>
      <c r="C15" s="19">
        <f t="shared" si="0"/>
        <v>1.978363606512678</v>
      </c>
      <c r="D15" s="16">
        <v>-3.1</v>
      </c>
      <c r="E15" s="15">
        <f t="shared" si="1"/>
        <v>4.4544320479781331E-2</v>
      </c>
      <c r="F15" s="16">
        <v>-2</v>
      </c>
      <c r="G15" s="15">
        <f t="shared" si="2"/>
        <v>6.9043696743661065E-2</v>
      </c>
      <c r="H15" s="16">
        <v>-0.8</v>
      </c>
      <c r="I15" s="15">
        <f t="shared" si="3"/>
        <v>0.17260924185915266</v>
      </c>
      <c r="J15" s="13">
        <v>0.3</v>
      </c>
      <c r="K15" s="14">
        <f t="shared" si="4"/>
        <v>-0.46029131162440712</v>
      </c>
      <c r="L15" s="13">
        <v>1.4</v>
      </c>
      <c r="M15" s="14">
        <f t="shared" si="5"/>
        <v>-9.863385249094439E-2</v>
      </c>
      <c r="N15" s="13">
        <v>2.6</v>
      </c>
      <c r="O15" s="14">
        <f t="shared" si="6"/>
        <v>-5.3110535956662354E-2</v>
      </c>
    </row>
    <row r="16" spans="1:15" x14ac:dyDescent="0.25">
      <c r="A16">
        <v>11</v>
      </c>
      <c r="B16" s="13">
        <v>70.5</v>
      </c>
      <c r="C16" s="19">
        <f t="shared" si="0"/>
        <v>1.9924947751306257</v>
      </c>
      <c r="D16" s="16">
        <v>-3.1</v>
      </c>
      <c r="E16" s="15">
        <f t="shared" si="1"/>
        <v>3.998587899012078E-2</v>
      </c>
      <c r="F16" s="16">
        <v>-2</v>
      </c>
      <c r="G16" s="15">
        <f t="shared" si="2"/>
        <v>6.1978112434687205E-2</v>
      </c>
      <c r="H16" s="16">
        <v>-0.8</v>
      </c>
      <c r="I16" s="15">
        <f t="shared" si="3"/>
        <v>0.15494528108671801</v>
      </c>
      <c r="J16" s="13">
        <v>0.3</v>
      </c>
      <c r="K16" s="14">
        <f t="shared" si="4"/>
        <v>-0.41318741623124805</v>
      </c>
      <c r="L16" s="13">
        <v>1.4</v>
      </c>
      <c r="M16" s="14">
        <f t="shared" si="5"/>
        <v>-8.8540160620981731E-2</v>
      </c>
      <c r="N16" s="13">
        <v>2.6</v>
      </c>
      <c r="O16" s="14">
        <f t="shared" si="6"/>
        <v>-4.7675471103605538E-2</v>
      </c>
    </row>
    <row r="17" spans="1:15" x14ac:dyDescent="0.25">
      <c r="A17">
        <v>12</v>
      </c>
      <c r="B17" s="13">
        <v>71</v>
      </c>
      <c r="C17" s="19">
        <f t="shared" si="0"/>
        <v>2.0066259437485736</v>
      </c>
      <c r="D17" s="16">
        <v>-3.1</v>
      </c>
      <c r="E17" s="15">
        <f t="shared" si="1"/>
        <v>3.5427437500460152E-2</v>
      </c>
      <c r="F17" s="16">
        <v>-2</v>
      </c>
      <c r="G17" s="15">
        <f t="shared" si="2"/>
        <v>5.4912528125713234E-2</v>
      </c>
      <c r="H17" s="16">
        <v>-0.8</v>
      </c>
      <c r="I17" s="15">
        <f t="shared" si="3"/>
        <v>0.13728132031428308</v>
      </c>
      <c r="J17" s="13">
        <v>0.3</v>
      </c>
      <c r="K17" s="14">
        <f t="shared" si="4"/>
        <v>-0.36608352083808826</v>
      </c>
      <c r="L17" s="13">
        <v>1.4</v>
      </c>
      <c r="M17" s="14">
        <f t="shared" si="5"/>
        <v>-7.8446468751018905E-2</v>
      </c>
      <c r="N17" s="13">
        <v>2.6</v>
      </c>
      <c r="O17" s="14">
        <f t="shared" si="6"/>
        <v>-4.2240406250548639E-2</v>
      </c>
    </row>
    <row r="18" spans="1:15" x14ac:dyDescent="0.25">
      <c r="A18">
        <v>13</v>
      </c>
      <c r="B18" s="13">
        <v>71.5</v>
      </c>
      <c r="C18" s="19">
        <f t="shared" si="0"/>
        <v>2.0207571123665216</v>
      </c>
      <c r="D18" s="16">
        <v>-3.1</v>
      </c>
      <c r="E18" s="15">
        <f t="shared" si="1"/>
        <v>3.0868996010799524E-2</v>
      </c>
      <c r="F18" s="16">
        <v>-2</v>
      </c>
      <c r="G18" s="15">
        <f t="shared" si="2"/>
        <v>4.7846943816739262E-2</v>
      </c>
      <c r="H18" s="16">
        <v>-0.8</v>
      </c>
      <c r="I18" s="15">
        <f t="shared" si="3"/>
        <v>0.11961735954184816</v>
      </c>
      <c r="J18" s="13">
        <v>0.3</v>
      </c>
      <c r="K18" s="14">
        <f t="shared" si="4"/>
        <v>-0.31897962544492842</v>
      </c>
      <c r="L18" s="13">
        <v>1.4</v>
      </c>
      <c r="M18" s="14">
        <f t="shared" si="5"/>
        <v>-6.8352776881056093E-2</v>
      </c>
      <c r="N18" s="13">
        <v>2.6</v>
      </c>
      <c r="O18" s="14">
        <f t="shared" si="6"/>
        <v>-3.6805341397491739E-2</v>
      </c>
    </row>
    <row r="19" spans="1:15" x14ac:dyDescent="0.25">
      <c r="A19">
        <v>14</v>
      </c>
      <c r="B19" s="13">
        <v>72</v>
      </c>
      <c r="C19" s="19">
        <f t="shared" si="0"/>
        <v>2.0348882809844691</v>
      </c>
      <c r="D19" s="16">
        <v>-3.1</v>
      </c>
      <c r="E19" s="15">
        <f t="shared" si="1"/>
        <v>2.6310554521139042E-2</v>
      </c>
      <c r="F19" s="16">
        <v>-2</v>
      </c>
      <c r="G19" s="15">
        <f t="shared" si="2"/>
        <v>4.0781359507765513E-2</v>
      </c>
      <c r="H19" s="16">
        <v>-0.8</v>
      </c>
      <c r="I19" s="15">
        <f t="shared" si="3"/>
        <v>0.10195339876941378</v>
      </c>
      <c r="J19" s="13">
        <v>0.3</v>
      </c>
      <c r="K19" s="14">
        <f t="shared" si="4"/>
        <v>-0.27187573005177013</v>
      </c>
      <c r="L19" s="13">
        <v>1.4</v>
      </c>
      <c r="M19" s="14">
        <f t="shared" si="5"/>
        <v>-5.8259085011093593E-2</v>
      </c>
      <c r="N19" s="13">
        <v>2.6</v>
      </c>
      <c r="O19" s="14">
        <f t="shared" si="6"/>
        <v>-3.1370276544435007E-2</v>
      </c>
    </row>
    <row r="20" spans="1:15" x14ac:dyDescent="0.25">
      <c r="A20">
        <v>15</v>
      </c>
      <c r="B20" s="13">
        <v>72.5</v>
      </c>
      <c r="C20" s="19">
        <f t="shared" si="0"/>
        <v>2.0490194496024166</v>
      </c>
      <c r="D20" s="16">
        <v>-3.1</v>
      </c>
      <c r="E20" s="15">
        <f t="shared" si="1"/>
        <v>2.1752113031478556E-2</v>
      </c>
      <c r="F20" s="16">
        <v>-2</v>
      </c>
      <c r="G20" s="15">
        <f t="shared" si="2"/>
        <v>3.3715775198791764E-2</v>
      </c>
      <c r="H20" s="16">
        <v>-0.8</v>
      </c>
      <c r="I20" s="15">
        <f t="shared" si="3"/>
        <v>8.4289437996979411E-2</v>
      </c>
      <c r="J20" s="13">
        <v>0.3</v>
      </c>
      <c r="K20" s="14">
        <f t="shared" si="4"/>
        <v>-0.22477183465861178</v>
      </c>
      <c r="L20" s="13">
        <v>1.4</v>
      </c>
      <c r="M20" s="14">
        <f t="shared" si="5"/>
        <v>-4.8165393141131094E-2</v>
      </c>
      <c r="N20" s="13">
        <v>2.6</v>
      </c>
      <c r="O20" s="14">
        <f t="shared" si="6"/>
        <v>-2.5935211691378281E-2</v>
      </c>
    </row>
    <row r="21" spans="1:15" x14ac:dyDescent="0.25">
      <c r="A21">
        <v>16</v>
      </c>
      <c r="B21" s="17">
        <v>73</v>
      </c>
      <c r="C21" s="20">
        <f t="shared" si="0"/>
        <v>2.0631506182203645</v>
      </c>
      <c r="D21" s="17">
        <v>-3.1</v>
      </c>
      <c r="E21" s="18">
        <f t="shared" si="1"/>
        <v>1.7193671541817931E-2</v>
      </c>
      <c r="F21" s="16">
        <v>-2</v>
      </c>
      <c r="G21" s="15">
        <f t="shared" si="2"/>
        <v>2.6650190889817793E-2</v>
      </c>
      <c r="H21" s="16">
        <v>-0.8</v>
      </c>
      <c r="I21" s="15">
        <f t="shared" si="3"/>
        <v>6.6625477224544483E-2</v>
      </c>
      <c r="J21" s="13">
        <v>0.3</v>
      </c>
      <c r="K21" s="14">
        <f t="shared" si="4"/>
        <v>-0.17766793926545196</v>
      </c>
      <c r="L21" s="13">
        <v>1.4</v>
      </c>
      <c r="M21" s="14">
        <f t="shared" si="5"/>
        <v>-3.8071701271168275E-2</v>
      </c>
      <c r="N21" s="13">
        <v>2.6</v>
      </c>
      <c r="O21" s="14">
        <f t="shared" si="6"/>
        <v>-2.0500146838321378E-2</v>
      </c>
    </row>
    <row r="22" spans="1:15" x14ac:dyDescent="0.25">
      <c r="A22" s="8">
        <v>17</v>
      </c>
      <c r="B22" s="21">
        <v>73.5</v>
      </c>
      <c r="C22" s="22">
        <f t="shared" si="0"/>
        <v>2.077281786838312</v>
      </c>
      <c r="D22" s="21">
        <v>-3.1</v>
      </c>
      <c r="E22" s="23">
        <f t="shared" si="1"/>
        <v>1.2635230052157448E-2</v>
      </c>
      <c r="F22" s="17">
        <v>-2</v>
      </c>
      <c r="G22" s="18">
        <f t="shared" si="2"/>
        <v>1.9584606580844044E-2</v>
      </c>
      <c r="H22" s="16">
        <v>-0.8</v>
      </c>
      <c r="I22" s="15">
        <f t="shared" si="3"/>
        <v>4.896151645211011E-2</v>
      </c>
      <c r="J22" s="13">
        <v>0.3</v>
      </c>
      <c r="K22" s="14">
        <f t="shared" si="4"/>
        <v>-0.13056404387229364</v>
      </c>
      <c r="L22" s="13">
        <v>1.4</v>
      </c>
      <c r="M22" s="14">
        <f t="shared" si="5"/>
        <v>-2.7978009401205779E-2</v>
      </c>
      <c r="N22" s="13">
        <v>2.6</v>
      </c>
      <c r="O22" s="14">
        <f t="shared" si="6"/>
        <v>-1.5065081985264649E-2</v>
      </c>
    </row>
    <row r="23" spans="1:15" x14ac:dyDescent="0.25">
      <c r="A23" s="8">
        <v>18</v>
      </c>
      <c r="B23" s="21">
        <v>74</v>
      </c>
      <c r="C23" s="22">
        <f t="shared" si="0"/>
        <v>2.0914129554562599</v>
      </c>
      <c r="D23" s="17">
        <v>-3.1</v>
      </c>
      <c r="E23" s="18">
        <f t="shared" si="1"/>
        <v>8.0767885624968214E-3</v>
      </c>
      <c r="F23" s="21">
        <v>-2</v>
      </c>
      <c r="G23" s="23">
        <f t="shared" si="2"/>
        <v>1.2519022271870073E-2</v>
      </c>
      <c r="H23" s="16">
        <v>-0.8</v>
      </c>
      <c r="I23" s="15">
        <f t="shared" si="3"/>
        <v>3.1297555679675182E-2</v>
      </c>
      <c r="J23" s="13">
        <v>0.3</v>
      </c>
      <c r="K23" s="14">
        <f t="shared" si="4"/>
        <v>-8.3460148479133828E-2</v>
      </c>
      <c r="L23" s="13">
        <v>1.4</v>
      </c>
      <c r="M23" s="14">
        <f t="shared" si="5"/>
        <v>-1.7884317531242963E-2</v>
      </c>
      <c r="N23" s="13">
        <v>2.6</v>
      </c>
      <c r="O23" s="14">
        <f t="shared" si="6"/>
        <v>-9.6300171322077476E-3</v>
      </c>
    </row>
    <row r="24" spans="1:15" x14ac:dyDescent="0.25">
      <c r="A24" s="8">
        <v>19</v>
      </c>
      <c r="B24" s="21">
        <v>74.5</v>
      </c>
      <c r="C24" s="22">
        <f t="shared" si="0"/>
        <v>2.1055441240742074</v>
      </c>
      <c r="D24" s="17">
        <v>-3.1</v>
      </c>
      <c r="E24" s="18">
        <f t="shared" si="1"/>
        <v>3.5183470728363379E-3</v>
      </c>
      <c r="F24" s="17">
        <v>-2</v>
      </c>
      <c r="G24" s="18">
        <f t="shared" si="2"/>
        <v>5.4534379628963237E-3</v>
      </c>
      <c r="H24" s="21">
        <v>-0.8</v>
      </c>
      <c r="I24" s="23">
        <f t="shared" si="3"/>
        <v>1.3633594907240809E-2</v>
      </c>
      <c r="J24" s="13">
        <v>0.3</v>
      </c>
      <c r="K24" s="14">
        <f t="shared" si="4"/>
        <v>-3.6356253085975496E-2</v>
      </c>
      <c r="L24" s="13">
        <v>1.4</v>
      </c>
      <c r="M24" s="14">
        <f t="shared" si="5"/>
        <v>-7.7906256612804625E-3</v>
      </c>
      <c r="N24" s="13">
        <v>2.6</v>
      </c>
      <c r="O24" s="14">
        <f t="shared" si="6"/>
        <v>-4.1949522791510183E-3</v>
      </c>
    </row>
    <row r="25" spans="1:15" x14ac:dyDescent="0.25">
      <c r="A25" s="8">
        <v>20</v>
      </c>
      <c r="B25" s="21">
        <v>75</v>
      </c>
      <c r="C25" s="22">
        <f t="shared" si="0"/>
        <v>2.1196752926921549</v>
      </c>
      <c r="D25" s="13">
        <v>-3.1</v>
      </c>
      <c r="E25" s="14">
        <f t="shared" si="1"/>
        <v>-1.0400944168241454E-3</v>
      </c>
      <c r="F25" s="13">
        <v>-2</v>
      </c>
      <c r="G25" s="14">
        <f t="shared" si="2"/>
        <v>-1.6121463460774255E-3</v>
      </c>
      <c r="H25" s="13">
        <v>-0.8</v>
      </c>
      <c r="I25" s="14">
        <f t="shared" si="3"/>
        <v>-4.0303658651935637E-3</v>
      </c>
      <c r="J25" s="21">
        <v>0.3</v>
      </c>
      <c r="K25" s="23">
        <f>(C25-$E$2)/J25</f>
        <v>1.0747642307182836E-2</v>
      </c>
      <c r="L25" s="17">
        <v>1.4</v>
      </c>
      <c r="M25" s="18">
        <f t="shared" si="5"/>
        <v>2.3030662086820364E-3</v>
      </c>
      <c r="N25" s="16">
        <v>2.6</v>
      </c>
      <c r="O25" s="15">
        <f t="shared" si="6"/>
        <v>1.2401125739057118E-3</v>
      </c>
    </row>
    <row r="26" spans="1:15" x14ac:dyDescent="0.25">
      <c r="A26" s="8">
        <v>21</v>
      </c>
      <c r="B26" s="21">
        <v>75.5</v>
      </c>
      <c r="C26" s="22">
        <f t="shared" si="0"/>
        <v>2.1338064613101029</v>
      </c>
      <c r="D26" s="13">
        <v>-3.1</v>
      </c>
      <c r="E26" s="14">
        <f t="shared" si="1"/>
        <v>-5.5985359064847718E-3</v>
      </c>
      <c r="F26" s="13">
        <v>-2</v>
      </c>
      <c r="G26" s="14">
        <f t="shared" si="2"/>
        <v>-8.6777306550513966E-3</v>
      </c>
      <c r="H26" s="13">
        <v>-0.8</v>
      </c>
      <c r="I26" s="14">
        <f t="shared" si="3"/>
        <v>-2.1694326637628492E-2</v>
      </c>
      <c r="J26" s="16">
        <v>0.3</v>
      </c>
      <c r="K26" s="15">
        <f t="shared" si="4"/>
        <v>5.7851537700342646E-2</v>
      </c>
      <c r="L26" s="21">
        <v>1.4</v>
      </c>
      <c r="M26" s="23">
        <f t="shared" si="5"/>
        <v>1.2396758078644854E-2</v>
      </c>
      <c r="N26" s="17">
        <v>2.6</v>
      </c>
      <c r="O26" s="18">
        <f t="shared" si="6"/>
        <v>6.6751774269626129E-3</v>
      </c>
    </row>
    <row r="27" spans="1:15" x14ac:dyDescent="0.25">
      <c r="A27" s="8">
        <v>22</v>
      </c>
      <c r="B27" s="21">
        <v>76</v>
      </c>
      <c r="C27" s="22">
        <f t="shared" si="0"/>
        <v>2.1479376299280504</v>
      </c>
      <c r="D27" s="13">
        <v>-3.1</v>
      </c>
      <c r="E27" s="14">
        <f t="shared" si="1"/>
        <v>-1.0156977396145255E-2</v>
      </c>
      <c r="F27" s="13">
        <v>-2</v>
      </c>
      <c r="G27" s="14">
        <f t="shared" si="2"/>
        <v>-1.5743314964025146E-2</v>
      </c>
      <c r="H27" s="13">
        <v>-0.8</v>
      </c>
      <c r="I27" s="14">
        <f t="shared" si="3"/>
        <v>-3.9358287410062864E-2</v>
      </c>
      <c r="J27" s="16">
        <v>0.3</v>
      </c>
      <c r="K27" s="15">
        <f t="shared" si="4"/>
        <v>0.10495543309350097</v>
      </c>
      <c r="L27" s="16">
        <v>1.4</v>
      </c>
      <c r="M27" s="15">
        <f t="shared" si="5"/>
        <v>2.2490449948607352E-2</v>
      </c>
      <c r="N27" s="21">
        <v>2.6</v>
      </c>
      <c r="O27" s="23">
        <f t="shared" si="6"/>
        <v>1.2110242280019343E-2</v>
      </c>
    </row>
    <row r="28" spans="1:15" x14ac:dyDescent="0.25">
      <c r="A28">
        <v>23</v>
      </c>
      <c r="B28" s="17">
        <v>76.5</v>
      </c>
      <c r="C28" s="20">
        <f t="shared" si="0"/>
        <v>2.1620687985459983</v>
      </c>
      <c r="D28" s="13">
        <v>-3.1</v>
      </c>
      <c r="E28" s="14">
        <f t="shared" si="1"/>
        <v>-1.4715418885805881E-2</v>
      </c>
      <c r="F28" s="13">
        <v>-2</v>
      </c>
      <c r="G28" s="14">
        <f t="shared" si="2"/>
        <v>-2.2808899272999117E-2</v>
      </c>
      <c r="H28" s="13">
        <v>-0.8</v>
      </c>
      <c r="I28" s="14">
        <f t="shared" si="3"/>
        <v>-5.7022248182497792E-2</v>
      </c>
      <c r="J28" s="16">
        <v>0.3</v>
      </c>
      <c r="K28" s="15">
        <f t="shared" si="4"/>
        <v>0.15205932848666079</v>
      </c>
      <c r="L28" s="16">
        <v>1.4</v>
      </c>
      <c r="M28" s="15">
        <f t="shared" si="5"/>
        <v>3.2584141818570167E-2</v>
      </c>
      <c r="N28" s="17">
        <v>2.6</v>
      </c>
      <c r="O28" s="18">
        <f t="shared" si="6"/>
        <v>1.7545307133076244E-2</v>
      </c>
    </row>
    <row r="29" spans="1:15" x14ac:dyDescent="0.25">
      <c r="A29">
        <v>24</v>
      </c>
      <c r="B29" s="13">
        <v>77</v>
      </c>
      <c r="C29" s="19">
        <f t="shared" si="0"/>
        <v>2.1761999671639463</v>
      </c>
      <c r="D29" s="13">
        <v>-3.1</v>
      </c>
      <c r="E29" s="14">
        <f t="shared" si="1"/>
        <v>-1.9273860375466509E-2</v>
      </c>
      <c r="F29" s="13">
        <v>-2</v>
      </c>
      <c r="G29" s="14">
        <f t="shared" si="2"/>
        <v>-2.9874483581973088E-2</v>
      </c>
      <c r="H29" s="13">
        <v>-0.8</v>
      </c>
      <c r="I29" s="14">
        <f t="shared" si="3"/>
        <v>-7.468620895493272E-2</v>
      </c>
      <c r="J29" s="16">
        <v>0.3</v>
      </c>
      <c r="K29" s="15">
        <f t="shared" si="4"/>
        <v>0.19916322387982061</v>
      </c>
      <c r="L29" s="16">
        <v>1.4</v>
      </c>
      <c r="M29" s="15">
        <f t="shared" si="5"/>
        <v>4.2677833688532986E-2</v>
      </c>
      <c r="N29" s="16">
        <v>2.6</v>
      </c>
      <c r="O29" s="15">
        <f t="shared" si="6"/>
        <v>2.2980371986133143E-2</v>
      </c>
    </row>
    <row r="30" spans="1:15" x14ac:dyDescent="0.25">
      <c r="A30">
        <v>25</v>
      </c>
      <c r="B30" s="13">
        <v>77.5</v>
      </c>
      <c r="C30" s="19">
        <f t="shared" si="0"/>
        <v>2.1903311357818938</v>
      </c>
      <c r="D30" s="13">
        <v>-3.1</v>
      </c>
      <c r="E30" s="14">
        <f t="shared" si="1"/>
        <v>-2.3832301865126991E-2</v>
      </c>
      <c r="F30" s="13">
        <v>-2</v>
      </c>
      <c r="G30" s="14">
        <f t="shared" si="2"/>
        <v>-3.6940067890946837E-2</v>
      </c>
      <c r="H30" s="13">
        <v>-0.8</v>
      </c>
      <c r="I30" s="14">
        <f t="shared" si="3"/>
        <v>-9.2350169727367093E-2</v>
      </c>
      <c r="J30" s="16">
        <v>0.3</v>
      </c>
      <c r="K30" s="15">
        <f t="shared" si="4"/>
        <v>0.24626711927297892</v>
      </c>
      <c r="L30" s="16">
        <v>1.4</v>
      </c>
      <c r="M30" s="15">
        <f t="shared" si="5"/>
        <v>5.2771525558495486E-2</v>
      </c>
      <c r="N30" s="16">
        <v>2.6</v>
      </c>
      <c r="O30" s="15">
        <f t="shared" si="6"/>
        <v>2.8415436839189873E-2</v>
      </c>
    </row>
    <row r="31" spans="1:15" x14ac:dyDescent="0.25">
      <c r="A31">
        <v>26</v>
      </c>
      <c r="B31" s="13">
        <v>78</v>
      </c>
      <c r="C31" s="19">
        <f t="shared" si="0"/>
        <v>2.2044623043998413</v>
      </c>
      <c r="D31" s="13">
        <v>-3.1</v>
      </c>
      <c r="E31" s="14">
        <f t="shared" si="1"/>
        <v>-2.8390743354787473E-2</v>
      </c>
      <c r="F31" s="13">
        <v>-2</v>
      </c>
      <c r="G31" s="14">
        <f t="shared" si="2"/>
        <v>-4.4005652199920586E-2</v>
      </c>
      <c r="H31" s="13">
        <v>-0.8</v>
      </c>
      <c r="I31" s="14">
        <f t="shared" si="3"/>
        <v>-0.11001413049980147</v>
      </c>
      <c r="J31" s="16">
        <v>0.3</v>
      </c>
      <c r="K31" s="15">
        <f t="shared" si="4"/>
        <v>0.29337101466613724</v>
      </c>
      <c r="L31" s="16">
        <v>1.4</v>
      </c>
      <c r="M31" s="15">
        <f t="shared" si="5"/>
        <v>6.2865217428457978E-2</v>
      </c>
      <c r="N31" s="16">
        <v>2.6</v>
      </c>
      <c r="O31" s="15">
        <f t="shared" si="6"/>
        <v>3.3850501692246605E-2</v>
      </c>
    </row>
    <row r="32" spans="1:15" x14ac:dyDescent="0.25">
      <c r="A32">
        <v>27</v>
      </c>
      <c r="B32" s="13">
        <v>78.5</v>
      </c>
      <c r="C32" s="19">
        <f t="shared" si="0"/>
        <v>2.2185934730177888</v>
      </c>
      <c r="D32" s="13">
        <v>-3.1</v>
      </c>
      <c r="E32" s="14">
        <f t="shared" si="1"/>
        <v>-3.2949184844447955E-2</v>
      </c>
      <c r="F32" s="13">
        <v>-2</v>
      </c>
      <c r="G32" s="14">
        <f t="shared" si="2"/>
        <v>-5.1071236508894335E-2</v>
      </c>
      <c r="H32" s="13">
        <v>-0.8</v>
      </c>
      <c r="I32" s="14">
        <f t="shared" si="3"/>
        <v>-0.12767809127223584</v>
      </c>
      <c r="J32" s="16">
        <v>0.3</v>
      </c>
      <c r="K32" s="15">
        <f t="shared" si="4"/>
        <v>0.34047491005929559</v>
      </c>
      <c r="L32" s="16">
        <v>1.4</v>
      </c>
      <c r="M32" s="15">
        <f t="shared" si="5"/>
        <v>7.2958909298420485E-2</v>
      </c>
      <c r="N32" s="16">
        <v>2.6</v>
      </c>
      <c r="O32" s="15">
        <f t="shared" si="6"/>
        <v>3.9285566545303331E-2</v>
      </c>
    </row>
    <row r="33" spans="1:15" x14ac:dyDescent="0.25">
      <c r="A33">
        <v>28</v>
      </c>
      <c r="B33" s="13">
        <v>79</v>
      </c>
      <c r="C33" s="19">
        <f t="shared" si="0"/>
        <v>2.2327246416357371</v>
      </c>
      <c r="D33" s="13">
        <v>-3.1</v>
      </c>
      <c r="E33" s="14">
        <f t="shared" si="1"/>
        <v>-3.7507626334108729E-2</v>
      </c>
      <c r="F33" s="13">
        <v>-2</v>
      </c>
      <c r="G33" s="14">
        <f t="shared" si="2"/>
        <v>-5.8136820817868529E-2</v>
      </c>
      <c r="H33" s="13">
        <v>-0.8</v>
      </c>
      <c r="I33" s="14">
        <f t="shared" si="3"/>
        <v>-0.14534205204467132</v>
      </c>
      <c r="J33" s="16">
        <v>0.3</v>
      </c>
      <c r="K33" s="15">
        <f t="shared" si="4"/>
        <v>0.38757880545245688</v>
      </c>
      <c r="L33" s="16">
        <v>1.4</v>
      </c>
      <c r="M33" s="15">
        <f t="shared" si="5"/>
        <v>8.3052601168383616E-2</v>
      </c>
      <c r="N33" s="16">
        <v>2.6</v>
      </c>
      <c r="O33" s="15">
        <f t="shared" si="6"/>
        <v>4.4720631398360404E-2</v>
      </c>
    </row>
    <row r="34" spans="1:15" x14ac:dyDescent="0.25">
      <c r="A34">
        <v>29</v>
      </c>
      <c r="B34" s="13">
        <v>79.5</v>
      </c>
      <c r="C34" s="19">
        <f t="shared" si="0"/>
        <v>2.2468558102536846</v>
      </c>
      <c r="D34" s="13">
        <v>-3.1</v>
      </c>
      <c r="E34" s="14">
        <f t="shared" si="1"/>
        <v>-4.2066067823769211E-2</v>
      </c>
      <c r="F34" s="13">
        <v>-2</v>
      </c>
      <c r="G34" s="14">
        <f t="shared" si="2"/>
        <v>-6.5202405126842278E-2</v>
      </c>
      <c r="H34" s="13">
        <v>-0.8</v>
      </c>
      <c r="I34" s="14">
        <f t="shared" si="3"/>
        <v>-0.16300601281710569</v>
      </c>
      <c r="J34" s="16">
        <v>0.3</v>
      </c>
      <c r="K34" s="15">
        <f t="shared" si="4"/>
        <v>0.43468270084561522</v>
      </c>
      <c r="L34" s="16">
        <v>1.4</v>
      </c>
      <c r="M34" s="15">
        <f t="shared" si="5"/>
        <v>9.3146293038346123E-2</v>
      </c>
      <c r="N34" s="16">
        <v>2.6</v>
      </c>
      <c r="O34" s="15">
        <f t="shared" si="6"/>
        <v>5.0155696251417137E-2</v>
      </c>
    </row>
    <row r="35" spans="1:15" x14ac:dyDescent="0.25">
      <c r="A35">
        <v>30</v>
      </c>
      <c r="B35" s="13">
        <v>80</v>
      </c>
      <c r="C35" s="19">
        <f t="shared" si="0"/>
        <v>2.2609869788716321</v>
      </c>
      <c r="D35" s="13">
        <v>-3.1</v>
      </c>
      <c r="E35" s="14">
        <f t="shared" si="1"/>
        <v>-4.6624509313429693E-2</v>
      </c>
      <c r="F35" s="13">
        <v>-2</v>
      </c>
      <c r="G35" s="14">
        <f t="shared" si="2"/>
        <v>-7.2267989435816027E-2</v>
      </c>
      <c r="H35" s="13">
        <v>-0.8</v>
      </c>
      <c r="I35" s="14">
        <f t="shared" si="3"/>
        <v>-0.18066997358954007</v>
      </c>
      <c r="J35" s="16">
        <v>0.3</v>
      </c>
      <c r="K35" s="15">
        <f t="shared" si="4"/>
        <v>0.48178659623877351</v>
      </c>
      <c r="L35" s="16">
        <v>1.4</v>
      </c>
      <c r="M35" s="15">
        <f t="shared" si="5"/>
        <v>0.10323998490830862</v>
      </c>
      <c r="N35" s="16">
        <v>2.6</v>
      </c>
      <c r="O35" s="15">
        <f t="shared" si="6"/>
        <v>5.5590761104473863E-2</v>
      </c>
    </row>
    <row r="36" spans="1:15" x14ac:dyDescent="0.25">
      <c r="A36">
        <v>31</v>
      </c>
      <c r="B36" s="13">
        <v>80.5</v>
      </c>
      <c r="C36" s="19">
        <f t="shared" si="0"/>
        <v>2.2751181474895796</v>
      </c>
      <c r="D36" s="13">
        <v>-3.1</v>
      </c>
      <c r="E36" s="14">
        <f t="shared" si="1"/>
        <v>-5.1182950803090176E-2</v>
      </c>
      <c r="F36" s="13">
        <v>-2</v>
      </c>
      <c r="G36" s="14">
        <f t="shared" si="2"/>
        <v>-7.9333573744789776E-2</v>
      </c>
      <c r="H36" s="13">
        <v>-0.8</v>
      </c>
      <c r="I36" s="14">
        <f t="shared" si="3"/>
        <v>-0.19833393436197444</v>
      </c>
      <c r="J36" s="16">
        <v>0.3</v>
      </c>
      <c r="K36" s="15">
        <f t="shared" si="4"/>
        <v>0.52889049163193191</v>
      </c>
      <c r="L36" s="16">
        <v>1.4</v>
      </c>
      <c r="M36" s="15">
        <f t="shared" si="5"/>
        <v>0.11333367677827112</v>
      </c>
      <c r="N36" s="16">
        <v>2.6</v>
      </c>
      <c r="O36" s="15">
        <f t="shared" si="6"/>
        <v>6.1025825957530595E-2</v>
      </c>
    </row>
    <row r="37" spans="1:15" x14ac:dyDescent="0.25">
      <c r="A37">
        <v>32</v>
      </c>
      <c r="B37" s="13">
        <v>81</v>
      </c>
      <c r="C37" s="19">
        <f t="shared" si="0"/>
        <v>2.2892493161075276</v>
      </c>
      <c r="D37" s="13">
        <v>-3.1</v>
      </c>
      <c r="E37" s="14">
        <f t="shared" si="1"/>
        <v>-5.5741392292750803E-2</v>
      </c>
      <c r="F37" s="13">
        <v>-2</v>
      </c>
      <c r="G37" s="14">
        <f t="shared" si="2"/>
        <v>-8.6399158053763747E-2</v>
      </c>
      <c r="H37" s="13">
        <v>-0.8</v>
      </c>
      <c r="I37" s="14">
        <f t="shared" si="3"/>
        <v>-0.21599789513440937</v>
      </c>
      <c r="J37" s="16">
        <v>0.3</v>
      </c>
      <c r="K37" s="15">
        <f t="shared" si="4"/>
        <v>0.57599438702509165</v>
      </c>
      <c r="L37" s="16">
        <v>1.4</v>
      </c>
      <c r="M37" s="15">
        <f t="shared" si="5"/>
        <v>0.12342736864823393</v>
      </c>
      <c r="N37" s="16">
        <v>2.6</v>
      </c>
      <c r="O37" s="15">
        <f t="shared" si="6"/>
        <v>6.6460890810587495E-2</v>
      </c>
    </row>
    <row r="38" spans="1:15" x14ac:dyDescent="0.25">
      <c r="A38">
        <v>33</v>
      </c>
      <c r="B38" s="13">
        <v>81.5</v>
      </c>
      <c r="C38" s="19">
        <f t="shared" si="0"/>
        <v>2.3033804847254755</v>
      </c>
      <c r="D38" s="13">
        <v>-3.1</v>
      </c>
      <c r="E38" s="14">
        <f t="shared" si="1"/>
        <v>-6.0299833782411431E-2</v>
      </c>
      <c r="F38" s="13">
        <v>-2</v>
      </c>
      <c r="G38" s="14">
        <f t="shared" si="2"/>
        <v>-9.3464742362737718E-2</v>
      </c>
      <c r="H38" s="13">
        <v>-0.8</v>
      </c>
      <c r="I38" s="14">
        <f t="shared" si="3"/>
        <v>-0.2336618559068443</v>
      </c>
      <c r="J38" s="16">
        <v>0.3</v>
      </c>
      <c r="K38" s="15">
        <f t="shared" si="4"/>
        <v>0.62309828241825149</v>
      </c>
      <c r="L38" s="16">
        <v>1.4</v>
      </c>
      <c r="M38" s="15">
        <f t="shared" si="5"/>
        <v>0.13352106051819676</v>
      </c>
      <c r="N38" s="16">
        <v>2.6</v>
      </c>
      <c r="O38" s="15">
        <f t="shared" si="6"/>
        <v>7.1895955663644401E-2</v>
      </c>
    </row>
    <row r="39" spans="1:15" x14ac:dyDescent="0.25">
      <c r="A39">
        <v>34</v>
      </c>
      <c r="B39" s="13">
        <v>82</v>
      </c>
      <c r="C39" s="19">
        <f t="shared" si="0"/>
        <v>2.317511653343423</v>
      </c>
      <c r="D39" s="13">
        <v>-3.1</v>
      </c>
      <c r="E39" s="14">
        <f t="shared" si="1"/>
        <v>-6.4858275272071914E-2</v>
      </c>
      <c r="F39" s="13">
        <v>-2</v>
      </c>
      <c r="G39" s="14">
        <f t="shared" si="2"/>
        <v>-0.10053032667171147</v>
      </c>
      <c r="H39" s="13">
        <v>-0.8</v>
      </c>
      <c r="I39" s="14">
        <f t="shared" si="3"/>
        <v>-0.25132581667927867</v>
      </c>
      <c r="J39" s="16">
        <v>0.3</v>
      </c>
      <c r="K39" s="15">
        <f t="shared" si="4"/>
        <v>0.67020217781140978</v>
      </c>
      <c r="L39" s="16">
        <v>1.4</v>
      </c>
      <c r="M39" s="15">
        <f t="shared" si="5"/>
        <v>0.14361475238815924</v>
      </c>
      <c r="N39" s="16">
        <v>2.6</v>
      </c>
      <c r="O39" s="15">
        <f t="shared" si="6"/>
        <v>7.7331020516701127E-2</v>
      </c>
    </row>
    <row r="40" spans="1:15" x14ac:dyDescent="0.25">
      <c r="A40">
        <v>35</v>
      </c>
      <c r="B40" s="13">
        <v>82.5</v>
      </c>
      <c r="C40" s="19">
        <f t="shared" si="0"/>
        <v>2.3316428219613705</v>
      </c>
      <c r="D40" s="13">
        <v>-3.1</v>
      </c>
      <c r="E40" s="14">
        <f t="shared" si="1"/>
        <v>-6.9416716761732403E-2</v>
      </c>
      <c r="F40" s="13">
        <v>-2</v>
      </c>
      <c r="G40" s="14">
        <f t="shared" si="2"/>
        <v>-0.10759591098068522</v>
      </c>
      <c r="H40" s="13">
        <v>-0.8</v>
      </c>
      <c r="I40" s="14">
        <f t="shared" si="3"/>
        <v>-0.26898977745171304</v>
      </c>
      <c r="J40" s="16">
        <v>0.3</v>
      </c>
      <c r="K40" s="15">
        <f t="shared" si="4"/>
        <v>0.71730607320456818</v>
      </c>
      <c r="L40" s="16">
        <v>1.4</v>
      </c>
      <c r="M40" s="15">
        <f t="shared" si="5"/>
        <v>0.15370844425812175</v>
      </c>
      <c r="N40" s="16">
        <v>2.6</v>
      </c>
      <c r="O40" s="15">
        <f t="shared" si="6"/>
        <v>8.2766085369757852E-2</v>
      </c>
    </row>
    <row r="41" spans="1:15" x14ac:dyDescent="0.25">
      <c r="A41">
        <v>36</v>
      </c>
      <c r="B41" s="13">
        <v>83</v>
      </c>
      <c r="C41" s="19">
        <f t="shared" si="0"/>
        <v>2.3457739905793185</v>
      </c>
      <c r="D41" s="13">
        <v>-3.1</v>
      </c>
      <c r="E41" s="14">
        <f t="shared" si="1"/>
        <v>-7.3975158251393017E-2</v>
      </c>
      <c r="F41" s="13">
        <v>-2</v>
      </c>
      <c r="G41" s="14">
        <f t="shared" si="2"/>
        <v>-0.11466149528965919</v>
      </c>
      <c r="H41" s="13">
        <v>-0.8</v>
      </c>
      <c r="I41" s="14">
        <f t="shared" si="3"/>
        <v>-0.28665373822414797</v>
      </c>
      <c r="J41" s="16">
        <v>0.3</v>
      </c>
      <c r="K41" s="15">
        <f t="shared" si="4"/>
        <v>0.76440996859772792</v>
      </c>
      <c r="L41" s="16">
        <v>1.4</v>
      </c>
      <c r="M41" s="15">
        <f t="shared" si="5"/>
        <v>0.16380213612808456</v>
      </c>
      <c r="N41" s="16">
        <v>2.6</v>
      </c>
      <c r="O41" s="15">
        <f t="shared" si="6"/>
        <v>8.8201150222814759E-2</v>
      </c>
    </row>
    <row r="42" spans="1:15" x14ac:dyDescent="0.25">
      <c r="A42">
        <v>37</v>
      </c>
      <c r="B42" s="13">
        <v>83.5</v>
      </c>
      <c r="C42" s="19">
        <f t="shared" si="0"/>
        <v>2.359905159197266</v>
      </c>
      <c r="D42" s="13">
        <v>-3.1</v>
      </c>
      <c r="E42" s="14">
        <f t="shared" si="1"/>
        <v>-7.8533599741053506E-2</v>
      </c>
      <c r="F42" s="13">
        <v>-2</v>
      </c>
      <c r="G42" s="14">
        <f t="shared" si="2"/>
        <v>-0.12172707959863294</v>
      </c>
      <c r="H42" s="13">
        <v>-0.8</v>
      </c>
      <c r="I42" s="14">
        <f t="shared" si="3"/>
        <v>-0.30431769899658234</v>
      </c>
      <c r="J42" s="16">
        <v>0.3</v>
      </c>
      <c r="K42" s="15">
        <f t="shared" si="4"/>
        <v>0.81151386399088632</v>
      </c>
      <c r="L42" s="16">
        <v>1.4</v>
      </c>
      <c r="M42" s="15">
        <f t="shared" si="5"/>
        <v>0.17389582799804706</v>
      </c>
      <c r="N42" s="16">
        <v>2.6</v>
      </c>
      <c r="O42" s="15">
        <f t="shared" si="6"/>
        <v>9.3636215075871485E-2</v>
      </c>
    </row>
    <row r="43" spans="1:15" x14ac:dyDescent="0.25">
      <c r="A43">
        <v>38</v>
      </c>
      <c r="B43" s="13">
        <v>84</v>
      </c>
      <c r="C43" s="19">
        <f t="shared" si="0"/>
        <v>2.3740363278152139</v>
      </c>
      <c r="D43" s="13">
        <v>-3.1</v>
      </c>
      <c r="E43" s="14">
        <f t="shared" si="1"/>
        <v>-8.3092041230714134E-2</v>
      </c>
      <c r="F43" s="13">
        <v>-2</v>
      </c>
      <c r="G43" s="14">
        <f t="shared" si="2"/>
        <v>-0.12879266390760691</v>
      </c>
      <c r="H43" s="13">
        <v>-0.8</v>
      </c>
      <c r="I43" s="14">
        <f t="shared" si="3"/>
        <v>-0.32198165976901727</v>
      </c>
      <c r="J43" s="16">
        <v>0.3</v>
      </c>
      <c r="K43" s="15">
        <f t="shared" si="4"/>
        <v>0.85861775938404605</v>
      </c>
      <c r="L43" s="16">
        <v>1.4</v>
      </c>
      <c r="M43" s="15">
        <f t="shared" si="5"/>
        <v>0.18398951986800988</v>
      </c>
      <c r="N43" s="16">
        <v>2.6</v>
      </c>
      <c r="O43" s="15">
        <f t="shared" si="6"/>
        <v>9.9071279928928391E-2</v>
      </c>
    </row>
    <row r="44" spans="1:15" x14ac:dyDescent="0.25">
      <c r="A44">
        <v>39</v>
      </c>
      <c r="B44" s="13">
        <v>84.5</v>
      </c>
      <c r="C44" s="19">
        <f t="shared" si="0"/>
        <v>2.3881674964331614</v>
      </c>
      <c r="D44" s="13">
        <v>-3.1</v>
      </c>
      <c r="E44" s="14">
        <f t="shared" si="1"/>
        <v>-8.7650482720374609E-2</v>
      </c>
      <c r="F44" s="13">
        <v>-2</v>
      </c>
      <c r="G44" s="14">
        <f t="shared" si="2"/>
        <v>-0.13585824821658066</v>
      </c>
      <c r="H44" s="13">
        <v>-0.8</v>
      </c>
      <c r="I44" s="14">
        <f t="shared" si="3"/>
        <v>-0.33964562054145164</v>
      </c>
      <c r="J44" s="16">
        <v>0.3</v>
      </c>
      <c r="K44" s="15">
        <f t="shared" si="4"/>
        <v>0.90572165477720445</v>
      </c>
      <c r="L44" s="16">
        <v>1.4</v>
      </c>
      <c r="M44" s="15">
        <f t="shared" si="5"/>
        <v>0.19408321173797238</v>
      </c>
      <c r="N44" s="16">
        <v>2.6</v>
      </c>
      <c r="O44" s="15">
        <f t="shared" si="6"/>
        <v>0.10450634478198512</v>
      </c>
    </row>
    <row r="45" spans="1:15" x14ac:dyDescent="0.25">
      <c r="A45">
        <v>40</v>
      </c>
      <c r="B45" s="13">
        <v>85</v>
      </c>
      <c r="C45" s="19">
        <f t="shared" si="0"/>
        <v>2.4022986650511093</v>
      </c>
      <c r="D45" s="13">
        <v>-3.1</v>
      </c>
      <c r="E45" s="14">
        <f t="shared" si="1"/>
        <v>-9.2208924210035237E-2</v>
      </c>
      <c r="F45" s="13">
        <v>-2</v>
      </c>
      <c r="G45" s="14">
        <f t="shared" si="2"/>
        <v>-0.14292383252555463</v>
      </c>
      <c r="H45" s="13">
        <v>-0.8</v>
      </c>
      <c r="I45" s="14">
        <f t="shared" si="3"/>
        <v>-0.35730958131388657</v>
      </c>
      <c r="J45" s="16">
        <v>0.3</v>
      </c>
      <c r="K45" s="15">
        <f t="shared" si="4"/>
        <v>0.95282555017036419</v>
      </c>
      <c r="L45" s="16">
        <v>1.4</v>
      </c>
      <c r="M45" s="15">
        <f t="shared" si="5"/>
        <v>0.2041769036079352</v>
      </c>
      <c r="N45" s="16">
        <v>2.6</v>
      </c>
      <c r="O45" s="15">
        <f t="shared" si="6"/>
        <v>0.10994140963504202</v>
      </c>
    </row>
    <row r="47" spans="1:15" x14ac:dyDescent="0.25">
      <c r="I47" s="3"/>
    </row>
  </sheetData>
  <mergeCells count="2">
    <mergeCell ref="G1:H1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5796-FE7B-4F7C-92E0-B21DC245AFDD}">
  <dimension ref="A1:P47"/>
  <sheetViews>
    <sheetView workbookViewId="0">
      <selection activeCell="L25" sqref="L25"/>
    </sheetView>
  </sheetViews>
  <sheetFormatPr baseColWidth="10" defaultRowHeight="15" x14ac:dyDescent="0.25"/>
  <cols>
    <col min="2" max="2" width="18.7109375" bestFit="1" customWidth="1"/>
    <col min="3" max="4" width="36.85546875" customWidth="1"/>
    <col min="5" max="5" width="18" customWidth="1"/>
    <col min="6" max="6" width="13.140625" customWidth="1"/>
    <col min="7" max="7" width="14" customWidth="1"/>
  </cols>
  <sheetData>
    <row r="1" spans="1:16" ht="18" x14ac:dyDescent="0.25">
      <c r="B1" s="2" t="s">
        <v>2</v>
      </c>
      <c r="C1" s="1" t="s">
        <v>3</v>
      </c>
      <c r="D1" s="1"/>
      <c r="E1" s="1" t="s">
        <v>6</v>
      </c>
      <c r="F1" s="2" t="s">
        <v>4</v>
      </c>
      <c r="H1" s="37" t="s">
        <v>8</v>
      </c>
      <c r="I1" s="37"/>
    </row>
    <row r="2" spans="1:16" x14ac:dyDescent="0.25">
      <c r="B2" s="4">
        <v>9.2740099999999999E-24</v>
      </c>
      <c r="C2" s="6">
        <v>2.0192800000000002</v>
      </c>
      <c r="D2" s="6"/>
      <c r="E2" s="7">
        <v>6.6260701499999998E-34</v>
      </c>
      <c r="F2">
        <v>2.1164510000000001</v>
      </c>
      <c r="H2" s="38">
        <v>1.2491E-2</v>
      </c>
      <c r="I2" s="37"/>
    </row>
    <row r="3" spans="1:16" x14ac:dyDescent="0.25">
      <c r="B3" s="4"/>
      <c r="E3" s="5"/>
    </row>
    <row r="4" spans="1:16" ht="18" x14ac:dyDescent="0.25">
      <c r="B4" s="10" t="s">
        <v>5</v>
      </c>
      <c r="C4" s="10" t="s">
        <v>7</v>
      </c>
      <c r="D4" s="10" t="s">
        <v>9</v>
      </c>
      <c r="E4" s="11" t="s">
        <v>1</v>
      </c>
      <c r="F4" s="10" t="s">
        <v>0</v>
      </c>
      <c r="G4" s="11" t="s">
        <v>1</v>
      </c>
      <c r="H4" s="10" t="s">
        <v>0</v>
      </c>
      <c r="I4" s="11" t="s">
        <v>1</v>
      </c>
      <c r="J4" s="10" t="s">
        <v>0</v>
      </c>
      <c r="K4" s="11" t="s">
        <v>1</v>
      </c>
      <c r="L4" s="10" t="s">
        <v>0</v>
      </c>
      <c r="M4" s="11" t="s">
        <v>1</v>
      </c>
      <c r="N4" s="10" t="s">
        <v>0</v>
      </c>
      <c r="O4" s="11" t="s">
        <v>1</v>
      </c>
      <c r="P4" s="10" t="s">
        <v>0</v>
      </c>
    </row>
    <row r="5" spans="1:16" x14ac:dyDescent="0.25">
      <c r="A5">
        <v>0</v>
      </c>
      <c r="B5" s="26">
        <v>65</v>
      </c>
      <c r="C5" s="19">
        <f>$B$2*$C$2*B5*0.001/$E$2/1000000000</f>
        <v>1.8370519203332012</v>
      </c>
      <c r="D5" s="19">
        <f t="shared" ref="D5:D23" si="0">$D$25-$C$25+C5</f>
        <v>1.8375749276410465</v>
      </c>
      <c r="E5" s="16">
        <v>-3.1</v>
      </c>
      <c r="F5" s="15">
        <f>(D5-$F$2)/E5</f>
        <v>8.9960023341597944E-2</v>
      </c>
      <c r="G5" s="16">
        <v>-2</v>
      </c>
      <c r="H5" s="15">
        <f>(D5-$F$2)/G5</f>
        <v>0.13943803617947681</v>
      </c>
      <c r="I5" s="16">
        <v>-0.8</v>
      </c>
      <c r="J5" s="15">
        <f>(D5-$F$2)/I5</f>
        <v>0.34859509044869202</v>
      </c>
      <c r="K5" s="13">
        <v>0.3</v>
      </c>
      <c r="L5" s="14">
        <f t="shared" ref="L5:L23" si="1">(D5-$F$2)/K5</f>
        <v>-0.92958690786317877</v>
      </c>
      <c r="M5" s="13">
        <v>1.4</v>
      </c>
      <c r="N5" s="14">
        <f>(D5-$F$2)/M5</f>
        <v>-0.19919719454210974</v>
      </c>
      <c r="O5" s="13">
        <v>2.6</v>
      </c>
      <c r="P5" s="14">
        <f>(D5-$F$2)/O5</f>
        <v>-0.10726002783036677</v>
      </c>
    </row>
    <row r="6" spans="1:16" x14ac:dyDescent="0.25">
      <c r="A6">
        <v>1</v>
      </c>
      <c r="B6" s="26">
        <v>65.5</v>
      </c>
      <c r="C6" s="19">
        <f t="shared" ref="C6:C45" si="2">$B$2*$C$2*B6/$E$2/1000/1000000000</f>
        <v>1.8511830889511487</v>
      </c>
      <c r="D6" s="19">
        <f t="shared" si="0"/>
        <v>1.851706096258994</v>
      </c>
      <c r="E6" s="16">
        <v>-3.1</v>
      </c>
      <c r="F6" s="15">
        <f t="shared" ref="F6:F45" si="3">(D6-$F$2)/E6</f>
        <v>8.5401581851937455E-2</v>
      </c>
      <c r="G6" s="16">
        <v>-2</v>
      </c>
      <c r="H6" s="15">
        <f t="shared" ref="H6:H45" si="4">(D6-$F$2)/G6</f>
        <v>0.13237245187050306</v>
      </c>
      <c r="I6" s="16">
        <v>-0.8</v>
      </c>
      <c r="J6" s="15">
        <f t="shared" ref="J6:J45" si="5">(D6-$F$2)/I6</f>
        <v>0.33093112967625765</v>
      </c>
      <c r="K6" s="13">
        <v>0.3</v>
      </c>
      <c r="L6" s="14">
        <f t="shared" si="1"/>
        <v>-0.88248301247002048</v>
      </c>
      <c r="M6" s="13">
        <v>1.4</v>
      </c>
      <c r="N6" s="14">
        <f t="shared" ref="N6:N45" si="6">(D6-$F$2)/M6</f>
        <v>-0.18910350267214723</v>
      </c>
      <c r="O6" s="13">
        <v>2.6</v>
      </c>
      <c r="P6" s="14">
        <f t="shared" ref="P6:P45" si="7">(D6-$F$2)/O6</f>
        <v>-0.10182496297731004</v>
      </c>
    </row>
    <row r="7" spans="1:16" x14ac:dyDescent="0.25">
      <c r="A7">
        <v>2</v>
      </c>
      <c r="B7" s="26">
        <v>66</v>
      </c>
      <c r="C7" s="19">
        <f t="shared" si="2"/>
        <v>1.8653142575690966</v>
      </c>
      <c r="D7" s="19">
        <f t="shared" si="0"/>
        <v>1.8658372648769419</v>
      </c>
      <c r="E7" s="16">
        <v>-3.1</v>
      </c>
      <c r="F7" s="15">
        <f t="shared" si="3"/>
        <v>8.0843140362276827E-2</v>
      </c>
      <c r="G7" s="16">
        <v>-2</v>
      </c>
      <c r="H7" s="15">
        <f t="shared" si="4"/>
        <v>0.12530686756152909</v>
      </c>
      <c r="I7" s="16">
        <v>-0.8</v>
      </c>
      <c r="J7" s="15">
        <f t="shared" si="5"/>
        <v>0.31326716890382272</v>
      </c>
      <c r="K7" s="13">
        <v>0.3</v>
      </c>
      <c r="L7" s="14">
        <f t="shared" si="1"/>
        <v>-0.83537911707686063</v>
      </c>
      <c r="M7" s="13">
        <v>1.4</v>
      </c>
      <c r="N7" s="14">
        <f t="shared" si="6"/>
        <v>-0.17900981080218442</v>
      </c>
      <c r="O7" s="13">
        <v>2.6</v>
      </c>
      <c r="P7" s="14">
        <f t="shared" si="7"/>
        <v>-9.6389898124253137E-2</v>
      </c>
    </row>
    <row r="8" spans="1:16" x14ac:dyDescent="0.25">
      <c r="A8">
        <v>3</v>
      </c>
      <c r="B8" s="26">
        <v>66.5</v>
      </c>
      <c r="C8" s="19">
        <f t="shared" si="2"/>
        <v>1.8794454261870441</v>
      </c>
      <c r="D8" s="19">
        <f t="shared" si="0"/>
        <v>1.8799684334948894</v>
      </c>
      <c r="E8" s="16">
        <v>-3.1</v>
      </c>
      <c r="F8" s="15">
        <f t="shared" si="3"/>
        <v>7.6284698872616352E-2</v>
      </c>
      <c r="G8" s="16">
        <v>-2</v>
      </c>
      <c r="H8" s="15">
        <f t="shared" si="4"/>
        <v>0.11824128325255534</v>
      </c>
      <c r="I8" s="16">
        <v>-0.8</v>
      </c>
      <c r="J8" s="15">
        <f t="shared" si="5"/>
        <v>0.29560320813138835</v>
      </c>
      <c r="K8" s="13">
        <v>0.3</v>
      </c>
      <c r="L8" s="14">
        <f t="shared" si="1"/>
        <v>-0.78827522168370234</v>
      </c>
      <c r="M8" s="13">
        <v>1.4</v>
      </c>
      <c r="N8" s="14">
        <f t="shared" si="6"/>
        <v>-0.16891611893222191</v>
      </c>
      <c r="O8" s="13">
        <v>2.6</v>
      </c>
      <c r="P8" s="14">
        <f t="shared" si="7"/>
        <v>-9.0954833271196411E-2</v>
      </c>
    </row>
    <row r="9" spans="1:16" x14ac:dyDescent="0.25">
      <c r="A9">
        <v>4</v>
      </c>
      <c r="B9" s="26">
        <v>67</v>
      </c>
      <c r="C9" s="19">
        <f t="shared" si="2"/>
        <v>1.8935765948049919</v>
      </c>
      <c r="D9" s="19">
        <f t="shared" si="0"/>
        <v>1.8940996021128371</v>
      </c>
      <c r="E9" s="16">
        <v>-3.1</v>
      </c>
      <c r="F9" s="15">
        <f t="shared" si="3"/>
        <v>7.1726257382955794E-2</v>
      </c>
      <c r="G9" s="16">
        <v>-2</v>
      </c>
      <c r="H9" s="15">
        <f t="shared" si="4"/>
        <v>0.11117569894358148</v>
      </c>
      <c r="I9" s="16">
        <v>-0.8</v>
      </c>
      <c r="J9" s="15">
        <f t="shared" si="5"/>
        <v>0.2779392473589537</v>
      </c>
      <c r="K9" s="13">
        <v>0.3</v>
      </c>
      <c r="L9" s="14">
        <f t="shared" si="1"/>
        <v>-0.74117132629054328</v>
      </c>
      <c r="M9" s="13">
        <v>1.4</v>
      </c>
      <c r="N9" s="14">
        <f t="shared" si="6"/>
        <v>-0.15882242706225927</v>
      </c>
      <c r="O9" s="13">
        <v>2.6</v>
      </c>
      <c r="P9" s="14">
        <f t="shared" si="7"/>
        <v>-8.5519768418139602E-2</v>
      </c>
    </row>
    <row r="10" spans="1:16" x14ac:dyDescent="0.25">
      <c r="A10">
        <v>5</v>
      </c>
      <c r="B10" s="26">
        <v>67.5</v>
      </c>
      <c r="C10" s="19">
        <f t="shared" si="2"/>
        <v>1.9077077634229398</v>
      </c>
      <c r="D10" s="19">
        <f t="shared" si="0"/>
        <v>1.9082307707307851</v>
      </c>
      <c r="E10" s="16">
        <v>-3.1</v>
      </c>
      <c r="F10" s="15">
        <f t="shared" si="3"/>
        <v>6.7167815893295166E-2</v>
      </c>
      <c r="G10" s="16">
        <v>-2</v>
      </c>
      <c r="H10" s="15">
        <f t="shared" si="4"/>
        <v>0.10411011463460751</v>
      </c>
      <c r="I10" s="16">
        <v>-0.8</v>
      </c>
      <c r="J10" s="15">
        <f t="shared" si="5"/>
        <v>0.26027528658651877</v>
      </c>
      <c r="K10" s="13">
        <v>0.3</v>
      </c>
      <c r="L10" s="14">
        <f t="shared" si="1"/>
        <v>-0.69406743089738343</v>
      </c>
      <c r="M10" s="13">
        <v>1.4</v>
      </c>
      <c r="N10" s="14">
        <f t="shared" si="6"/>
        <v>-0.14872873519229646</v>
      </c>
      <c r="O10" s="13">
        <v>2.6</v>
      </c>
      <c r="P10" s="14">
        <f t="shared" si="7"/>
        <v>-8.0084703565082696E-2</v>
      </c>
    </row>
    <row r="11" spans="1:16" x14ac:dyDescent="0.25">
      <c r="A11">
        <v>6</v>
      </c>
      <c r="B11" s="26">
        <v>68</v>
      </c>
      <c r="C11" s="19">
        <f t="shared" si="2"/>
        <v>1.9218389320408871</v>
      </c>
      <c r="D11" s="19">
        <f t="shared" si="0"/>
        <v>1.9223619393487323</v>
      </c>
      <c r="E11" s="16">
        <v>-3.1</v>
      </c>
      <c r="F11" s="15">
        <f t="shared" si="3"/>
        <v>6.260937440363476E-2</v>
      </c>
      <c r="G11" s="16">
        <v>-2</v>
      </c>
      <c r="H11" s="15">
        <f t="shared" si="4"/>
        <v>9.7044530325633871E-2</v>
      </c>
      <c r="I11" s="16">
        <v>-0.8</v>
      </c>
      <c r="J11" s="15">
        <f t="shared" si="5"/>
        <v>0.24261132581408468</v>
      </c>
      <c r="K11" s="13">
        <v>0.3</v>
      </c>
      <c r="L11" s="14">
        <f t="shared" si="1"/>
        <v>-0.64696353550422581</v>
      </c>
      <c r="M11" s="13">
        <v>1.4</v>
      </c>
      <c r="N11" s="14">
        <f t="shared" si="6"/>
        <v>-0.13863504332233412</v>
      </c>
      <c r="O11" s="13">
        <v>2.6</v>
      </c>
      <c r="P11" s="14">
        <f t="shared" si="7"/>
        <v>-7.4649638712026053E-2</v>
      </c>
    </row>
    <row r="12" spans="1:16" x14ac:dyDescent="0.25">
      <c r="A12">
        <v>7</v>
      </c>
      <c r="B12" s="26">
        <v>68.5</v>
      </c>
      <c r="C12" s="19">
        <f t="shared" si="2"/>
        <v>1.935970100658835</v>
      </c>
      <c r="D12" s="19">
        <f t="shared" si="0"/>
        <v>1.9364931079666803</v>
      </c>
      <c r="E12" s="16">
        <v>-3.1</v>
      </c>
      <c r="F12" s="15">
        <f t="shared" si="3"/>
        <v>5.8050932913974125E-2</v>
      </c>
      <c r="G12" s="16">
        <v>-2</v>
      </c>
      <c r="H12" s="15">
        <f t="shared" si="4"/>
        <v>8.99789460166599E-2</v>
      </c>
      <c r="I12" s="16">
        <v>-0.8</v>
      </c>
      <c r="J12" s="15">
        <f t="shared" si="5"/>
        <v>0.22494736504164975</v>
      </c>
      <c r="K12" s="13">
        <v>0.3</v>
      </c>
      <c r="L12" s="14">
        <f t="shared" si="1"/>
        <v>-0.59985964011106607</v>
      </c>
      <c r="M12" s="13">
        <v>1.4</v>
      </c>
      <c r="N12" s="14">
        <f t="shared" si="6"/>
        <v>-0.12854135145237131</v>
      </c>
      <c r="O12" s="13">
        <v>2.6</v>
      </c>
      <c r="P12" s="14">
        <f t="shared" si="7"/>
        <v>-6.9214573858969147E-2</v>
      </c>
    </row>
    <row r="13" spans="1:16" x14ac:dyDescent="0.25">
      <c r="A13">
        <v>8</v>
      </c>
      <c r="B13" s="26">
        <v>69</v>
      </c>
      <c r="C13" s="19">
        <f t="shared" si="2"/>
        <v>1.9501012692767827</v>
      </c>
      <c r="D13" s="19">
        <f t="shared" si="0"/>
        <v>1.950624276584628</v>
      </c>
      <c r="E13" s="16">
        <v>-3.1</v>
      </c>
      <c r="F13" s="15">
        <f t="shared" si="3"/>
        <v>5.3492491424313574E-2</v>
      </c>
      <c r="G13" s="16">
        <v>-2</v>
      </c>
      <c r="H13" s="15">
        <f t="shared" si="4"/>
        <v>8.291336170768604E-2</v>
      </c>
      <c r="I13" s="16">
        <v>-0.8</v>
      </c>
      <c r="J13" s="15">
        <f t="shared" si="5"/>
        <v>0.2072834042692151</v>
      </c>
      <c r="K13" s="13">
        <v>0.3</v>
      </c>
      <c r="L13" s="14">
        <f t="shared" si="1"/>
        <v>-0.552755744717907</v>
      </c>
      <c r="M13" s="13">
        <v>1.4</v>
      </c>
      <c r="N13" s="14">
        <f t="shared" si="6"/>
        <v>-0.11844765958240863</v>
      </c>
      <c r="O13" s="13">
        <v>2.6</v>
      </c>
      <c r="P13" s="14">
        <f t="shared" si="7"/>
        <v>-6.3779509005912338E-2</v>
      </c>
    </row>
    <row r="14" spans="1:16" x14ac:dyDescent="0.25">
      <c r="A14">
        <v>9</v>
      </c>
      <c r="B14" s="26">
        <v>69.5</v>
      </c>
      <c r="C14" s="19">
        <f t="shared" si="2"/>
        <v>1.9642324378947307</v>
      </c>
      <c r="D14" s="19">
        <f t="shared" si="0"/>
        <v>1.9647554452025759</v>
      </c>
      <c r="E14" s="16">
        <v>-3.1</v>
      </c>
      <c r="F14" s="15">
        <f t="shared" si="3"/>
        <v>4.8934049934652946E-2</v>
      </c>
      <c r="G14" s="16">
        <v>-2</v>
      </c>
      <c r="H14" s="15">
        <f t="shared" si="4"/>
        <v>7.5847777398712068E-2</v>
      </c>
      <c r="I14" s="16">
        <v>-0.8</v>
      </c>
      <c r="J14" s="15">
        <f t="shared" si="5"/>
        <v>0.18961944349678017</v>
      </c>
      <c r="K14" s="13">
        <v>0.3</v>
      </c>
      <c r="L14" s="14">
        <f t="shared" si="1"/>
        <v>-0.50565184932474716</v>
      </c>
      <c r="M14" s="13">
        <v>1.4</v>
      </c>
      <c r="N14" s="14">
        <f t="shared" si="6"/>
        <v>-0.10835396771244582</v>
      </c>
      <c r="O14" s="13">
        <v>2.6</v>
      </c>
      <c r="P14" s="14">
        <f t="shared" si="7"/>
        <v>-5.8344444152855432E-2</v>
      </c>
    </row>
    <row r="15" spans="1:16" x14ac:dyDescent="0.25">
      <c r="A15">
        <v>10</v>
      </c>
      <c r="B15" s="26">
        <v>70</v>
      </c>
      <c r="C15" s="19">
        <f t="shared" si="2"/>
        <v>1.978363606512678</v>
      </c>
      <c r="D15" s="19">
        <f t="shared" si="0"/>
        <v>1.9788866138205232</v>
      </c>
      <c r="E15" s="16">
        <v>-3.1</v>
      </c>
      <c r="F15" s="15">
        <f t="shared" si="3"/>
        <v>4.4375608444992533E-2</v>
      </c>
      <c r="G15" s="16">
        <v>-2</v>
      </c>
      <c r="H15" s="15">
        <f t="shared" si="4"/>
        <v>6.878219308973843E-2</v>
      </c>
      <c r="I15" s="16">
        <v>-0.8</v>
      </c>
      <c r="J15" s="15">
        <f t="shared" si="5"/>
        <v>0.17195548272434608</v>
      </c>
      <c r="K15" s="13">
        <v>0.3</v>
      </c>
      <c r="L15" s="14">
        <f t="shared" si="1"/>
        <v>-0.45854795393158954</v>
      </c>
      <c r="M15" s="13">
        <v>1.4</v>
      </c>
      <c r="N15" s="14">
        <f t="shared" si="6"/>
        <v>-9.826027584248348E-2</v>
      </c>
      <c r="O15" s="13">
        <v>2.6</v>
      </c>
      <c r="P15" s="14">
        <f t="shared" si="7"/>
        <v>-5.2909379299798789E-2</v>
      </c>
    </row>
    <row r="16" spans="1:16" x14ac:dyDescent="0.25">
      <c r="A16">
        <v>11</v>
      </c>
      <c r="B16" s="26">
        <v>70.5</v>
      </c>
      <c r="C16" s="19">
        <f t="shared" si="2"/>
        <v>1.9924947751306257</v>
      </c>
      <c r="D16" s="19">
        <f t="shared" si="0"/>
        <v>1.9930177824384709</v>
      </c>
      <c r="E16" s="16">
        <v>-3.1</v>
      </c>
      <c r="F16" s="15">
        <f t="shared" si="3"/>
        <v>3.9817166955331981E-2</v>
      </c>
      <c r="G16" s="16">
        <v>-2</v>
      </c>
      <c r="H16" s="15">
        <f t="shared" si="4"/>
        <v>6.171660878076457E-2</v>
      </c>
      <c r="I16" s="16">
        <v>-0.8</v>
      </c>
      <c r="J16" s="15">
        <f t="shared" si="5"/>
        <v>0.15429152195191143</v>
      </c>
      <c r="K16" s="13">
        <v>0.3</v>
      </c>
      <c r="L16" s="14">
        <f t="shared" si="1"/>
        <v>-0.41144405853843047</v>
      </c>
      <c r="M16" s="13">
        <v>1.4</v>
      </c>
      <c r="N16" s="14">
        <f t="shared" si="6"/>
        <v>-8.8166583972520821E-2</v>
      </c>
      <c r="O16" s="13">
        <v>2.6</v>
      </c>
      <c r="P16" s="14">
        <f t="shared" si="7"/>
        <v>-4.7474314446741973E-2</v>
      </c>
    </row>
    <row r="17" spans="1:16" x14ac:dyDescent="0.25">
      <c r="A17">
        <v>12</v>
      </c>
      <c r="B17" s="26">
        <v>71</v>
      </c>
      <c r="C17" s="19">
        <f t="shared" si="2"/>
        <v>2.0066259437485736</v>
      </c>
      <c r="D17" s="19">
        <f t="shared" si="0"/>
        <v>2.0071489510564189</v>
      </c>
      <c r="E17" s="16">
        <v>-3.1</v>
      </c>
      <c r="F17" s="15">
        <f t="shared" si="3"/>
        <v>3.5258725465671353E-2</v>
      </c>
      <c r="G17" s="16">
        <v>-2</v>
      </c>
      <c r="H17" s="15">
        <f t="shared" si="4"/>
        <v>5.4651024471790599E-2</v>
      </c>
      <c r="I17" s="16">
        <v>-0.8</v>
      </c>
      <c r="J17" s="15">
        <f t="shared" si="5"/>
        <v>0.1366275611794765</v>
      </c>
      <c r="K17" s="13">
        <v>0.3</v>
      </c>
      <c r="L17" s="14">
        <f t="shared" si="1"/>
        <v>-0.36434016314527068</v>
      </c>
      <c r="M17" s="13">
        <v>1.4</v>
      </c>
      <c r="N17" s="14">
        <f t="shared" si="6"/>
        <v>-7.8072892102558009E-2</v>
      </c>
      <c r="O17" s="13">
        <v>2.6</v>
      </c>
      <c r="P17" s="14">
        <f t="shared" si="7"/>
        <v>-4.2039249593685074E-2</v>
      </c>
    </row>
    <row r="18" spans="1:16" x14ac:dyDescent="0.25">
      <c r="A18">
        <v>13</v>
      </c>
      <c r="B18" s="26">
        <v>71.5</v>
      </c>
      <c r="C18" s="19">
        <f t="shared" si="2"/>
        <v>2.0207571123665216</v>
      </c>
      <c r="D18" s="19">
        <f t="shared" si="0"/>
        <v>2.0212801196743668</v>
      </c>
      <c r="E18" s="16">
        <v>-3.1</v>
      </c>
      <c r="F18" s="15">
        <f t="shared" si="3"/>
        <v>3.0700283976010725E-2</v>
      </c>
      <c r="G18" s="16">
        <v>-2</v>
      </c>
      <c r="H18" s="15">
        <f t="shared" si="4"/>
        <v>4.7585440162816628E-2</v>
      </c>
      <c r="I18" s="16">
        <v>-0.8</v>
      </c>
      <c r="J18" s="15">
        <f t="shared" si="5"/>
        <v>0.11896360040704157</v>
      </c>
      <c r="K18" s="13">
        <v>0.3</v>
      </c>
      <c r="L18" s="14">
        <f t="shared" si="1"/>
        <v>-0.31723626775211089</v>
      </c>
      <c r="M18" s="13">
        <v>1.4</v>
      </c>
      <c r="N18" s="14">
        <f t="shared" si="6"/>
        <v>-6.7979200232595183E-2</v>
      </c>
      <c r="O18" s="13">
        <v>2.6</v>
      </c>
      <c r="P18" s="14">
        <f t="shared" si="7"/>
        <v>-3.6604184740628175E-2</v>
      </c>
    </row>
    <row r="19" spans="1:16" x14ac:dyDescent="0.25">
      <c r="A19">
        <v>14</v>
      </c>
      <c r="B19" s="26">
        <v>72</v>
      </c>
      <c r="C19" s="19">
        <f t="shared" si="2"/>
        <v>2.0348882809844691</v>
      </c>
      <c r="D19" s="19">
        <f t="shared" si="0"/>
        <v>2.0354112882923143</v>
      </c>
      <c r="E19" s="16">
        <v>-3.1</v>
      </c>
      <c r="F19" s="15">
        <f t="shared" si="3"/>
        <v>2.6141842486350243E-2</v>
      </c>
      <c r="G19" s="16">
        <v>-2</v>
      </c>
      <c r="H19" s="15">
        <f t="shared" si="4"/>
        <v>4.0519855853842879E-2</v>
      </c>
      <c r="I19" s="16">
        <v>-0.8</v>
      </c>
      <c r="J19" s="15">
        <f t="shared" si="5"/>
        <v>0.1012996396346072</v>
      </c>
      <c r="K19" s="13">
        <v>0.3</v>
      </c>
      <c r="L19" s="14">
        <f t="shared" si="1"/>
        <v>-0.27013237235895254</v>
      </c>
      <c r="M19" s="13">
        <v>1.4</v>
      </c>
      <c r="N19" s="14">
        <f t="shared" si="6"/>
        <v>-5.788550836263269E-2</v>
      </c>
      <c r="O19" s="13">
        <v>2.6</v>
      </c>
      <c r="P19" s="14">
        <f t="shared" si="7"/>
        <v>-3.1169119887571445E-2</v>
      </c>
    </row>
    <row r="20" spans="1:16" x14ac:dyDescent="0.25">
      <c r="A20">
        <v>15</v>
      </c>
      <c r="B20" s="26">
        <v>72.5</v>
      </c>
      <c r="C20" s="19">
        <f t="shared" si="2"/>
        <v>2.0490194496024166</v>
      </c>
      <c r="D20" s="19">
        <f t="shared" si="0"/>
        <v>2.0495424569102618</v>
      </c>
      <c r="E20" s="16">
        <v>-3.1</v>
      </c>
      <c r="F20" s="15">
        <f t="shared" si="3"/>
        <v>2.1583400996689761E-2</v>
      </c>
      <c r="G20" s="16">
        <v>-2</v>
      </c>
      <c r="H20" s="15">
        <f t="shared" si="4"/>
        <v>3.345427154486913E-2</v>
      </c>
      <c r="I20" s="16">
        <v>-0.8</v>
      </c>
      <c r="J20" s="15">
        <f t="shared" si="5"/>
        <v>8.3635678862172824E-2</v>
      </c>
      <c r="K20" s="13">
        <v>0.3</v>
      </c>
      <c r="L20" s="14">
        <f t="shared" si="1"/>
        <v>-0.2230284769657942</v>
      </c>
      <c r="M20" s="13">
        <v>1.4</v>
      </c>
      <c r="N20" s="14">
        <f t="shared" si="6"/>
        <v>-4.779181649267019E-2</v>
      </c>
      <c r="O20" s="13">
        <v>2.6</v>
      </c>
      <c r="P20" s="14">
        <f t="shared" si="7"/>
        <v>-2.5734055034514713E-2</v>
      </c>
    </row>
    <row r="21" spans="1:16" x14ac:dyDescent="0.25">
      <c r="A21">
        <v>16</v>
      </c>
      <c r="B21" s="17">
        <v>73</v>
      </c>
      <c r="C21" s="20">
        <f t="shared" si="2"/>
        <v>2.0631506182203645</v>
      </c>
      <c r="D21" s="20">
        <f t="shared" si="0"/>
        <v>2.0636736255282098</v>
      </c>
      <c r="E21" s="17">
        <v>-3.1</v>
      </c>
      <c r="F21" s="18">
        <f t="shared" si="3"/>
        <v>1.7024959507029133E-2</v>
      </c>
      <c r="G21" s="16">
        <v>-2</v>
      </c>
      <c r="H21" s="15">
        <f t="shared" si="4"/>
        <v>2.6388687235895159E-2</v>
      </c>
      <c r="I21" s="16">
        <v>-0.8</v>
      </c>
      <c r="J21" s="15">
        <f t="shared" si="5"/>
        <v>6.5971718089737896E-2</v>
      </c>
      <c r="K21" s="13">
        <v>0.3</v>
      </c>
      <c r="L21" s="14">
        <f t="shared" si="1"/>
        <v>-0.17592458157263441</v>
      </c>
      <c r="M21" s="13">
        <v>1.4</v>
      </c>
      <c r="N21" s="14">
        <f t="shared" si="6"/>
        <v>-3.7698124622707371E-2</v>
      </c>
      <c r="O21" s="13">
        <v>2.6</v>
      </c>
      <c r="P21" s="14">
        <f t="shared" si="7"/>
        <v>-2.0298990181457813E-2</v>
      </c>
    </row>
    <row r="22" spans="1:16" x14ac:dyDescent="0.25">
      <c r="A22" s="8">
        <v>17</v>
      </c>
      <c r="B22" s="21">
        <v>73.5</v>
      </c>
      <c r="C22" s="22">
        <f t="shared" si="2"/>
        <v>2.077281786838312</v>
      </c>
      <c r="D22" s="22">
        <f t="shared" si="0"/>
        <v>2.0778047941461573</v>
      </c>
      <c r="E22" s="21">
        <v>-3.1</v>
      </c>
      <c r="F22" s="23">
        <f>(D22-$F$2)/E22</f>
        <v>1.2466518017368651E-2</v>
      </c>
      <c r="G22" s="17">
        <v>-2</v>
      </c>
      <c r="H22" s="18">
        <f t="shared" si="4"/>
        <v>1.9323102926921409E-2</v>
      </c>
      <c r="I22" s="16">
        <v>-0.8</v>
      </c>
      <c r="J22" s="15">
        <f t="shared" si="5"/>
        <v>4.8307757317303524E-2</v>
      </c>
      <c r="K22" s="13">
        <v>0.3</v>
      </c>
      <c r="L22" s="14">
        <f t="shared" si="1"/>
        <v>-0.12882068617947606</v>
      </c>
      <c r="M22" s="13">
        <v>1.4</v>
      </c>
      <c r="N22" s="14">
        <f t="shared" si="6"/>
        <v>-2.7604432752744872E-2</v>
      </c>
      <c r="O22" s="13">
        <v>2.6</v>
      </c>
      <c r="P22" s="14">
        <f t="shared" si="7"/>
        <v>-1.4863925328401084E-2</v>
      </c>
    </row>
    <row r="23" spans="1:16" x14ac:dyDescent="0.25">
      <c r="A23" s="8">
        <v>18</v>
      </c>
      <c r="B23" s="21">
        <v>74</v>
      </c>
      <c r="C23" s="22">
        <f t="shared" si="2"/>
        <v>2.0914129554562599</v>
      </c>
      <c r="D23" s="22">
        <f t="shared" si="0"/>
        <v>2.0919359627641052</v>
      </c>
      <c r="E23" s="16">
        <v>-3.1</v>
      </c>
      <c r="F23" s="15">
        <f t="shared" si="3"/>
        <v>7.9080765277080248E-3</v>
      </c>
      <c r="G23" s="21">
        <v>-2</v>
      </c>
      <c r="H23" s="23">
        <f t="shared" si="4"/>
        <v>1.2257518617947438E-2</v>
      </c>
      <c r="I23" s="16">
        <v>-0.8</v>
      </c>
      <c r="J23" s="15">
        <f t="shared" si="5"/>
        <v>3.0643796544868596E-2</v>
      </c>
      <c r="K23" s="13">
        <v>0.3</v>
      </c>
      <c r="L23" s="14">
        <f t="shared" si="1"/>
        <v>-8.171679078631626E-2</v>
      </c>
      <c r="M23" s="13">
        <v>1.4</v>
      </c>
      <c r="N23" s="14">
        <f t="shared" si="6"/>
        <v>-1.7510740882782056E-2</v>
      </c>
      <c r="O23" s="13">
        <v>2.6</v>
      </c>
      <c r="P23" s="14">
        <f t="shared" si="7"/>
        <v>-9.4288604753441831E-3</v>
      </c>
    </row>
    <row r="24" spans="1:16" x14ac:dyDescent="0.25">
      <c r="A24" s="8">
        <v>19</v>
      </c>
      <c r="B24" s="21">
        <v>74.5</v>
      </c>
      <c r="C24" s="22">
        <f t="shared" si="2"/>
        <v>2.1055441240742074</v>
      </c>
      <c r="D24" s="22">
        <f>$D$25-$C$25+C24</f>
        <v>2.1060671313820527</v>
      </c>
      <c r="E24" s="16">
        <v>-3.1</v>
      </c>
      <c r="F24" s="15">
        <f t="shared" si="3"/>
        <v>3.3496350380475414E-3</v>
      </c>
      <c r="G24" s="16">
        <v>-2</v>
      </c>
      <c r="H24" s="15">
        <f t="shared" si="4"/>
        <v>5.1919343089736891E-3</v>
      </c>
      <c r="I24" s="21">
        <v>-0.8</v>
      </c>
      <c r="J24" s="23">
        <f>(D24-$F$2)/I24</f>
        <v>1.2979835772434223E-2</v>
      </c>
      <c r="K24" s="13">
        <v>0.3</v>
      </c>
      <c r="L24" s="14">
        <f>(D24-$F$2)/K24</f>
        <v>-3.4612895393157928E-2</v>
      </c>
      <c r="M24" s="13">
        <v>1.4</v>
      </c>
      <c r="N24" s="14">
        <f t="shared" si="6"/>
        <v>-7.4170490128195564E-3</v>
      </c>
      <c r="O24" s="13">
        <v>2.6</v>
      </c>
      <c r="P24" s="14">
        <f t="shared" si="7"/>
        <v>-3.993795622287453E-3</v>
      </c>
    </row>
    <row r="25" spans="1:16" x14ac:dyDescent="0.25">
      <c r="A25" s="8">
        <v>20</v>
      </c>
      <c r="B25" s="21">
        <v>75</v>
      </c>
      <c r="C25" s="22">
        <f t="shared" si="2"/>
        <v>2.1196752926921549</v>
      </c>
      <c r="D25" s="22">
        <f>K25*L25+$F$2</f>
        <v>2.1201983000000002</v>
      </c>
      <c r="E25" s="13">
        <v>-3.1</v>
      </c>
      <c r="F25" s="14">
        <f t="shared" si="3"/>
        <v>-1.2088064516129419E-3</v>
      </c>
      <c r="G25" s="13">
        <v>-2</v>
      </c>
      <c r="H25" s="14">
        <f t="shared" si="4"/>
        <v>-1.87365000000006E-3</v>
      </c>
      <c r="I25" s="13">
        <v>-0.8</v>
      </c>
      <c r="J25" s="14">
        <f t="shared" si="5"/>
        <v>-4.68412500000015E-3</v>
      </c>
      <c r="K25" s="21">
        <v>0.3</v>
      </c>
      <c r="L25" s="24">
        <v>1.2491E-2</v>
      </c>
      <c r="M25" s="25">
        <v>1.4</v>
      </c>
      <c r="N25" s="15">
        <f t="shared" si="6"/>
        <v>2.6766428571429429E-3</v>
      </c>
      <c r="O25" s="16">
        <v>2.6</v>
      </c>
      <c r="P25" s="15">
        <f t="shared" si="7"/>
        <v>1.441269230769277E-3</v>
      </c>
    </row>
    <row r="26" spans="1:16" x14ac:dyDescent="0.25">
      <c r="A26" s="8">
        <v>21</v>
      </c>
      <c r="B26" s="21">
        <v>75.5</v>
      </c>
      <c r="C26" s="22">
        <f t="shared" si="2"/>
        <v>2.1338064613101029</v>
      </c>
      <c r="D26" s="22">
        <f>$D$25-$C$25+C26</f>
        <v>2.1343294686179481</v>
      </c>
      <c r="E26" s="13">
        <v>-3.1</v>
      </c>
      <c r="F26" s="14">
        <f t="shared" si="3"/>
        <v>-5.7672479412735683E-3</v>
      </c>
      <c r="G26" s="13">
        <v>-2</v>
      </c>
      <c r="H26" s="14">
        <f t="shared" si="4"/>
        <v>-8.9392343089740312E-3</v>
      </c>
      <c r="I26" s="13">
        <v>-0.8</v>
      </c>
      <c r="J26" s="14">
        <f t="shared" si="5"/>
        <v>-2.2348085772435078E-2</v>
      </c>
      <c r="K26" s="16">
        <v>0.3</v>
      </c>
      <c r="L26" s="15">
        <f>(D26-$F$2)/K26</f>
        <v>5.9594895393160208E-2</v>
      </c>
      <c r="M26" s="21">
        <v>1.4</v>
      </c>
      <c r="N26" s="23">
        <f>(D26-$F$2)/M26</f>
        <v>1.2770334727105759E-2</v>
      </c>
      <c r="O26" s="16">
        <v>2.6</v>
      </c>
      <c r="P26" s="15">
        <f t="shared" si="7"/>
        <v>6.8763340838261773E-3</v>
      </c>
    </row>
    <row r="27" spans="1:16" x14ac:dyDescent="0.25">
      <c r="A27" s="8">
        <v>22</v>
      </c>
      <c r="B27" s="21">
        <v>76</v>
      </c>
      <c r="C27" s="22">
        <f t="shared" si="2"/>
        <v>2.1479376299280504</v>
      </c>
      <c r="D27" s="22">
        <f t="shared" ref="D27:D45" si="8">$D$25-$C$25+C27</f>
        <v>2.1484606372358956</v>
      </c>
      <c r="E27" s="13">
        <v>-3.1</v>
      </c>
      <c r="F27" s="14">
        <f t="shared" si="3"/>
        <v>-1.0325689430934051E-2</v>
      </c>
      <c r="G27" s="13">
        <v>-2</v>
      </c>
      <c r="H27" s="14">
        <f t="shared" si="4"/>
        <v>-1.600481861794778E-2</v>
      </c>
      <c r="I27" s="13">
        <v>-0.8</v>
      </c>
      <c r="J27" s="14">
        <f t="shared" si="5"/>
        <v>-4.0012046544869451E-2</v>
      </c>
      <c r="K27" s="13">
        <v>0.3</v>
      </c>
      <c r="L27" s="14">
        <f t="shared" ref="L27:L45" si="9">(D27-$F$2)/K27</f>
        <v>0.10669879078631854</v>
      </c>
      <c r="M27" s="16">
        <v>1.4</v>
      </c>
      <c r="N27" s="15">
        <f t="shared" si="6"/>
        <v>2.2864026597068259E-2</v>
      </c>
      <c r="O27" s="21">
        <v>2.6</v>
      </c>
      <c r="P27" s="23">
        <f t="shared" si="7"/>
        <v>1.2311398936882907E-2</v>
      </c>
    </row>
    <row r="28" spans="1:16" x14ac:dyDescent="0.25">
      <c r="A28">
        <v>23</v>
      </c>
      <c r="B28" s="17">
        <v>76.5</v>
      </c>
      <c r="C28" s="20">
        <f t="shared" si="2"/>
        <v>2.1620687985459983</v>
      </c>
      <c r="D28" s="20">
        <f t="shared" si="8"/>
        <v>2.1625918058538436</v>
      </c>
      <c r="E28" s="13">
        <v>-3.1</v>
      </c>
      <c r="F28" s="14">
        <f t="shared" si="3"/>
        <v>-1.4884130920594678E-2</v>
      </c>
      <c r="G28" s="13">
        <v>-2</v>
      </c>
      <c r="H28" s="14">
        <f t="shared" si="4"/>
        <v>-2.3070402926921751E-2</v>
      </c>
      <c r="I28" s="13">
        <v>-0.8</v>
      </c>
      <c r="J28" s="14">
        <f t="shared" si="5"/>
        <v>-5.7676007317304379E-2</v>
      </c>
      <c r="K28" s="13">
        <v>0.3</v>
      </c>
      <c r="L28" s="14">
        <f t="shared" si="9"/>
        <v>0.15380268617947834</v>
      </c>
      <c r="M28" s="16">
        <v>1.4</v>
      </c>
      <c r="N28" s="15">
        <f>(D28-$F$2)/M28</f>
        <v>3.2957718467031077E-2</v>
      </c>
      <c r="O28" s="17">
        <v>2.6</v>
      </c>
      <c r="P28" s="18">
        <f t="shared" si="7"/>
        <v>1.7746463789939809E-2</v>
      </c>
    </row>
    <row r="29" spans="1:16" x14ac:dyDescent="0.25">
      <c r="A29">
        <v>24</v>
      </c>
      <c r="B29" s="26">
        <v>77</v>
      </c>
      <c r="C29" s="27">
        <f t="shared" si="2"/>
        <v>2.1761999671639463</v>
      </c>
      <c r="D29" s="27">
        <f t="shared" si="8"/>
        <v>2.1767229744717915</v>
      </c>
      <c r="E29" s="13">
        <v>-3.1</v>
      </c>
      <c r="F29" s="14">
        <f t="shared" si="3"/>
        <v>-1.9442572410255304E-2</v>
      </c>
      <c r="G29" s="13">
        <v>-2</v>
      </c>
      <c r="H29" s="14">
        <f t="shared" si="4"/>
        <v>-3.0135987235895723E-2</v>
      </c>
      <c r="I29" s="13">
        <v>-0.8</v>
      </c>
      <c r="J29" s="14">
        <f t="shared" si="5"/>
        <v>-7.5339968089739306E-2</v>
      </c>
      <c r="K29" s="16">
        <v>0.3</v>
      </c>
      <c r="L29" s="15">
        <f t="shared" si="9"/>
        <v>0.20090658157263816</v>
      </c>
      <c r="M29" s="16">
        <v>1.4</v>
      </c>
      <c r="N29" s="15">
        <f t="shared" si="6"/>
        <v>4.3051410336993889E-2</v>
      </c>
      <c r="O29" s="16">
        <v>2.6</v>
      </c>
      <c r="P29" s="15">
        <f t="shared" si="7"/>
        <v>2.3181528642996708E-2</v>
      </c>
    </row>
    <row r="30" spans="1:16" x14ac:dyDescent="0.25">
      <c r="A30">
        <v>25</v>
      </c>
      <c r="B30" s="26">
        <v>77.5</v>
      </c>
      <c r="C30" s="27">
        <f t="shared" si="2"/>
        <v>2.1903311357818938</v>
      </c>
      <c r="D30" s="27">
        <f t="shared" si="8"/>
        <v>2.190854143089739</v>
      </c>
      <c r="E30" s="13">
        <v>-3.1</v>
      </c>
      <c r="F30" s="14">
        <f t="shared" si="3"/>
        <v>-2.4001013899915786E-2</v>
      </c>
      <c r="G30" s="13">
        <v>-2</v>
      </c>
      <c r="H30" s="14">
        <f t="shared" si="4"/>
        <v>-3.7201571544869472E-2</v>
      </c>
      <c r="I30" s="13">
        <v>-0.8</v>
      </c>
      <c r="J30" s="14">
        <f t="shared" si="5"/>
        <v>-9.3003928862173679E-2</v>
      </c>
      <c r="K30" s="16">
        <v>0.3</v>
      </c>
      <c r="L30" s="15">
        <f t="shared" si="9"/>
        <v>0.24801047696579648</v>
      </c>
      <c r="M30" s="16">
        <v>1.4</v>
      </c>
      <c r="N30" s="15">
        <f t="shared" si="6"/>
        <v>5.3145102206956389E-2</v>
      </c>
      <c r="O30" s="16">
        <v>2.6</v>
      </c>
      <c r="P30" s="15">
        <f t="shared" si="7"/>
        <v>2.8616593496053437E-2</v>
      </c>
    </row>
    <row r="31" spans="1:16" x14ac:dyDescent="0.25">
      <c r="A31">
        <v>26</v>
      </c>
      <c r="B31" s="26">
        <v>78</v>
      </c>
      <c r="C31" s="27">
        <f t="shared" si="2"/>
        <v>2.2044623043998413</v>
      </c>
      <c r="D31" s="27">
        <f t="shared" si="8"/>
        <v>2.2049853117076865</v>
      </c>
      <c r="E31" s="13">
        <v>-3.1</v>
      </c>
      <c r="F31" s="14">
        <f t="shared" si="3"/>
        <v>-2.8559455389576272E-2</v>
      </c>
      <c r="G31" s="13">
        <v>-2</v>
      </c>
      <c r="H31" s="14">
        <f t="shared" si="4"/>
        <v>-4.4267155853843221E-2</v>
      </c>
      <c r="I31" s="13">
        <v>-0.8</v>
      </c>
      <c r="J31" s="14">
        <f t="shared" si="5"/>
        <v>-0.11066788963460805</v>
      </c>
      <c r="K31" s="16">
        <v>0.3</v>
      </c>
      <c r="L31" s="15">
        <f t="shared" si="9"/>
        <v>0.29511437235895482</v>
      </c>
      <c r="M31" s="16">
        <v>1.4</v>
      </c>
      <c r="N31" s="15">
        <f t="shared" si="6"/>
        <v>6.3238794076918889E-2</v>
      </c>
      <c r="O31" s="16">
        <v>2.6</v>
      </c>
      <c r="P31" s="15">
        <f t="shared" si="7"/>
        <v>3.405165834911017E-2</v>
      </c>
    </row>
    <row r="32" spans="1:16" x14ac:dyDescent="0.25">
      <c r="A32">
        <v>27</v>
      </c>
      <c r="B32" s="26">
        <v>78.5</v>
      </c>
      <c r="C32" s="27">
        <f t="shared" si="2"/>
        <v>2.2185934730177888</v>
      </c>
      <c r="D32" s="27">
        <f t="shared" si="8"/>
        <v>2.219116480325634</v>
      </c>
      <c r="E32" s="13">
        <v>-3.1</v>
      </c>
      <c r="F32" s="14">
        <f t="shared" si="3"/>
        <v>-3.3117896879236754E-2</v>
      </c>
      <c r="G32" s="13">
        <v>-2</v>
      </c>
      <c r="H32" s="14">
        <f t="shared" si="4"/>
        <v>-5.133274016281697E-2</v>
      </c>
      <c r="I32" s="13">
        <v>-0.8</v>
      </c>
      <c r="J32" s="14">
        <f t="shared" si="5"/>
        <v>-0.12833185040704242</v>
      </c>
      <c r="K32" s="16">
        <v>0.3</v>
      </c>
      <c r="L32" s="15">
        <f t="shared" si="9"/>
        <v>0.34221826775211317</v>
      </c>
      <c r="M32" s="16">
        <v>1.4</v>
      </c>
      <c r="N32" s="15">
        <f t="shared" si="6"/>
        <v>7.3332485946881396E-2</v>
      </c>
      <c r="O32" s="16">
        <v>2.6</v>
      </c>
      <c r="P32" s="15">
        <f t="shared" si="7"/>
        <v>3.9486723202166896E-2</v>
      </c>
    </row>
    <row r="33" spans="1:16" x14ac:dyDescent="0.25">
      <c r="A33">
        <v>28</v>
      </c>
      <c r="B33" s="26">
        <v>79</v>
      </c>
      <c r="C33" s="27">
        <f t="shared" si="2"/>
        <v>2.2327246416357371</v>
      </c>
      <c r="D33" s="27">
        <f t="shared" si="8"/>
        <v>2.2332476489435824</v>
      </c>
      <c r="E33" s="13">
        <v>-3.1</v>
      </c>
      <c r="F33" s="14">
        <f t="shared" si="3"/>
        <v>-3.767633836889752E-2</v>
      </c>
      <c r="G33" s="13">
        <v>-2</v>
      </c>
      <c r="H33" s="14">
        <f t="shared" si="4"/>
        <v>-5.8398324471791163E-2</v>
      </c>
      <c r="I33" s="13">
        <v>-0.8</v>
      </c>
      <c r="J33" s="14">
        <f t="shared" si="5"/>
        <v>-0.14599581117947791</v>
      </c>
      <c r="K33" s="16">
        <v>0.3</v>
      </c>
      <c r="L33" s="15">
        <f t="shared" si="9"/>
        <v>0.38932216314527446</v>
      </c>
      <c r="M33" s="16">
        <v>1.4</v>
      </c>
      <c r="N33" s="15">
        <f t="shared" si="6"/>
        <v>8.3426177816844527E-2</v>
      </c>
      <c r="O33" s="16">
        <v>2.6</v>
      </c>
      <c r="P33" s="15">
        <f t="shared" si="7"/>
        <v>4.4921788055223968E-2</v>
      </c>
    </row>
    <row r="34" spans="1:16" x14ac:dyDescent="0.25">
      <c r="A34">
        <v>29</v>
      </c>
      <c r="B34" s="26">
        <v>79.5</v>
      </c>
      <c r="C34" s="27">
        <f t="shared" si="2"/>
        <v>2.2468558102536846</v>
      </c>
      <c r="D34" s="27">
        <f t="shared" si="8"/>
        <v>2.2473788175615299</v>
      </c>
      <c r="E34" s="13">
        <v>-3.1</v>
      </c>
      <c r="F34" s="14">
        <f t="shared" si="3"/>
        <v>-4.2234779858558009E-2</v>
      </c>
      <c r="G34" s="13">
        <v>-2</v>
      </c>
      <c r="H34" s="14">
        <f t="shared" si="4"/>
        <v>-6.5463908780764912E-2</v>
      </c>
      <c r="I34" s="13">
        <v>-0.8</v>
      </c>
      <c r="J34" s="14">
        <f t="shared" si="5"/>
        <v>-0.16365977195191228</v>
      </c>
      <c r="K34" s="16">
        <v>0.3</v>
      </c>
      <c r="L34" s="15">
        <f t="shared" si="9"/>
        <v>0.43642605853843275</v>
      </c>
      <c r="M34" s="16">
        <v>1.4</v>
      </c>
      <c r="N34" s="15">
        <f t="shared" si="6"/>
        <v>9.351986968680702E-2</v>
      </c>
      <c r="O34" s="16">
        <v>2.6</v>
      </c>
      <c r="P34" s="15">
        <f t="shared" si="7"/>
        <v>5.0356852908280701E-2</v>
      </c>
    </row>
    <row r="35" spans="1:16" x14ac:dyDescent="0.25">
      <c r="A35">
        <v>30</v>
      </c>
      <c r="B35" s="26">
        <v>80</v>
      </c>
      <c r="C35" s="27">
        <f t="shared" si="2"/>
        <v>2.2609869788716321</v>
      </c>
      <c r="D35" s="27">
        <f t="shared" si="8"/>
        <v>2.2615099861794774</v>
      </c>
      <c r="E35" s="13">
        <v>-3.1</v>
      </c>
      <c r="F35" s="14">
        <f t="shared" si="3"/>
        <v>-4.6793221348218492E-2</v>
      </c>
      <c r="G35" s="13">
        <v>-2</v>
      </c>
      <c r="H35" s="14">
        <f t="shared" si="4"/>
        <v>-7.2529493089738661E-2</v>
      </c>
      <c r="I35" s="13">
        <v>-0.8</v>
      </c>
      <c r="J35" s="14">
        <f t="shared" si="5"/>
        <v>-0.18132373272434665</v>
      </c>
      <c r="K35" s="16">
        <v>0.3</v>
      </c>
      <c r="L35" s="15">
        <f t="shared" si="9"/>
        <v>0.48352995393159109</v>
      </c>
      <c r="M35" s="16">
        <v>1.4</v>
      </c>
      <c r="N35" s="15">
        <f t="shared" si="6"/>
        <v>0.10361356155676953</v>
      </c>
      <c r="O35" s="16">
        <v>2.6</v>
      </c>
      <c r="P35" s="15">
        <f t="shared" si="7"/>
        <v>5.5791917761337427E-2</v>
      </c>
    </row>
    <row r="36" spans="1:16" x14ac:dyDescent="0.25">
      <c r="A36">
        <v>31</v>
      </c>
      <c r="B36" s="26">
        <v>80.5</v>
      </c>
      <c r="C36" s="27">
        <f t="shared" si="2"/>
        <v>2.2751181474895796</v>
      </c>
      <c r="D36" s="27">
        <f t="shared" si="8"/>
        <v>2.2756411547974249</v>
      </c>
      <c r="E36" s="13">
        <v>-3.1</v>
      </c>
      <c r="F36" s="14">
        <f t="shared" si="3"/>
        <v>-5.1351662837878974E-2</v>
      </c>
      <c r="G36" s="13">
        <v>-2</v>
      </c>
      <c r="H36" s="14">
        <f t="shared" si="4"/>
        <v>-7.959507739871241E-2</v>
      </c>
      <c r="I36" s="13">
        <v>-0.8</v>
      </c>
      <c r="J36" s="14">
        <f t="shared" si="5"/>
        <v>-0.19898769349678103</v>
      </c>
      <c r="K36" s="16">
        <v>0.3</v>
      </c>
      <c r="L36" s="15">
        <f t="shared" si="9"/>
        <v>0.53063384932474944</v>
      </c>
      <c r="M36" s="16">
        <v>1.4</v>
      </c>
      <c r="N36" s="15">
        <f t="shared" si="6"/>
        <v>0.11370725342673202</v>
      </c>
      <c r="O36" s="16">
        <v>2.6</v>
      </c>
      <c r="P36" s="15">
        <f t="shared" si="7"/>
        <v>6.122698261439416E-2</v>
      </c>
    </row>
    <row r="37" spans="1:16" x14ac:dyDescent="0.25">
      <c r="A37">
        <v>32</v>
      </c>
      <c r="B37" s="26">
        <v>81</v>
      </c>
      <c r="C37" s="27">
        <f t="shared" si="2"/>
        <v>2.2892493161075276</v>
      </c>
      <c r="D37" s="27">
        <f t="shared" si="8"/>
        <v>2.2897723234153728</v>
      </c>
      <c r="E37" s="13">
        <v>-3.1</v>
      </c>
      <c r="F37" s="14">
        <f t="shared" si="3"/>
        <v>-5.5910104327539602E-2</v>
      </c>
      <c r="G37" s="13">
        <v>-2</v>
      </c>
      <c r="H37" s="14">
        <f t="shared" si="4"/>
        <v>-8.6660661707686382E-2</v>
      </c>
      <c r="I37" s="13">
        <v>-0.8</v>
      </c>
      <c r="J37" s="14">
        <f t="shared" si="5"/>
        <v>-0.21665165426921595</v>
      </c>
      <c r="K37" s="16">
        <v>0.3</v>
      </c>
      <c r="L37" s="15">
        <f t="shared" si="9"/>
        <v>0.57773774471790929</v>
      </c>
      <c r="M37" s="16">
        <v>1.4</v>
      </c>
      <c r="N37" s="15">
        <f t="shared" si="6"/>
        <v>0.12380094529669484</v>
      </c>
      <c r="O37" s="16">
        <v>2.6</v>
      </c>
      <c r="P37" s="15">
        <f t="shared" si="7"/>
        <v>6.6662047467451066E-2</v>
      </c>
    </row>
    <row r="38" spans="1:16" x14ac:dyDescent="0.25">
      <c r="A38">
        <v>33</v>
      </c>
      <c r="B38" s="26">
        <v>81.5</v>
      </c>
      <c r="C38" s="27">
        <f t="shared" si="2"/>
        <v>2.3033804847254755</v>
      </c>
      <c r="D38" s="27">
        <f t="shared" si="8"/>
        <v>2.3039034920333208</v>
      </c>
      <c r="E38" s="13">
        <v>-3.1</v>
      </c>
      <c r="F38" s="14">
        <f t="shared" si="3"/>
        <v>-6.0468545817200223E-2</v>
      </c>
      <c r="G38" s="13">
        <v>-2</v>
      </c>
      <c r="H38" s="14">
        <f t="shared" si="4"/>
        <v>-9.3726246016660353E-2</v>
      </c>
      <c r="I38" s="13">
        <v>-0.8</v>
      </c>
      <c r="J38" s="14">
        <f t="shared" si="5"/>
        <v>-0.23431561504165088</v>
      </c>
      <c r="K38" s="16">
        <v>0.3</v>
      </c>
      <c r="L38" s="15">
        <f t="shared" si="9"/>
        <v>0.62484164011106902</v>
      </c>
      <c r="M38" s="16">
        <v>1.4</v>
      </c>
      <c r="N38" s="15">
        <f t="shared" si="6"/>
        <v>0.13389463716665764</v>
      </c>
      <c r="O38" s="16">
        <v>2.6</v>
      </c>
      <c r="P38" s="15">
        <f t="shared" si="7"/>
        <v>7.2097112320507958E-2</v>
      </c>
    </row>
    <row r="39" spans="1:16" x14ac:dyDescent="0.25">
      <c r="A39">
        <v>34</v>
      </c>
      <c r="B39" s="26">
        <v>82</v>
      </c>
      <c r="C39" s="27">
        <f t="shared" si="2"/>
        <v>2.317511653343423</v>
      </c>
      <c r="D39" s="27">
        <f t="shared" si="8"/>
        <v>2.3180346606512683</v>
      </c>
      <c r="E39" s="13">
        <v>-3.1</v>
      </c>
      <c r="F39" s="14">
        <f t="shared" si="3"/>
        <v>-6.5026987306860712E-2</v>
      </c>
      <c r="G39" s="13">
        <v>-2</v>
      </c>
      <c r="H39" s="14">
        <f t="shared" si="4"/>
        <v>-0.1007918303256341</v>
      </c>
      <c r="I39" s="13">
        <v>-0.8</v>
      </c>
      <c r="J39" s="14">
        <f t="shared" si="5"/>
        <v>-0.25197957581408525</v>
      </c>
      <c r="K39" s="16">
        <v>0.3</v>
      </c>
      <c r="L39" s="15">
        <f t="shared" si="9"/>
        <v>0.67194553550422742</v>
      </c>
      <c r="M39" s="16">
        <v>1.4</v>
      </c>
      <c r="N39" s="15">
        <f t="shared" si="6"/>
        <v>0.14398832903662015</v>
      </c>
      <c r="O39" s="16">
        <v>2.6</v>
      </c>
      <c r="P39" s="15">
        <f t="shared" si="7"/>
        <v>7.7532177173564698E-2</v>
      </c>
    </row>
    <row r="40" spans="1:16" x14ac:dyDescent="0.25">
      <c r="A40">
        <v>35</v>
      </c>
      <c r="B40" s="26">
        <v>82.5</v>
      </c>
      <c r="C40" s="27">
        <f t="shared" si="2"/>
        <v>2.3316428219613705</v>
      </c>
      <c r="D40" s="27">
        <f t="shared" si="8"/>
        <v>2.3321658292692158</v>
      </c>
      <c r="E40" s="13">
        <v>-3.1</v>
      </c>
      <c r="F40" s="14">
        <f t="shared" si="3"/>
        <v>-6.9585428796521187E-2</v>
      </c>
      <c r="G40" s="13">
        <v>-2</v>
      </c>
      <c r="H40" s="14">
        <f t="shared" si="4"/>
        <v>-0.10785741463460785</v>
      </c>
      <c r="I40" s="13">
        <v>-0.8</v>
      </c>
      <c r="J40" s="14">
        <f t="shared" si="5"/>
        <v>-0.26964353658651963</v>
      </c>
      <c r="K40" s="16">
        <v>0.3</v>
      </c>
      <c r="L40" s="15">
        <f t="shared" si="9"/>
        <v>0.71904943089738571</v>
      </c>
      <c r="M40" s="16">
        <v>1.4</v>
      </c>
      <c r="N40" s="15">
        <f t="shared" si="6"/>
        <v>0.15408202090658266</v>
      </c>
      <c r="O40" s="16">
        <v>2.6</v>
      </c>
      <c r="P40" s="15">
        <f t="shared" si="7"/>
        <v>8.2967242026621424E-2</v>
      </c>
    </row>
    <row r="41" spans="1:16" x14ac:dyDescent="0.25">
      <c r="A41">
        <v>36</v>
      </c>
      <c r="B41" s="26">
        <v>83</v>
      </c>
      <c r="C41" s="27">
        <f t="shared" si="2"/>
        <v>2.3457739905793185</v>
      </c>
      <c r="D41" s="27">
        <f t="shared" si="8"/>
        <v>2.3462969978871637</v>
      </c>
      <c r="E41" s="13">
        <v>-3.1</v>
      </c>
      <c r="F41" s="14">
        <f t="shared" si="3"/>
        <v>-7.4143870286181815E-2</v>
      </c>
      <c r="G41" s="13">
        <v>-2</v>
      </c>
      <c r="H41" s="14">
        <f t="shared" si="4"/>
        <v>-0.11492299894358182</v>
      </c>
      <c r="I41" s="13">
        <v>-0.8</v>
      </c>
      <c r="J41" s="14">
        <f t="shared" si="5"/>
        <v>-0.28730749735895456</v>
      </c>
      <c r="K41" s="16">
        <v>0.3</v>
      </c>
      <c r="L41" s="15">
        <f t="shared" si="9"/>
        <v>0.76615332629054556</v>
      </c>
      <c r="M41" s="16">
        <v>1.4</v>
      </c>
      <c r="N41" s="15">
        <f t="shared" si="6"/>
        <v>0.16417571277654547</v>
      </c>
      <c r="O41" s="16">
        <v>2.6</v>
      </c>
      <c r="P41" s="15">
        <f t="shared" si="7"/>
        <v>8.8402306879678316E-2</v>
      </c>
    </row>
    <row r="42" spans="1:16" x14ac:dyDescent="0.25">
      <c r="A42">
        <v>37</v>
      </c>
      <c r="B42" s="26">
        <v>83.5</v>
      </c>
      <c r="C42" s="27">
        <f t="shared" si="2"/>
        <v>2.359905159197266</v>
      </c>
      <c r="D42" s="27">
        <f t="shared" si="8"/>
        <v>2.3604281665051112</v>
      </c>
      <c r="E42" s="13">
        <v>-3.1</v>
      </c>
      <c r="F42" s="14">
        <f t="shared" si="3"/>
        <v>-7.8702311775842304E-2</v>
      </c>
      <c r="G42" s="13">
        <v>-2</v>
      </c>
      <c r="H42" s="14">
        <f t="shared" si="4"/>
        <v>-0.12198858325255557</v>
      </c>
      <c r="I42" s="13">
        <v>-0.8</v>
      </c>
      <c r="J42" s="14">
        <f t="shared" si="5"/>
        <v>-0.30497145813138893</v>
      </c>
      <c r="K42" s="16">
        <v>0.3</v>
      </c>
      <c r="L42" s="15">
        <f t="shared" si="9"/>
        <v>0.81325722168370385</v>
      </c>
      <c r="M42" s="16">
        <v>1.4</v>
      </c>
      <c r="N42" s="15">
        <f t="shared" si="6"/>
        <v>0.17426940464650797</v>
      </c>
      <c r="O42" s="16">
        <v>2.6</v>
      </c>
      <c r="P42" s="15">
        <f t="shared" si="7"/>
        <v>9.3837371732735056E-2</v>
      </c>
    </row>
    <row r="43" spans="1:16" x14ac:dyDescent="0.25">
      <c r="A43">
        <v>38</v>
      </c>
      <c r="B43" s="26">
        <v>84</v>
      </c>
      <c r="C43" s="27">
        <f t="shared" si="2"/>
        <v>2.3740363278152139</v>
      </c>
      <c r="D43" s="27">
        <f t="shared" si="8"/>
        <v>2.3745593351230592</v>
      </c>
      <c r="E43" s="13">
        <v>-3.1</v>
      </c>
      <c r="F43" s="14">
        <f t="shared" si="3"/>
        <v>-8.3260753265502932E-2</v>
      </c>
      <c r="G43" s="13">
        <v>-2</v>
      </c>
      <c r="H43" s="14">
        <f t="shared" si="4"/>
        <v>-0.12905416756152954</v>
      </c>
      <c r="I43" s="13">
        <v>-0.8</v>
      </c>
      <c r="J43" s="14">
        <f t="shared" si="5"/>
        <v>-0.32263541890382386</v>
      </c>
      <c r="K43" s="16">
        <v>0.3</v>
      </c>
      <c r="L43" s="15">
        <f t="shared" si="9"/>
        <v>0.86036111707686369</v>
      </c>
      <c r="M43" s="16">
        <v>1.4</v>
      </c>
      <c r="N43" s="15">
        <f t="shared" si="6"/>
        <v>0.18436309651647079</v>
      </c>
      <c r="O43" s="16">
        <v>2.6</v>
      </c>
      <c r="P43" s="15">
        <f t="shared" si="7"/>
        <v>9.9272436585791948E-2</v>
      </c>
    </row>
    <row r="44" spans="1:16" x14ac:dyDescent="0.25">
      <c r="A44">
        <v>39</v>
      </c>
      <c r="B44" s="26">
        <v>84.5</v>
      </c>
      <c r="C44" s="27">
        <f t="shared" si="2"/>
        <v>2.3881674964331614</v>
      </c>
      <c r="D44" s="27">
        <f t="shared" si="8"/>
        <v>2.3886905037410067</v>
      </c>
      <c r="E44" s="13">
        <v>-3.1</v>
      </c>
      <c r="F44" s="14">
        <f t="shared" si="3"/>
        <v>-8.7819194755163407E-2</v>
      </c>
      <c r="G44" s="13">
        <v>-2</v>
      </c>
      <c r="H44" s="14">
        <f t="shared" si="4"/>
        <v>-0.13611975187050329</v>
      </c>
      <c r="I44" s="13">
        <v>-0.8</v>
      </c>
      <c r="J44" s="14">
        <f t="shared" si="5"/>
        <v>-0.34029937967625823</v>
      </c>
      <c r="K44" s="16">
        <v>0.3</v>
      </c>
      <c r="L44" s="15">
        <f t="shared" si="9"/>
        <v>0.90746501247002198</v>
      </c>
      <c r="M44" s="16">
        <v>1.4</v>
      </c>
      <c r="N44" s="15">
        <f t="shared" si="6"/>
        <v>0.19445678838643329</v>
      </c>
      <c r="O44" s="16">
        <v>2.6</v>
      </c>
      <c r="P44" s="15">
        <f t="shared" si="7"/>
        <v>0.10470750143884869</v>
      </c>
    </row>
    <row r="45" spans="1:16" x14ac:dyDescent="0.25">
      <c r="A45">
        <v>40</v>
      </c>
      <c r="B45" s="26">
        <v>85</v>
      </c>
      <c r="C45" s="27">
        <f t="shared" si="2"/>
        <v>2.4022986650511093</v>
      </c>
      <c r="D45" s="27">
        <f t="shared" si="8"/>
        <v>2.4028216723589546</v>
      </c>
      <c r="E45" s="13">
        <v>-3.1</v>
      </c>
      <c r="F45" s="14">
        <f t="shared" si="3"/>
        <v>-9.2377636244824035E-2</v>
      </c>
      <c r="G45" s="13">
        <v>-2</v>
      </c>
      <c r="H45" s="14">
        <f t="shared" si="4"/>
        <v>-0.14318533617947726</v>
      </c>
      <c r="I45" s="13">
        <v>-0.8</v>
      </c>
      <c r="J45" s="14">
        <f t="shared" si="5"/>
        <v>-0.35796334044869316</v>
      </c>
      <c r="K45" s="16">
        <v>0.3</v>
      </c>
      <c r="L45" s="15">
        <f t="shared" si="9"/>
        <v>0.95456890786318183</v>
      </c>
      <c r="M45" s="16">
        <v>1.4</v>
      </c>
      <c r="N45" s="15">
        <f t="shared" si="6"/>
        <v>0.20455048025639611</v>
      </c>
      <c r="O45" s="16">
        <v>2.6</v>
      </c>
      <c r="P45" s="15">
        <f t="shared" si="7"/>
        <v>0.11014256629190558</v>
      </c>
    </row>
    <row r="47" spans="1:16" x14ac:dyDescent="0.25">
      <c r="J47" s="3"/>
    </row>
  </sheetData>
  <mergeCells count="2">
    <mergeCell ref="H1:I1"/>
    <mergeCell ref="H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43E0-91D6-4A7A-9589-73D2E62BFE3B}">
  <dimension ref="A1:J48"/>
  <sheetViews>
    <sheetView tabSelected="1" topLeftCell="A18" workbookViewId="0">
      <selection activeCell="L31" sqref="L31"/>
    </sheetView>
  </sheetViews>
  <sheetFormatPr baseColWidth="10" defaultRowHeight="15" x14ac:dyDescent="0.25"/>
  <cols>
    <col min="2" max="2" width="18.7109375" bestFit="1" customWidth="1"/>
    <col min="3" max="3" width="36.85546875" customWidth="1"/>
    <col min="4" max="4" width="16.85546875" customWidth="1"/>
    <col min="5" max="5" width="18" customWidth="1"/>
    <col min="6" max="6" width="13.140625" customWidth="1"/>
    <col min="7" max="7" width="14" customWidth="1"/>
  </cols>
  <sheetData>
    <row r="1" spans="1:9" ht="18" x14ac:dyDescent="0.25">
      <c r="B1" s="2" t="s">
        <v>2</v>
      </c>
      <c r="C1" s="1" t="s">
        <v>3</v>
      </c>
      <c r="D1" s="1"/>
      <c r="E1" s="1" t="s">
        <v>6</v>
      </c>
      <c r="F1" s="2" t="s">
        <v>4</v>
      </c>
      <c r="H1" s="37" t="s">
        <v>8</v>
      </c>
      <c r="I1" s="37"/>
    </row>
    <row r="2" spans="1:9" x14ac:dyDescent="0.25">
      <c r="B2" s="4">
        <v>9.2740099999999999E-24</v>
      </c>
      <c r="C2" s="6">
        <v>2.0192800000000002</v>
      </c>
      <c r="D2" s="6"/>
      <c r="E2" s="7">
        <v>6.6260701499999998E-34</v>
      </c>
      <c r="F2">
        <v>2.1164510000000001</v>
      </c>
      <c r="H2" s="38">
        <v>1.2491E-2</v>
      </c>
      <c r="I2" s="37"/>
    </row>
    <row r="3" spans="1:9" x14ac:dyDescent="0.25">
      <c r="B3" s="4"/>
      <c r="E3" s="5"/>
    </row>
    <row r="4" spans="1:9" ht="18" x14ac:dyDescent="0.25">
      <c r="B4" s="10" t="s">
        <v>5</v>
      </c>
      <c r="C4" s="10" t="s">
        <v>7</v>
      </c>
      <c r="D4" s="48" t="s">
        <v>48</v>
      </c>
      <c r="E4" s="11" t="s">
        <v>46</v>
      </c>
      <c r="F4" s="10" t="s">
        <v>47</v>
      </c>
    </row>
    <row r="5" spans="1:9" x14ac:dyDescent="0.25">
      <c r="A5">
        <v>0</v>
      </c>
      <c r="B5" s="41">
        <v>65</v>
      </c>
      <c r="C5" s="42">
        <f>$B$2*$C$2*B5*0.001/$E$2/1000000000</f>
        <v>1.8370519203332012</v>
      </c>
      <c r="D5" s="42">
        <f>C5-$F$2</f>
        <v>-0.27939907966679889</v>
      </c>
      <c r="E5" s="49">
        <f t="shared" ref="E5:E20" si="0">E6-1.14</f>
        <v>-22.480000000000004</v>
      </c>
      <c r="F5" s="44">
        <f t="shared" ref="F5:F21" si="1">D5/(E5)</f>
        <v>1.242878468268678E-2</v>
      </c>
    </row>
    <row r="6" spans="1:9" x14ac:dyDescent="0.25">
      <c r="A6">
        <v>1</v>
      </c>
      <c r="B6" s="41">
        <v>65.5</v>
      </c>
      <c r="C6" s="42">
        <f>$B$2*$C$2*B6/$E$2/1000/1000000000</f>
        <v>1.8511830889511487</v>
      </c>
      <c r="D6" s="42">
        <f t="shared" ref="D6:D46" si="2">C6-$F$2</f>
        <v>-0.26526791104885139</v>
      </c>
      <c r="E6" s="49">
        <f t="shared" si="0"/>
        <v>-21.340000000000003</v>
      </c>
      <c r="F6" s="44">
        <f t="shared" si="1"/>
        <v>1.2430548783919932E-2</v>
      </c>
    </row>
    <row r="7" spans="1:9" x14ac:dyDescent="0.25">
      <c r="A7">
        <v>2</v>
      </c>
      <c r="B7" s="41">
        <v>66</v>
      </c>
      <c r="C7" s="42">
        <f>$B$2*$C$2*B7/$E$2/1000/1000000000</f>
        <v>1.8653142575690966</v>
      </c>
      <c r="D7" s="42">
        <f t="shared" si="2"/>
        <v>-0.25113674243090345</v>
      </c>
      <c r="E7" s="49">
        <f t="shared" si="0"/>
        <v>-20.200000000000003</v>
      </c>
      <c r="F7" s="44">
        <f t="shared" si="1"/>
        <v>1.2432512001529871E-2</v>
      </c>
    </row>
    <row r="8" spans="1:9" x14ac:dyDescent="0.25">
      <c r="A8">
        <v>3</v>
      </c>
      <c r="B8" s="41">
        <v>66.5</v>
      </c>
      <c r="C8" s="42">
        <f>$B$2*$C$2*B8/$E$2/1000/1000000000</f>
        <v>1.8794454261870441</v>
      </c>
      <c r="D8" s="42">
        <f t="shared" si="2"/>
        <v>-0.23700557381295595</v>
      </c>
      <c r="E8" s="49">
        <f t="shared" si="0"/>
        <v>-19.060000000000002</v>
      </c>
      <c r="F8" s="44">
        <f t="shared" si="1"/>
        <v>1.2434710063638822E-2</v>
      </c>
    </row>
    <row r="9" spans="1:9" x14ac:dyDescent="0.25">
      <c r="A9">
        <v>4</v>
      </c>
      <c r="B9" s="41">
        <v>67</v>
      </c>
      <c r="C9" s="42">
        <f>$B$2*$C$2*B9/$E$2/1000/1000000000</f>
        <v>1.8935765948049919</v>
      </c>
      <c r="D9" s="42">
        <f t="shared" si="2"/>
        <v>-0.22287440519500823</v>
      </c>
      <c r="E9" s="49">
        <f t="shared" si="0"/>
        <v>-17.920000000000002</v>
      </c>
      <c r="F9" s="44">
        <f t="shared" si="1"/>
        <v>1.2437187789900012E-2</v>
      </c>
    </row>
    <row r="10" spans="1:9" x14ac:dyDescent="0.25">
      <c r="A10">
        <v>5</v>
      </c>
      <c r="B10" s="41">
        <v>67.5</v>
      </c>
      <c r="C10" s="42">
        <f>$B$2*$C$2*B10/$E$2/1000/1000000000</f>
        <v>1.9077077634229398</v>
      </c>
      <c r="D10" s="42">
        <f t="shared" si="2"/>
        <v>-0.20874323657706029</v>
      </c>
      <c r="E10" s="49">
        <f t="shared" si="0"/>
        <v>-16.78</v>
      </c>
      <c r="F10" s="44">
        <f t="shared" si="1"/>
        <v>1.244000217980097E-2</v>
      </c>
    </row>
    <row r="11" spans="1:9" x14ac:dyDescent="0.25">
      <c r="A11">
        <v>6</v>
      </c>
      <c r="B11" s="41">
        <v>68</v>
      </c>
      <c r="C11" s="42">
        <f>$B$2*$C$2*B11/$E$2/1000/1000000000</f>
        <v>1.9218389320408871</v>
      </c>
      <c r="D11" s="42">
        <f t="shared" si="2"/>
        <v>-0.19461206795911301</v>
      </c>
      <c r="E11" s="49">
        <f t="shared" si="0"/>
        <v>-15.640000000000002</v>
      </c>
      <c r="F11" s="44">
        <f t="shared" si="1"/>
        <v>1.2443226851605689E-2</v>
      </c>
    </row>
    <row r="12" spans="1:9" x14ac:dyDescent="0.25">
      <c r="A12">
        <v>7</v>
      </c>
      <c r="B12" s="41">
        <v>68.5</v>
      </c>
      <c r="C12" s="42">
        <f>$B$2*$C$2*B12/$E$2/1000/1000000000</f>
        <v>1.935970100658835</v>
      </c>
      <c r="D12" s="42">
        <f t="shared" si="2"/>
        <v>-0.18048089934116507</v>
      </c>
      <c r="E12" s="49">
        <f t="shared" si="0"/>
        <v>-14.500000000000002</v>
      </c>
      <c r="F12" s="44">
        <f t="shared" si="1"/>
        <v>1.2446958575252761E-2</v>
      </c>
    </row>
    <row r="13" spans="1:9" x14ac:dyDescent="0.25">
      <c r="A13">
        <v>8</v>
      </c>
      <c r="B13" s="41">
        <v>69</v>
      </c>
      <c r="C13" s="42">
        <f>$B$2*$C$2*B13/$E$2/1000/1000000000</f>
        <v>1.9501012692767827</v>
      </c>
      <c r="D13" s="42">
        <f t="shared" si="2"/>
        <v>-0.16634973072321735</v>
      </c>
      <c r="E13" s="49">
        <f t="shared" si="0"/>
        <v>-13.360000000000001</v>
      </c>
      <c r="F13" s="44">
        <f t="shared" si="1"/>
        <v>1.2451327149941417E-2</v>
      </c>
    </row>
    <row r="14" spans="1:9" x14ac:dyDescent="0.25">
      <c r="A14">
        <v>9</v>
      </c>
      <c r="B14" s="41">
        <v>69.5</v>
      </c>
      <c r="C14" s="42">
        <f>$B$2*$C$2*B14/$E$2/1000/1000000000</f>
        <v>1.9642324378947307</v>
      </c>
      <c r="D14" s="42">
        <f t="shared" si="2"/>
        <v>-0.15221856210526941</v>
      </c>
      <c r="E14" s="49">
        <f t="shared" si="0"/>
        <v>-12.22</v>
      </c>
      <c r="F14" s="44">
        <f t="shared" si="1"/>
        <v>1.2456510810578511E-2</v>
      </c>
    </row>
    <row r="15" spans="1:9" x14ac:dyDescent="0.25">
      <c r="A15">
        <v>10</v>
      </c>
      <c r="B15" s="41">
        <v>70</v>
      </c>
      <c r="C15" s="42">
        <f>$B$2*$C$2*B15/$E$2/1000/1000000000</f>
        <v>1.978363606512678</v>
      </c>
      <c r="D15" s="42">
        <f t="shared" si="2"/>
        <v>-0.13808739348732213</v>
      </c>
      <c r="E15" s="49">
        <f t="shared" si="0"/>
        <v>-11.08</v>
      </c>
      <c r="F15" s="44">
        <f t="shared" si="1"/>
        <v>1.2462761145065174E-2</v>
      </c>
    </row>
    <row r="16" spans="1:9" x14ac:dyDescent="0.25">
      <c r="A16">
        <v>11</v>
      </c>
      <c r="B16" s="41">
        <v>70.5</v>
      </c>
      <c r="C16" s="42">
        <f>$B$2*$C$2*B16/$E$2/1000/1000000000</f>
        <v>1.9924947751306257</v>
      </c>
      <c r="D16" s="42">
        <f t="shared" si="2"/>
        <v>-0.12395622486937441</v>
      </c>
      <c r="E16" s="49">
        <f t="shared" si="0"/>
        <v>-9.94</v>
      </c>
      <c r="F16" s="44">
        <f t="shared" si="1"/>
        <v>1.2470445157884751E-2</v>
      </c>
    </row>
    <row r="17" spans="1:6" x14ac:dyDescent="0.25">
      <c r="A17">
        <v>12</v>
      </c>
      <c r="B17" s="41">
        <v>71</v>
      </c>
      <c r="C17" s="42">
        <f>$B$2*$C$2*B17/$E$2/1000/1000000000</f>
        <v>2.0066259437485736</v>
      </c>
      <c r="D17" s="42">
        <f t="shared" si="2"/>
        <v>-0.10982505625142647</v>
      </c>
      <c r="E17" s="49">
        <f t="shared" si="0"/>
        <v>-8.7999999999999989</v>
      </c>
      <c r="F17" s="44">
        <f t="shared" si="1"/>
        <v>1.2480120028571191E-2</v>
      </c>
    </row>
    <row r="18" spans="1:6" x14ac:dyDescent="0.25">
      <c r="A18">
        <v>13</v>
      </c>
      <c r="B18" s="41">
        <v>71.5</v>
      </c>
      <c r="C18" s="42">
        <f>$B$2*$C$2*B18/$E$2/1000/1000000000</f>
        <v>2.0207571123665216</v>
      </c>
      <c r="D18" s="42">
        <f t="shared" si="2"/>
        <v>-9.5693887633478525E-2</v>
      </c>
      <c r="E18" s="49">
        <f t="shared" si="0"/>
        <v>-7.6599999999999993</v>
      </c>
      <c r="F18" s="44">
        <f t="shared" si="1"/>
        <v>1.2492674625780487E-2</v>
      </c>
    </row>
    <row r="19" spans="1:6" x14ac:dyDescent="0.25">
      <c r="A19">
        <v>14</v>
      </c>
      <c r="B19" s="41">
        <v>72</v>
      </c>
      <c r="C19" s="42">
        <f>$B$2*$C$2*B19/$E$2/1000/1000000000</f>
        <v>2.0348882809844691</v>
      </c>
      <c r="D19" s="42">
        <f t="shared" si="2"/>
        <v>-8.1562719015531027E-2</v>
      </c>
      <c r="E19" s="49">
        <f t="shared" si="0"/>
        <v>-6.52</v>
      </c>
      <c r="F19" s="44">
        <f t="shared" si="1"/>
        <v>1.2509619480909668E-2</v>
      </c>
    </row>
    <row r="20" spans="1:6" x14ac:dyDescent="0.25">
      <c r="A20">
        <v>15</v>
      </c>
      <c r="B20" s="41">
        <v>72.5</v>
      </c>
      <c r="C20" s="42">
        <f>$B$2*$C$2*B20/$E$2/1000/1000000000</f>
        <v>2.0490194496024166</v>
      </c>
      <c r="D20" s="42">
        <f t="shared" si="2"/>
        <v>-6.7431550397583528E-2</v>
      </c>
      <c r="E20" s="49">
        <f t="shared" si="0"/>
        <v>-5.38</v>
      </c>
      <c r="F20" s="44">
        <f t="shared" si="1"/>
        <v>1.2533745427060136E-2</v>
      </c>
    </row>
    <row r="21" spans="1:6" x14ac:dyDescent="0.25">
      <c r="A21">
        <v>16</v>
      </c>
      <c r="B21" s="43">
        <v>73</v>
      </c>
      <c r="C21" s="42">
        <f>$B$2*$C$2*B21/$E$2/1000/1000000000</f>
        <v>2.0631506182203645</v>
      </c>
      <c r="D21" s="42">
        <f t="shared" si="2"/>
        <v>-5.3300381779635586E-2</v>
      </c>
      <c r="E21" s="49">
        <f>E22-1.14</f>
        <v>-4.24</v>
      </c>
      <c r="F21" s="44">
        <f t="shared" si="1"/>
        <v>1.2570844759348014E-2</v>
      </c>
    </row>
    <row r="22" spans="1:6" x14ac:dyDescent="0.25">
      <c r="A22" s="46">
        <v>17</v>
      </c>
      <c r="B22" s="43">
        <v>73.5</v>
      </c>
      <c r="C22" s="42">
        <f>$B$2*$C$2*B22/$E$2/1000/1000000000</f>
        <v>2.077281786838312</v>
      </c>
      <c r="D22" s="42">
        <f t="shared" si="2"/>
        <v>-3.9169213161688088E-2</v>
      </c>
      <c r="E22" s="43">
        <v>-3.1</v>
      </c>
      <c r="F22" s="44">
        <f>D22/(E22)</f>
        <v>1.2635230052157448E-2</v>
      </c>
    </row>
    <row r="23" spans="1:6" x14ac:dyDescent="0.25">
      <c r="A23" s="46">
        <v>18</v>
      </c>
      <c r="B23" s="43">
        <v>74</v>
      </c>
      <c r="C23" s="42">
        <f>$B$2*$C$2*B23/$E$2/1000/1000000000</f>
        <v>2.0914129554562599</v>
      </c>
      <c r="D23" s="42">
        <f t="shared" si="2"/>
        <v>-2.5038044543740146E-2</v>
      </c>
      <c r="E23" s="43">
        <v>-2</v>
      </c>
      <c r="F23" s="44">
        <f t="shared" ref="F23:F24" si="3">D23/(E23)</f>
        <v>1.2519022271870073E-2</v>
      </c>
    </row>
    <row r="24" spans="1:6" x14ac:dyDescent="0.25">
      <c r="A24" s="46">
        <v>19</v>
      </c>
      <c r="B24" s="43">
        <v>74.5</v>
      </c>
      <c r="C24" s="42">
        <f>$B$2*$C$2*B24/$E$2/1000/1000000000</f>
        <v>2.1055441240742074</v>
      </c>
      <c r="D24" s="42">
        <f t="shared" si="2"/>
        <v>-1.0906875925792647E-2</v>
      </c>
      <c r="E24" s="43">
        <v>-0.8</v>
      </c>
      <c r="F24" s="44">
        <f t="shared" si="3"/>
        <v>1.3633594907240809E-2</v>
      </c>
    </row>
    <row r="25" spans="1:6" x14ac:dyDescent="0.25">
      <c r="A25" s="46"/>
      <c r="B25" s="47">
        <f>F2*E2/(C2*B2)/0.000000000001</f>
        <v>74.885915567943186</v>
      </c>
      <c r="C25" s="42">
        <f>$B$2*$C$2*B25/$E$2/1000/1000000000</f>
        <v>2.1164509999999996</v>
      </c>
      <c r="D25" s="42">
        <f t="shared" si="2"/>
        <v>0</v>
      </c>
      <c r="E25" s="47">
        <f>C25-F2</f>
        <v>0</v>
      </c>
      <c r="F25" s="44">
        <f>H2</f>
        <v>1.2491E-2</v>
      </c>
    </row>
    <row r="26" spans="1:6" x14ac:dyDescent="0.25">
      <c r="A26" s="46">
        <v>20</v>
      </c>
      <c r="B26" s="43">
        <v>75</v>
      </c>
      <c r="C26" s="42">
        <f>$B$2*$C$2*B26/$E$2/1000/1000000000</f>
        <v>2.1196752926921549</v>
      </c>
      <c r="D26" s="42">
        <f t="shared" si="2"/>
        <v>3.2242926921548509E-3</v>
      </c>
      <c r="E26" s="43">
        <v>0.3</v>
      </c>
      <c r="F26" s="44">
        <f>D26/(E26)</f>
        <v>1.0747642307182836E-2</v>
      </c>
    </row>
    <row r="27" spans="1:6" x14ac:dyDescent="0.25">
      <c r="A27" s="46">
        <v>21</v>
      </c>
      <c r="B27" s="43">
        <v>75.5</v>
      </c>
      <c r="C27" s="42">
        <f>$B$2*$C$2*B27/$E$2/1000/1000000000</f>
        <v>2.1338064613101029</v>
      </c>
      <c r="D27" s="42">
        <f t="shared" si="2"/>
        <v>1.7355461310102793E-2</v>
      </c>
      <c r="E27" s="43">
        <v>1.4</v>
      </c>
      <c r="F27" s="44">
        <f t="shared" ref="F27:F46" si="4">D27/(E27)</f>
        <v>1.2396758078644854E-2</v>
      </c>
    </row>
    <row r="28" spans="1:6" x14ac:dyDescent="0.25">
      <c r="A28" s="46">
        <v>22</v>
      </c>
      <c r="B28" s="43">
        <v>76</v>
      </c>
      <c r="C28" s="42">
        <f>$B$2*$C$2*B28/$E$2/1000/1000000000</f>
        <v>2.1479376299280504</v>
      </c>
      <c r="D28" s="42">
        <f t="shared" si="2"/>
        <v>3.1486629928050291E-2</v>
      </c>
      <c r="E28" s="43">
        <v>2.6</v>
      </c>
      <c r="F28" s="44">
        <f t="shared" si="4"/>
        <v>1.2110242280019343E-2</v>
      </c>
    </row>
    <row r="29" spans="1:6" x14ac:dyDescent="0.25">
      <c r="A29" s="46">
        <v>23</v>
      </c>
      <c r="B29" s="43">
        <v>76.5</v>
      </c>
      <c r="C29" s="42">
        <f>$B$2*$C$2*B29/$E$2/1000/1000000000</f>
        <v>2.1620687985459983</v>
      </c>
      <c r="D29" s="42">
        <f t="shared" si="2"/>
        <v>4.5617798545998234E-2</v>
      </c>
      <c r="E29" s="49">
        <f>E28+1.14</f>
        <v>3.74</v>
      </c>
      <c r="F29" s="44">
        <f t="shared" si="4"/>
        <v>1.2197272338502201E-2</v>
      </c>
    </row>
    <row r="30" spans="1:6" x14ac:dyDescent="0.25">
      <c r="A30">
        <v>24</v>
      </c>
      <c r="B30" s="41">
        <v>77</v>
      </c>
      <c r="C30" s="45">
        <f>$B$2*$C$2*B30/$E$2/1000/1000000000</f>
        <v>2.1761999671639463</v>
      </c>
      <c r="D30" s="42">
        <f t="shared" si="2"/>
        <v>5.9748967163946176E-2</v>
      </c>
      <c r="E30" s="49">
        <f t="shared" ref="E30:E46" si="5">E29+1.14</f>
        <v>4.88</v>
      </c>
      <c r="F30" s="44">
        <f t="shared" si="4"/>
        <v>1.2243640812284053E-2</v>
      </c>
    </row>
    <row r="31" spans="1:6" x14ac:dyDescent="0.25">
      <c r="A31">
        <v>25</v>
      </c>
      <c r="B31" s="41">
        <v>77.5</v>
      </c>
      <c r="C31" s="45">
        <f>$B$2*$C$2*B31/$E$2/1000/1000000000</f>
        <v>2.1903311357818938</v>
      </c>
      <c r="D31" s="42">
        <f t="shared" si="2"/>
        <v>7.3880135781893674E-2</v>
      </c>
      <c r="E31" s="49">
        <f t="shared" si="5"/>
        <v>6.02</v>
      </c>
      <c r="F31" s="44">
        <f t="shared" si="4"/>
        <v>1.2272447804301275E-2</v>
      </c>
    </row>
    <row r="32" spans="1:6" x14ac:dyDescent="0.25">
      <c r="A32">
        <v>26</v>
      </c>
      <c r="B32" s="41">
        <v>78</v>
      </c>
      <c r="C32" s="45">
        <f>$B$2*$C$2*B32/$E$2/1000/1000000000</f>
        <v>2.2044623043998413</v>
      </c>
      <c r="D32" s="42">
        <f t="shared" si="2"/>
        <v>8.8011304399841173E-2</v>
      </c>
      <c r="E32" s="49">
        <f t="shared" si="5"/>
        <v>7.1599999999999993</v>
      </c>
      <c r="F32" s="44">
        <f t="shared" si="4"/>
        <v>1.2292081620089551E-2</v>
      </c>
    </row>
    <row r="33" spans="1:10" x14ac:dyDescent="0.25">
      <c r="A33">
        <v>27</v>
      </c>
      <c r="B33" s="41">
        <v>78.5</v>
      </c>
      <c r="C33" s="45">
        <f>$B$2*$C$2*B33/$E$2/1000/1000000000</f>
        <v>2.2185934730177888</v>
      </c>
      <c r="D33" s="42">
        <f t="shared" si="2"/>
        <v>0.10214247301778867</v>
      </c>
      <c r="E33" s="49">
        <f t="shared" si="5"/>
        <v>8.2999999999999989</v>
      </c>
      <c r="F33" s="44">
        <f t="shared" si="4"/>
        <v>1.2306322050335987E-2</v>
      </c>
    </row>
    <row r="34" spans="1:10" x14ac:dyDescent="0.25">
      <c r="A34">
        <v>28</v>
      </c>
      <c r="B34" s="41">
        <v>79</v>
      </c>
      <c r="C34" s="45">
        <f>$B$2*$C$2*B34/$E$2/1000/1000000000</f>
        <v>2.2327246416357371</v>
      </c>
      <c r="D34" s="42">
        <f t="shared" si="2"/>
        <v>0.11627364163573706</v>
      </c>
      <c r="E34" s="49">
        <f t="shared" si="5"/>
        <v>9.44</v>
      </c>
      <c r="F34" s="44">
        <f t="shared" si="4"/>
        <v>1.2317123054633164E-2</v>
      </c>
    </row>
    <row r="35" spans="1:10" x14ac:dyDescent="0.25">
      <c r="A35">
        <v>29</v>
      </c>
      <c r="B35" s="41">
        <v>79.5</v>
      </c>
      <c r="C35" s="45">
        <f>$B$2*$C$2*B35/$E$2/1000/1000000000</f>
        <v>2.2468558102536846</v>
      </c>
      <c r="D35" s="42">
        <f t="shared" si="2"/>
        <v>0.13040481025368456</v>
      </c>
      <c r="E35" s="49">
        <f t="shared" si="5"/>
        <v>10.58</v>
      </c>
      <c r="F35" s="44">
        <f t="shared" si="4"/>
        <v>1.2325596432295326E-2</v>
      </c>
    </row>
    <row r="36" spans="1:10" x14ac:dyDescent="0.25">
      <c r="A36">
        <v>30</v>
      </c>
      <c r="B36" s="41">
        <v>80</v>
      </c>
      <c r="C36" s="45">
        <f>$B$2*$C$2*B36/$E$2/1000/1000000000</f>
        <v>2.2609869788716321</v>
      </c>
      <c r="D36" s="42">
        <f t="shared" si="2"/>
        <v>0.14453597887163205</v>
      </c>
      <c r="E36" s="49">
        <f t="shared" si="5"/>
        <v>11.72</v>
      </c>
      <c r="F36" s="44">
        <f t="shared" si="4"/>
        <v>1.2332421405429355E-2</v>
      </c>
    </row>
    <row r="37" spans="1:10" x14ac:dyDescent="0.25">
      <c r="A37">
        <v>31</v>
      </c>
      <c r="B37" s="41">
        <v>80.5</v>
      </c>
      <c r="C37" s="45">
        <f>$B$2*$C$2*B37/$E$2/1000/1000000000</f>
        <v>2.2751181474895796</v>
      </c>
      <c r="D37" s="42">
        <f t="shared" si="2"/>
        <v>0.15866714748957955</v>
      </c>
      <c r="E37" s="49">
        <f t="shared" si="5"/>
        <v>12.860000000000001</v>
      </c>
      <c r="F37" s="44">
        <f t="shared" si="4"/>
        <v>1.2338036352222359E-2</v>
      </c>
    </row>
    <row r="38" spans="1:10" x14ac:dyDescent="0.25">
      <c r="A38">
        <v>32</v>
      </c>
      <c r="B38" s="41">
        <v>81</v>
      </c>
      <c r="C38" s="45">
        <f>$B$2*$C$2*B38/$E$2/1000/1000000000</f>
        <v>2.2892493161075276</v>
      </c>
      <c r="D38" s="42">
        <f t="shared" si="2"/>
        <v>0.17279831610752749</v>
      </c>
      <c r="E38" s="49">
        <f t="shared" si="5"/>
        <v>14.000000000000002</v>
      </c>
      <c r="F38" s="44">
        <f t="shared" si="4"/>
        <v>1.2342736864823392E-2</v>
      </c>
    </row>
    <row r="39" spans="1:10" x14ac:dyDescent="0.25">
      <c r="A39">
        <v>33</v>
      </c>
      <c r="B39" s="41">
        <v>81.5</v>
      </c>
      <c r="C39" s="45">
        <f>$B$2*$C$2*B39/$E$2/1000/1000000000</f>
        <v>2.3033804847254755</v>
      </c>
      <c r="D39" s="42">
        <f t="shared" si="2"/>
        <v>0.18692948472547544</v>
      </c>
      <c r="E39" s="49">
        <f t="shared" si="5"/>
        <v>15.140000000000002</v>
      </c>
      <c r="F39" s="44">
        <f t="shared" si="4"/>
        <v>1.234672950630617E-2</v>
      </c>
    </row>
    <row r="40" spans="1:10" x14ac:dyDescent="0.25">
      <c r="A40">
        <v>34</v>
      </c>
      <c r="B40" s="41">
        <v>82</v>
      </c>
      <c r="C40" s="45">
        <f>$B$2*$C$2*B40/$E$2/1000/1000000000</f>
        <v>2.317511653343423</v>
      </c>
      <c r="D40" s="42">
        <f t="shared" si="2"/>
        <v>0.20106065334342293</v>
      </c>
      <c r="E40" s="49">
        <f t="shared" si="5"/>
        <v>16.28</v>
      </c>
      <c r="F40" s="44">
        <f t="shared" si="4"/>
        <v>1.2350162981782735E-2</v>
      </c>
    </row>
    <row r="41" spans="1:10" x14ac:dyDescent="0.25">
      <c r="A41">
        <v>35</v>
      </c>
      <c r="B41" s="41">
        <v>82.5</v>
      </c>
      <c r="C41" s="45">
        <f>$B$2*$C$2*B41/$E$2/1000/1000000000</f>
        <v>2.3316428219613705</v>
      </c>
      <c r="D41" s="42">
        <f t="shared" si="2"/>
        <v>0.21519182196137043</v>
      </c>
      <c r="E41" s="49">
        <f t="shared" si="5"/>
        <v>17.420000000000002</v>
      </c>
      <c r="F41" s="44">
        <f t="shared" si="4"/>
        <v>1.2353147070113112E-2</v>
      </c>
    </row>
    <row r="42" spans="1:10" x14ac:dyDescent="0.25">
      <c r="A42">
        <v>36</v>
      </c>
      <c r="B42" s="41">
        <v>83</v>
      </c>
      <c r="C42" s="45">
        <f>$B$2*$C$2*B42/$E$2/1000/1000000000</f>
        <v>2.3457739905793185</v>
      </c>
      <c r="D42" s="42">
        <f t="shared" si="2"/>
        <v>0.22932299057931838</v>
      </c>
      <c r="E42" s="49">
        <f t="shared" si="5"/>
        <v>18.560000000000002</v>
      </c>
      <c r="F42" s="44">
        <f t="shared" si="4"/>
        <v>1.2355764578627066E-2</v>
      </c>
    </row>
    <row r="43" spans="1:10" x14ac:dyDescent="0.25">
      <c r="A43">
        <v>37</v>
      </c>
      <c r="B43" s="41">
        <v>83.5</v>
      </c>
      <c r="C43" s="45">
        <f>$B$2*$C$2*B43/$E$2/1000/1000000000</f>
        <v>2.359905159197266</v>
      </c>
      <c r="D43" s="42">
        <f t="shared" si="2"/>
        <v>0.24345415919726587</v>
      </c>
      <c r="E43" s="49">
        <f t="shared" si="5"/>
        <v>19.700000000000003</v>
      </c>
      <c r="F43" s="44">
        <f t="shared" si="4"/>
        <v>1.2358079147069332E-2</v>
      </c>
    </row>
    <row r="44" spans="1:10" x14ac:dyDescent="0.25">
      <c r="A44">
        <v>38</v>
      </c>
      <c r="B44" s="41">
        <v>84</v>
      </c>
      <c r="C44" s="45">
        <f>$B$2*$C$2*B44/$E$2/1000/1000000000</f>
        <v>2.3740363278152139</v>
      </c>
      <c r="D44" s="42">
        <f t="shared" si="2"/>
        <v>0.25758532781521382</v>
      </c>
      <c r="E44" s="49">
        <f t="shared" si="5"/>
        <v>20.840000000000003</v>
      </c>
      <c r="F44" s="44">
        <f t="shared" si="4"/>
        <v>1.2360140490173406E-2</v>
      </c>
    </row>
    <row r="45" spans="1:10" x14ac:dyDescent="0.25">
      <c r="A45">
        <v>39</v>
      </c>
      <c r="B45" s="41">
        <v>84.5</v>
      </c>
      <c r="C45" s="45">
        <f>$B$2*$C$2*B45/$E$2/1000/1000000000</f>
        <v>2.3881674964331614</v>
      </c>
      <c r="D45" s="42">
        <f t="shared" si="2"/>
        <v>0.27171649643316131</v>
      </c>
      <c r="E45" s="49">
        <f t="shared" si="5"/>
        <v>21.980000000000004</v>
      </c>
      <c r="F45" s="44">
        <f t="shared" si="4"/>
        <v>1.2361988008788046E-2</v>
      </c>
    </row>
    <row r="46" spans="1:10" x14ac:dyDescent="0.25">
      <c r="A46">
        <v>40</v>
      </c>
      <c r="B46" s="41">
        <v>85</v>
      </c>
      <c r="C46" s="45">
        <f>$B$2*$C$2*B46/$E$2/1000/1000000000</f>
        <v>2.4022986650511093</v>
      </c>
      <c r="D46" s="42">
        <f t="shared" si="2"/>
        <v>0.28584766505110926</v>
      </c>
      <c r="E46" s="49">
        <f t="shared" si="5"/>
        <v>23.120000000000005</v>
      </c>
      <c r="F46" s="44">
        <f t="shared" si="4"/>
        <v>1.2363653332660433E-2</v>
      </c>
    </row>
    <row r="48" spans="1:10" x14ac:dyDescent="0.25">
      <c r="J48" s="3"/>
    </row>
  </sheetData>
  <mergeCells count="2">
    <mergeCell ref="H1:I1"/>
    <mergeCell ref="H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516-674C-4783-A0B6-BD2E9D3DC332}">
  <dimension ref="A1:I41"/>
  <sheetViews>
    <sheetView workbookViewId="0">
      <selection activeCell="O20" sqref="O20"/>
    </sheetView>
  </sheetViews>
  <sheetFormatPr baseColWidth="10" defaultRowHeight="15" x14ac:dyDescent="0.25"/>
  <cols>
    <col min="1" max="1" width="15.85546875" customWidth="1"/>
    <col min="2" max="2" width="18.42578125" customWidth="1"/>
    <col min="3" max="3" width="17.5703125" customWidth="1"/>
  </cols>
  <sheetData>
    <row r="1" spans="1:9" x14ac:dyDescent="0.25">
      <c r="B1" s="1"/>
      <c r="C1" s="1"/>
      <c r="D1" s="1"/>
      <c r="E1" s="1"/>
      <c r="F1" s="1"/>
      <c r="G1" s="1"/>
      <c r="H1" s="1"/>
      <c r="I1" s="1"/>
    </row>
    <row r="2" spans="1:9" x14ac:dyDescent="0.25">
      <c r="B2" s="1"/>
      <c r="C2" s="10" t="s">
        <v>42</v>
      </c>
      <c r="D2" s="10" t="s">
        <v>43</v>
      </c>
      <c r="E2" s="28" t="s">
        <v>44</v>
      </c>
      <c r="F2" s="1"/>
      <c r="G2" s="1"/>
      <c r="H2" s="1"/>
      <c r="I2" s="1"/>
    </row>
    <row r="3" spans="1:9" x14ac:dyDescent="0.25">
      <c r="B3" s="10" t="s">
        <v>29</v>
      </c>
      <c r="C3" s="10">
        <v>273.2</v>
      </c>
      <c r="D3" s="10">
        <v>219.15</v>
      </c>
      <c r="E3" s="28">
        <v>636.79999999999995</v>
      </c>
      <c r="F3" s="1"/>
      <c r="G3" s="1"/>
      <c r="H3" s="1"/>
      <c r="I3" s="1"/>
    </row>
    <row r="4" spans="1:9" ht="18" x14ac:dyDescent="0.25">
      <c r="B4" s="10" t="s">
        <v>33</v>
      </c>
      <c r="C4" s="10">
        <v>254.7</v>
      </c>
      <c r="D4" s="10">
        <v>206.1</v>
      </c>
      <c r="E4" s="28">
        <v>415.5</v>
      </c>
      <c r="F4" s="1"/>
      <c r="G4" s="1"/>
      <c r="H4" s="1"/>
      <c r="I4" s="1"/>
    </row>
    <row r="5" spans="1:9" x14ac:dyDescent="0.25">
      <c r="B5" s="10" t="s">
        <v>30</v>
      </c>
      <c r="C5" s="10">
        <v>93.7</v>
      </c>
      <c r="D5" s="10">
        <v>36.299999999999997</v>
      </c>
      <c r="E5" s="28">
        <v>20.3</v>
      </c>
      <c r="F5" s="1"/>
      <c r="G5" s="1"/>
      <c r="H5" s="1"/>
      <c r="I5" s="1"/>
    </row>
    <row r="6" spans="1:9" ht="18" x14ac:dyDescent="0.25">
      <c r="B6" s="10" t="s">
        <v>32</v>
      </c>
      <c r="C6" s="10">
        <v>76.099999999999994</v>
      </c>
      <c r="D6" s="10">
        <v>26.64</v>
      </c>
      <c r="E6" s="28">
        <v>30.4</v>
      </c>
      <c r="F6" s="1"/>
      <c r="G6" s="1"/>
      <c r="H6" s="1"/>
      <c r="I6" s="1"/>
    </row>
    <row r="7" spans="1:9" x14ac:dyDescent="0.25">
      <c r="B7" s="10" t="s">
        <v>27</v>
      </c>
      <c r="C7" s="10">
        <v>40</v>
      </c>
      <c r="D7" s="10">
        <v>50</v>
      </c>
      <c r="E7" s="28">
        <v>65</v>
      </c>
      <c r="F7" s="1"/>
      <c r="G7" s="1"/>
      <c r="H7" s="1"/>
      <c r="I7" s="1"/>
    </row>
    <row r="8" spans="1:9" x14ac:dyDescent="0.25">
      <c r="B8" s="10" t="s">
        <v>28</v>
      </c>
      <c r="C8" s="10">
        <v>80</v>
      </c>
      <c r="D8" s="10">
        <v>70</v>
      </c>
      <c r="E8" s="28">
        <v>85</v>
      </c>
      <c r="F8" s="1"/>
      <c r="G8" s="1"/>
      <c r="H8" s="1"/>
      <c r="I8" s="1"/>
    </row>
    <row r="9" spans="1:9" x14ac:dyDescent="0.25">
      <c r="B9" s="10" t="s">
        <v>45</v>
      </c>
      <c r="C9" s="29">
        <f>C17*1000000000*1000*$C$22/(C18*$B$22)</f>
        <v>59.038948740103059</v>
      </c>
      <c r="D9" s="29">
        <f t="shared" ref="D9:E9" si="0">D17*1000000000*1000*$C$22/(D18*$B$22)</f>
        <v>60.654593127177563</v>
      </c>
      <c r="E9" s="30">
        <f t="shared" si="0"/>
        <v>74.885915567943186</v>
      </c>
      <c r="F9" s="1"/>
      <c r="G9" s="1"/>
      <c r="H9" s="1"/>
      <c r="I9" s="1"/>
    </row>
    <row r="10" spans="1:9" x14ac:dyDescent="0.25">
      <c r="B10" s="10" t="s">
        <v>36</v>
      </c>
      <c r="C10" s="10">
        <v>1.6659999999999999</v>
      </c>
      <c r="D10" s="10">
        <v>1.7130000000000001</v>
      </c>
      <c r="E10" s="28">
        <v>2.09</v>
      </c>
      <c r="F10" s="1"/>
      <c r="G10" s="1"/>
      <c r="H10" s="1"/>
      <c r="I10" s="1"/>
    </row>
    <row r="11" spans="1:9" x14ac:dyDescent="0.25">
      <c r="B11" s="10" t="s">
        <v>37</v>
      </c>
      <c r="C11" s="10">
        <v>1.671</v>
      </c>
      <c r="D11" s="10">
        <v>1.716</v>
      </c>
      <c r="E11" s="28">
        <v>2.14</v>
      </c>
      <c r="F11" s="1"/>
      <c r="G11" s="1"/>
      <c r="H11" s="1"/>
      <c r="I11" s="1"/>
    </row>
    <row r="12" spans="1:9" x14ac:dyDescent="0.25">
      <c r="B12" s="10" t="s">
        <v>22</v>
      </c>
      <c r="C12" s="29">
        <f t="shared" ref="C12:E13" si="1">C7*0.001*$B$22*$C$18/$C$22/1000000000</f>
        <v>1.1312212941663469</v>
      </c>
      <c r="D12" s="29">
        <f t="shared" si="1"/>
        <v>1.4140266177079337</v>
      </c>
      <c r="E12" s="30">
        <f t="shared" si="1"/>
        <v>1.8382346030203136</v>
      </c>
      <c r="F12" s="1"/>
      <c r="G12" s="1"/>
      <c r="H12" s="1"/>
      <c r="I12" s="1"/>
    </row>
    <row r="13" spans="1:9" x14ac:dyDescent="0.25">
      <c r="B13" s="10" t="s">
        <v>23</v>
      </c>
      <c r="C13" s="29">
        <f t="shared" si="1"/>
        <v>2.2624425883326937</v>
      </c>
      <c r="D13" s="29">
        <f t="shared" si="1"/>
        <v>1.9796372647911069</v>
      </c>
      <c r="E13" s="30">
        <f t="shared" si="1"/>
        <v>2.4038452501034868</v>
      </c>
      <c r="F13" s="1"/>
      <c r="G13" s="1"/>
      <c r="H13" s="1"/>
      <c r="I13" s="1"/>
    </row>
    <row r="14" spans="1:9" ht="45" x14ac:dyDescent="0.25">
      <c r="A14" s="33" t="s">
        <v>35</v>
      </c>
      <c r="B14" s="10" t="s">
        <v>24</v>
      </c>
      <c r="C14" s="10">
        <v>6.5</v>
      </c>
      <c r="D14" s="10">
        <v>6.5</v>
      </c>
      <c r="E14" s="28">
        <v>6.5</v>
      </c>
      <c r="F14" s="1"/>
      <c r="G14" s="1"/>
      <c r="H14" s="1"/>
      <c r="I14" s="1"/>
    </row>
    <row r="15" spans="1:9" x14ac:dyDescent="0.25">
      <c r="B15" s="10" t="s">
        <v>25</v>
      </c>
      <c r="C15" s="10">
        <v>2.5859999999999999</v>
      </c>
      <c r="D15" s="10">
        <v>3.758</v>
      </c>
      <c r="E15" s="28">
        <v>12.491</v>
      </c>
      <c r="F15" s="1"/>
      <c r="G15" s="1"/>
      <c r="H15" s="1"/>
      <c r="I15" s="1"/>
    </row>
    <row r="16" spans="1:9" x14ac:dyDescent="0.25">
      <c r="B16" s="10" t="s">
        <v>26</v>
      </c>
      <c r="C16" s="10">
        <v>1.7367630000000001</v>
      </c>
      <c r="D16" s="10">
        <v>1.7670440000000001</v>
      </c>
      <c r="E16" s="28">
        <v>2.1562299999999999</v>
      </c>
      <c r="F16" s="1"/>
      <c r="G16" s="1"/>
      <c r="H16" s="1"/>
      <c r="I16" s="1"/>
    </row>
    <row r="17" spans="2:9" ht="18" x14ac:dyDescent="0.25">
      <c r="B17" s="10" t="s">
        <v>31</v>
      </c>
      <c r="C17" s="10">
        <v>1.6696529</v>
      </c>
      <c r="D17" s="10">
        <v>1.7144528000000001</v>
      </c>
      <c r="E17" s="28">
        <v>2.1164510000000001</v>
      </c>
      <c r="F17" s="1"/>
      <c r="G17" s="1"/>
      <c r="H17" s="1"/>
      <c r="I17" s="1"/>
    </row>
    <row r="18" spans="2:9" x14ac:dyDescent="0.25">
      <c r="B18" s="10" t="s">
        <v>21</v>
      </c>
      <c r="C18" s="10">
        <v>2.0205799999999998</v>
      </c>
      <c r="D18" s="10">
        <v>2.01953</v>
      </c>
      <c r="E18" s="28">
        <v>2.0192800000000002</v>
      </c>
      <c r="F18" s="1"/>
      <c r="G18" s="1"/>
      <c r="H18" s="1"/>
      <c r="I18" s="1"/>
    </row>
    <row r="19" spans="2:9" x14ac:dyDescent="0.25">
      <c r="B19" s="1"/>
      <c r="C19" s="1"/>
      <c r="D19" s="1"/>
      <c r="E19" s="1"/>
      <c r="F19" s="1"/>
      <c r="G19" s="1"/>
      <c r="H19" s="1"/>
      <c r="I19" s="1"/>
    </row>
    <row r="20" spans="2:9" x14ac:dyDescent="0.25">
      <c r="B20" s="1"/>
      <c r="C20" s="1"/>
      <c r="D20" s="1"/>
      <c r="E20" s="1"/>
      <c r="F20" s="1"/>
      <c r="G20" s="1"/>
      <c r="H20" s="1"/>
      <c r="I20" s="1"/>
    </row>
    <row r="21" spans="2:9" ht="18" x14ac:dyDescent="0.25">
      <c r="B21" s="11" t="s">
        <v>2</v>
      </c>
      <c r="C21" s="10" t="s">
        <v>6</v>
      </c>
      <c r="D21" s="1"/>
      <c r="E21" s="1"/>
      <c r="F21" s="1"/>
      <c r="G21" s="1"/>
      <c r="H21" s="1"/>
    </row>
    <row r="22" spans="2:9" x14ac:dyDescent="0.25">
      <c r="B22" s="31">
        <v>9.2740099999999999E-24</v>
      </c>
      <c r="C22" s="32">
        <v>6.6260701499999998E-34</v>
      </c>
      <c r="D22" s="1"/>
      <c r="E22" s="1"/>
      <c r="F22" s="1"/>
      <c r="G22" s="1"/>
      <c r="H22" s="1"/>
    </row>
    <row r="23" spans="2:9" x14ac:dyDescent="0.25">
      <c r="B23" s="1"/>
      <c r="C23" s="1"/>
      <c r="D23" s="1"/>
      <c r="E23" s="1"/>
      <c r="F23" s="1"/>
      <c r="G23" s="1"/>
      <c r="H23" s="1"/>
      <c r="I23" s="1"/>
    </row>
    <row r="25" spans="2:9" x14ac:dyDescent="0.25">
      <c r="C25" s="12" t="s">
        <v>20</v>
      </c>
      <c r="D25" s="12" t="s">
        <v>34</v>
      </c>
      <c r="E25" s="40" t="s">
        <v>40</v>
      </c>
      <c r="F25" s="40"/>
      <c r="G25" s="40" t="s">
        <v>41</v>
      </c>
      <c r="H25" s="40"/>
    </row>
    <row r="26" spans="2:9" x14ac:dyDescent="0.25">
      <c r="B26" s="12" t="s">
        <v>36</v>
      </c>
      <c r="C26" s="12">
        <v>0.85</v>
      </c>
      <c r="D26" s="34">
        <v>1.65</v>
      </c>
      <c r="E26" s="39">
        <f>D26/C26</f>
        <v>1.9411764705882353</v>
      </c>
      <c r="F26" s="39"/>
      <c r="G26" s="39">
        <f>C26/D26</f>
        <v>0.51515151515151514</v>
      </c>
      <c r="H26" s="39"/>
    </row>
    <row r="27" spans="2:9" x14ac:dyDescent="0.25">
      <c r="B27" s="12" t="s">
        <v>37</v>
      </c>
      <c r="C27" s="12">
        <v>1.1499999999999999</v>
      </c>
      <c r="D27" s="34">
        <v>2.15</v>
      </c>
      <c r="E27" s="39">
        <f t="shared" ref="E27:E39" si="2">D27/C27</f>
        <v>1.8695652173913044</v>
      </c>
      <c r="F27" s="39"/>
      <c r="G27" s="39">
        <f t="shared" ref="G27:G39" si="3">C27/D27</f>
        <v>0.53488372093023251</v>
      </c>
      <c r="H27" s="39"/>
    </row>
    <row r="28" spans="2:9" x14ac:dyDescent="0.25">
      <c r="B28" s="12" t="s">
        <v>10</v>
      </c>
      <c r="C28" s="35">
        <v>1E-4</v>
      </c>
      <c r="D28" s="35">
        <v>2.0000000000000001E-4</v>
      </c>
      <c r="E28" s="39">
        <f t="shared" si="2"/>
        <v>2</v>
      </c>
      <c r="F28" s="39"/>
      <c r="G28" s="39">
        <f t="shared" si="3"/>
        <v>0.5</v>
      </c>
      <c r="H28" s="39"/>
    </row>
    <row r="29" spans="2:9" x14ac:dyDescent="0.25">
      <c r="B29" s="12" t="s">
        <v>11</v>
      </c>
      <c r="C29" s="35">
        <v>0.01</v>
      </c>
      <c r="D29" s="35">
        <v>6.9999999999999999E-4</v>
      </c>
      <c r="E29" s="39">
        <f t="shared" si="2"/>
        <v>6.9999999999999993E-2</v>
      </c>
      <c r="F29" s="39"/>
      <c r="G29" s="39">
        <f t="shared" si="3"/>
        <v>14.285714285714286</v>
      </c>
      <c r="H29" s="39"/>
    </row>
    <row r="30" spans="2:9" x14ac:dyDescent="0.25">
      <c r="B30" s="12" t="s">
        <v>12</v>
      </c>
      <c r="C30" s="35">
        <v>9.9999999999999995E-7</v>
      </c>
      <c r="D30" s="35">
        <v>1.5E-5</v>
      </c>
      <c r="E30" s="39">
        <f t="shared" si="2"/>
        <v>15.000000000000002</v>
      </c>
      <c r="F30" s="39"/>
      <c r="G30" s="39">
        <f t="shared" si="3"/>
        <v>6.6666666666666666E-2</v>
      </c>
      <c r="H30" s="39"/>
    </row>
    <row r="31" spans="2:9" x14ac:dyDescent="0.25">
      <c r="B31" s="12" t="s">
        <v>13</v>
      </c>
      <c r="C31" s="35">
        <v>1E-4</v>
      </c>
      <c r="D31" s="35">
        <v>1E-4</v>
      </c>
      <c r="E31" s="39">
        <f t="shared" si="2"/>
        <v>1</v>
      </c>
      <c r="F31" s="39"/>
      <c r="G31" s="39">
        <f t="shared" si="3"/>
        <v>1</v>
      </c>
      <c r="H31" s="39"/>
    </row>
    <row r="32" spans="2:9" x14ac:dyDescent="0.25">
      <c r="B32" s="12" t="s">
        <v>14</v>
      </c>
      <c r="C32" s="12">
        <v>0.5</v>
      </c>
      <c r="D32" s="12">
        <v>1</v>
      </c>
      <c r="E32" s="39">
        <f t="shared" si="2"/>
        <v>2</v>
      </c>
      <c r="F32" s="39"/>
      <c r="G32" s="39">
        <f t="shared" si="3"/>
        <v>0.5</v>
      </c>
      <c r="H32" s="39"/>
    </row>
    <row r="33" spans="2:8" x14ac:dyDescent="0.25">
      <c r="B33" s="12" t="s">
        <v>15</v>
      </c>
      <c r="C33" s="12">
        <v>1.5</v>
      </c>
      <c r="D33" s="12">
        <v>2.5</v>
      </c>
      <c r="E33" s="39">
        <f t="shared" si="2"/>
        <v>1.6666666666666667</v>
      </c>
      <c r="F33" s="39"/>
      <c r="G33" s="39">
        <f t="shared" si="3"/>
        <v>0.6</v>
      </c>
      <c r="H33" s="39"/>
    </row>
    <row r="34" spans="2:8" x14ac:dyDescent="0.25">
      <c r="B34" s="12" t="s">
        <v>16</v>
      </c>
      <c r="C34" s="35">
        <v>1E-4</v>
      </c>
      <c r="D34" s="35">
        <v>6.4999999999999997E-3</v>
      </c>
      <c r="E34" s="39">
        <f t="shared" si="2"/>
        <v>65</v>
      </c>
      <c r="F34" s="39"/>
      <c r="G34" s="39">
        <f t="shared" si="3"/>
        <v>1.5384615384615385E-2</v>
      </c>
      <c r="H34" s="39"/>
    </row>
    <row r="35" spans="2:8" x14ac:dyDescent="0.25">
      <c r="B35" s="12" t="s">
        <v>17</v>
      </c>
      <c r="C35" s="35">
        <v>0.01</v>
      </c>
      <c r="D35" s="35">
        <v>6.4999999999999997E-3</v>
      </c>
      <c r="E35" s="39">
        <f t="shared" si="2"/>
        <v>0.64999999999999991</v>
      </c>
      <c r="F35" s="39"/>
      <c r="G35" s="39">
        <f t="shared" si="3"/>
        <v>1.5384615384615385</v>
      </c>
      <c r="H35" s="39"/>
    </row>
    <row r="36" spans="2:8" x14ac:dyDescent="0.25">
      <c r="B36" s="12" t="s">
        <v>18</v>
      </c>
      <c r="C36" s="35">
        <v>1E-4</v>
      </c>
      <c r="D36" s="35">
        <v>2E-3</v>
      </c>
      <c r="E36" s="39">
        <f t="shared" si="2"/>
        <v>20</v>
      </c>
      <c r="F36" s="39"/>
      <c r="G36" s="39">
        <f t="shared" si="3"/>
        <v>0.05</v>
      </c>
      <c r="H36" s="39"/>
    </row>
    <row r="37" spans="2:8" x14ac:dyDescent="0.25">
      <c r="B37" s="12" t="s">
        <v>19</v>
      </c>
      <c r="C37" s="35">
        <v>0.01</v>
      </c>
      <c r="D37" s="35">
        <v>1.2999999999999999E-2</v>
      </c>
      <c r="E37" s="39">
        <f t="shared" si="2"/>
        <v>1.2999999999999998</v>
      </c>
      <c r="F37" s="39"/>
      <c r="G37" s="39">
        <f t="shared" si="3"/>
        <v>0.76923076923076927</v>
      </c>
      <c r="H37" s="39"/>
    </row>
    <row r="38" spans="2:8" x14ac:dyDescent="0.25">
      <c r="B38" s="12" t="s">
        <v>38</v>
      </c>
      <c r="C38" s="12">
        <v>1</v>
      </c>
      <c r="D38" s="34">
        <v>1.66</v>
      </c>
      <c r="E38" s="39">
        <f t="shared" si="2"/>
        <v>1.66</v>
      </c>
      <c r="F38" s="39"/>
      <c r="G38" s="39">
        <f t="shared" si="3"/>
        <v>0.60240963855421692</v>
      </c>
      <c r="H38" s="39"/>
    </row>
    <row r="39" spans="2:8" x14ac:dyDescent="0.25">
      <c r="B39" s="12" t="s">
        <v>39</v>
      </c>
      <c r="C39" s="12">
        <v>1</v>
      </c>
      <c r="D39" s="34">
        <v>2.12</v>
      </c>
      <c r="E39" s="39">
        <f t="shared" si="2"/>
        <v>2.12</v>
      </c>
      <c r="F39" s="39"/>
      <c r="G39" s="39">
        <f t="shared" si="3"/>
        <v>0.47169811320754712</v>
      </c>
      <c r="H39" s="39"/>
    </row>
    <row r="41" spans="2:8" x14ac:dyDescent="0.25">
      <c r="G41" s="9"/>
    </row>
  </sheetData>
  <mergeCells count="30">
    <mergeCell ref="E25:F25"/>
    <mergeCell ref="E26:F26"/>
    <mergeCell ref="E27:F27"/>
    <mergeCell ref="E31:F31"/>
    <mergeCell ref="E30:F30"/>
    <mergeCell ref="G37:H37"/>
    <mergeCell ref="G38:H38"/>
    <mergeCell ref="G39:H39"/>
    <mergeCell ref="G31:H31"/>
    <mergeCell ref="G32:H32"/>
    <mergeCell ref="E29:F29"/>
    <mergeCell ref="E28:F28"/>
    <mergeCell ref="E39:F39"/>
    <mergeCell ref="E38:F38"/>
    <mergeCell ref="E37:F37"/>
    <mergeCell ref="E36:F36"/>
    <mergeCell ref="E35:F35"/>
    <mergeCell ref="E34:F34"/>
    <mergeCell ref="E33:F33"/>
    <mergeCell ref="E32:F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 en f.  de DeltaE</vt:lpstr>
      <vt:lpstr>DeltaE en f. de g resonancia</vt:lpstr>
      <vt:lpstr>DeltaE y g</vt:lpstr>
      <vt:lpstr>Normalization exp y 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Blasco</dc:creator>
  <cp:lastModifiedBy>Samuel Blasco</cp:lastModifiedBy>
  <dcterms:created xsi:type="dcterms:W3CDTF">2024-05-27T18:11:24Z</dcterms:created>
  <dcterms:modified xsi:type="dcterms:W3CDTF">2024-06-20T10:46:50Z</dcterms:modified>
</cp:coreProperties>
</file>