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Integrator and Control Tim" sheetId="1" r:id="rId4"/>
    <sheet state="visible" name="Simulation" sheetId="2" r:id="rId5"/>
    <sheet state="visible" name="TRIGA Spectrum Data" sheetId="3" r:id="rId6"/>
    <sheet state="visible" name="Simulation TRIGA" sheetId="4" r:id="rId7"/>
    <sheet state="visible" name="Simulation TRIGA Mainz Computer" sheetId="5" r:id="rId8"/>
    <sheet state="visible" name="Simulation Cluster Piston" sheetId="6" r:id="rId9"/>
  </sheets>
  <definedNames/>
  <calcPr/>
</workbook>
</file>

<file path=xl/sharedStrings.xml><?xml version="1.0" encoding="utf-8"?>
<sst xmlns="http://schemas.openxmlformats.org/spreadsheetml/2006/main" count="584" uniqueCount="149">
  <si>
    <t>using beamline_test.xml</t>
  </si>
  <si>
    <t>Test of integration and control to find a good compromise</t>
  </si>
  <si>
    <t>Maximum z-altitude (m)</t>
  </si>
  <si>
    <t>Minimal kinetic energy (eV)</t>
  </si>
  <si>
    <t>eta = 2.e-4</t>
  </si>
  <si>
    <t>Control time (s)</t>
  </si>
  <si>
    <t>Integration methods</t>
  </si>
  <si>
    <t>integrator_rk54</t>
  </si>
  <si>
    <t>integrator_rk65</t>
  </si>
  <si>
    <t>integrator_rk86</t>
  </si>
  <si>
    <t>integrator_rk87</t>
  </si>
  <si>
    <t>integrator_rk8</t>
  </si>
  <si>
    <t>eta = 5.e-4</t>
  </si>
  <si>
    <t>Time simulation (s)</t>
  </si>
  <si>
    <t>Size output (byte)</t>
  </si>
  <si>
    <t>Particle exit (&amp; re entry) (bool)</t>
  </si>
  <si>
    <t>Accuracy (m)</t>
  </si>
  <si>
    <t xml:space="preserve">KE_initial = </t>
  </si>
  <si>
    <t>eV</t>
  </si>
  <si>
    <t>m_neutron =</t>
  </si>
  <si>
    <t>v =</t>
  </si>
  <si>
    <t>m/s</t>
  </si>
  <si>
    <t>z_max</t>
  </si>
  <si>
    <t>m</t>
  </si>
  <si>
    <t>Estimated time with (h)</t>
  </si>
  <si>
    <t>control time</t>
  </si>
  <si>
    <t>integrator</t>
  </si>
  <si>
    <t>number n</t>
  </si>
  <si>
    <t>rk86</t>
  </si>
  <si>
    <t>GSL error (root poly) (bool)</t>
  </si>
  <si>
    <t>Number step before end (int)</t>
  </si>
  <si>
    <t>Number step before end / time simulation (step/s)</t>
  </si>
  <si>
    <t>Status</t>
  </si>
  <si>
    <t>Name File on T. Guilbaud PC</t>
  </si>
  <si>
    <t>run</t>
  </si>
  <si>
    <t>seed</t>
  </si>
  <si>
    <t>Temperature (K)</t>
  </si>
  <si>
    <t>Energy min (neV)</t>
  </si>
  <si>
    <t>Energy max (neV)</t>
  </si>
  <si>
    <t>Max steps</t>
  </si>
  <si>
    <t>Integrator</t>
  </si>
  <si>
    <t>Control Time (s)</t>
  </si>
  <si>
    <t>Neutrons</t>
  </si>
  <si>
    <t>Time Simulation (s) / (h)</t>
  </si>
  <si>
    <t>Size Output (kb)</t>
  </si>
  <si>
    <t>Number exit</t>
  </si>
  <si>
    <t>initial ke (neV)</t>
  </si>
  <si>
    <t>final ke (neV)</t>
  </si>
  <si>
    <t>Steps * 1000</t>
  </si>
  <si>
    <t>Done</t>
  </si>
  <si>
    <t>beamline_surface_simulation_1.root</t>
  </si>
  <si>
    <t>beamline_surface_simulation_2.root</t>
  </si>
  <si>
    <t>beamline_surface_simulation_3.root</t>
  </si>
  <si>
    <t>beamline_surface_simulation_4.root</t>
  </si>
  <si>
    <t>beamline_surface_simulation_5.root</t>
  </si>
  <si>
    <t>beamline_surface_simulation_6.root</t>
  </si>
  <si>
    <t>beamline_surface_simulation_7.root</t>
  </si>
  <si>
    <t>beamline_surface_simulation_8.root</t>
  </si>
  <si>
    <t>beamline_surface_simulation_9.root</t>
  </si>
  <si>
    <t>beamline_surface_simulation_10.root</t>
  </si>
  <si>
    <t>beamline_surface_simulation_11.root</t>
  </si>
  <si>
    <t>beamline_surface_simulation_12.root</t>
  </si>
  <si>
    <t>beamline_surface_auto_simulation_1.root</t>
  </si>
  <si>
    <t>beamline_surface_auto_simulation_2.root</t>
  </si>
  <si>
    <t>beamline_surface_auto_simulation_3.root</t>
  </si>
  <si>
    <t>beamline_surface_auto_simulation_4.root</t>
  </si>
  <si>
    <t>beamline_surface_auto_simulation_5.root</t>
  </si>
  <si>
    <t>Total</t>
  </si>
  <si>
    <t>Proportion exit</t>
  </si>
  <si>
    <t>%</t>
  </si>
  <si>
    <t>offset</t>
  </si>
  <si>
    <t>scale</t>
  </si>
  <si>
    <t>k</t>
  </si>
  <si>
    <t>T</t>
  </si>
  <si>
    <t>e</t>
  </si>
  <si>
    <t>Velocity (m/s)</t>
  </si>
  <si>
    <t>Kinetic Energy (eV)</t>
  </si>
  <si>
    <t>Rate per unit velocity</t>
  </si>
  <si>
    <t>Ecart</t>
  </si>
  <si>
    <t>beamline_surface_simulation_triga_1.root</t>
  </si>
  <si>
    <t>beamline_surface_simulation_triga_2.root</t>
  </si>
  <si>
    <t>beamline_surface_simulation_triga_3.root</t>
  </si>
  <si>
    <t>beamline_surface_simulation_triga_4.root</t>
  </si>
  <si>
    <t>beamline_surface_simulation_triga_5.root</t>
  </si>
  <si>
    <t>beamline_surface_simulation_triga_6.root</t>
  </si>
  <si>
    <t>beamline_surface_simulation_triga_7.root</t>
  </si>
  <si>
    <t>beamline_surface_simulation_triga_8.root</t>
  </si>
  <si>
    <t>beamline_surface_simulation_triga_9.root</t>
  </si>
  <si>
    <t>beamline_surface_simulation_triga_10.root</t>
  </si>
  <si>
    <t>beamline_surface_simulation_triga_11.root</t>
  </si>
  <si>
    <t>beamline_surface_simulation_triga_12.root</t>
  </si>
  <si>
    <t>beamline_surface_simulation_triga_13.root</t>
  </si>
  <si>
    <t>Neutron generated per time simulation</t>
  </si>
  <si>
    <t>neutrons/s</t>
  </si>
  <si>
    <t>Neutron exit per time simulation</t>
  </si>
  <si>
    <t>neutrons/h</t>
  </si>
  <si>
    <t>beamline_surface_simulation_triga_14.root</t>
  </si>
  <si>
    <t>new spectrum</t>
  </si>
  <si>
    <t>beamline_surface_auto_simulation_triga_21.root</t>
  </si>
  <si>
    <t>spectrum 3</t>
  </si>
  <si>
    <t>beamline_surface_auto_simulation_triga_22.root</t>
  </si>
  <si>
    <t>beamline_surface_auto_simulation_triga_23.root</t>
  </si>
  <si>
    <t>beamline_surface_auto_simulation_triga_24.root</t>
  </si>
  <si>
    <t>beamline_surface_auto_simulation_triga_25.root</t>
  </si>
  <si>
    <t>beamline_surface_auto_simulation_triga_26.root</t>
  </si>
  <si>
    <t>beamline_surface_auto_simulation_triga_27.root</t>
  </si>
  <si>
    <t>beamline_surface_auto_simulation_triga_31.root</t>
  </si>
  <si>
    <t>beamline_surface_auto_simulation_triga_32.root</t>
  </si>
  <si>
    <t>beamline_surface_auto_simulation_triga_33.root</t>
  </si>
  <si>
    <t>Name File in Comsol PC</t>
  </si>
  <si>
    <t>date</t>
  </si>
  <si>
    <t>CPU</t>
  </si>
  <si>
    <t>Cycles</t>
  </si>
  <si>
    <t>Neutrons/cycle/CPU</t>
  </si>
  <si>
    <t>Neutrons Total</t>
  </si>
  <si>
    <t>beamline_surface_auto_simulation_triga_00-&gt;27.root</t>
  </si>
  <si>
    <t>81500 -&gt; 81527</t>
  </si>
  <si>
    <t>beamline_surface_auto_simulation_triga_00-&gt;57.root</t>
  </si>
  <si>
    <t>81600 -&gt; 81657</t>
  </si>
  <si>
    <t>beamline_surface_auto_simulation_triga_00-&gt;15.root</t>
  </si>
  <si>
    <t>81700 -&gt; 81715</t>
  </si>
  <si>
    <t>81800 -&gt; 81815</t>
  </si>
  <si>
    <t>81900 -&gt; 81915</t>
  </si>
  <si>
    <t>82000 -&gt; 82015</t>
  </si>
  <si>
    <t>82100 -&gt; 82115</t>
  </si>
  <si>
    <t>beamline_surface_auto_simulation_triga_00-&gt;25.root</t>
  </si>
  <si>
    <t>82200 -&gt; 82225</t>
  </si>
  <si>
    <t>beamline_surface_slits_auto_simulation_triga_00-&gt;09.root</t>
  </si>
  <si>
    <t>82300 -&gt; 82309</t>
  </si>
  <si>
    <t>82400 -&gt; 82409</t>
  </si>
  <si>
    <t>82500 -&gt; 82509</t>
  </si>
  <si>
    <t>beamline_surface_slits_auto_simulation_triga_00-&gt;19.root</t>
  </si>
  <si>
    <t>82600 -&gt; 82619</t>
  </si>
  <si>
    <t>82700 -&gt; 82719</t>
  </si>
  <si>
    <t>82800 -&gt; 82819</t>
  </si>
  <si>
    <t>82900 -&gt; 82919</t>
  </si>
  <si>
    <t>83000 -&gt; 83019</t>
  </si>
  <si>
    <t>Name File in merge Cluster</t>
  </si>
  <si>
    <t>Submit</t>
  </si>
  <si>
    <t>Size Output (Mb)</t>
  </si>
  <si>
    <t>tSPECT_beamline_slits_parallel_merge_${output_folder}_${SLURM_JOB_ID}.root</t>
  </si>
  <si>
    <t>rk87</t>
  </si>
  <si>
    <t>rk88</t>
  </si>
  <si>
    <t>rk89</t>
  </si>
  <si>
    <t>rk90</t>
  </si>
  <si>
    <t>rk91</t>
  </si>
  <si>
    <t>Count steps</t>
  </si>
  <si>
    <t>Neutrons/CPU</t>
  </si>
  <si>
    <t>tSPECT_piston_parallel_merge_${output_folder}_${SLURM_JOB_ID}.root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</si>
</sst>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E+00"/>
    <numFmt numFmtId="165" formatCode="0.000"/>
    <numFmt numFmtId="166" formatCode="0.0000000000"/>
    <numFmt numFmtId="167" formatCode="0.000000"/>
    <numFmt numFmtId="168" formatCode="0.00000"/>
    <numFmt numFmtId="169" formatCode="dd/mm/yyyy"/>
  </numFmts>
  <fonts count="4">
    <font>
      <sz val="10.0"/>
      <color rgb="FF000000"/>
      <name val="Arial"/>
    </font>
    <font>
      <color theme="1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11" xfId="0" applyAlignment="1" applyBorder="1" applyFont="1" applyNumberFormat="1">
      <alignment readingOrder="0"/>
    </xf>
    <xf borderId="1" fillId="0" fontId="0" numFmtId="0" xfId="0" applyAlignment="1" applyBorder="1" applyFont="1">
      <alignment readingOrder="0"/>
    </xf>
    <xf borderId="5" fillId="0" fontId="1" numFmtId="0" xfId="0" applyBorder="1" applyFont="1"/>
    <xf borderId="1" fillId="0" fontId="1" numFmtId="11" xfId="0" applyBorder="1" applyFont="1" applyNumberFormat="1"/>
    <xf borderId="1" fillId="0" fontId="1" numFmtId="164" xfId="0" applyBorder="1" applyFont="1" applyNumberFormat="1"/>
    <xf borderId="0" fillId="0" fontId="1" numFmtId="164" xfId="0" applyFont="1" applyNumberFormat="1"/>
    <xf borderId="6" fillId="0" fontId="1" numFmtId="0" xfId="0" applyAlignment="1" applyBorder="1" applyFont="1">
      <alignment readingOrder="0"/>
    </xf>
    <xf borderId="6" fillId="0" fontId="1" numFmtId="11" xfId="0" applyBorder="1" applyFont="1" applyNumberForma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1" numFmtId="11" xfId="0" applyFont="1" applyNumberFormat="1"/>
    <xf borderId="0" fillId="0" fontId="1" numFmtId="0" xfId="0" applyFont="1"/>
    <xf borderId="0" fillId="0" fontId="1" numFmtId="11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11" xfId="0" applyAlignment="1" applyBorder="1" applyFont="1" applyNumberFormat="1">
      <alignment readingOrder="0"/>
    </xf>
    <xf borderId="8" fillId="0" fontId="1" numFmtId="165" xfId="0" applyAlignment="1" applyBorder="1" applyFont="1" applyNumberForma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165" xfId="0" applyAlignment="1" applyBorder="1" applyFont="1" applyNumberFormat="1">
      <alignment readingOrder="0"/>
    </xf>
    <xf borderId="1" fillId="0" fontId="1" numFmtId="0" xfId="0" applyBorder="1" applyFont="1"/>
    <xf borderId="8" fillId="0" fontId="1" numFmtId="0" xfId="0" applyBorder="1" applyFont="1"/>
    <xf borderId="6" fillId="0" fontId="1" numFmtId="11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6" fillId="0" fontId="1" numFmtId="0" xfId="0" applyBorder="1" applyFont="1"/>
    <xf borderId="6" fillId="0" fontId="1" numFmtId="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6" fillId="0" fontId="1" numFmtId="165" xfId="0" applyAlignment="1" applyBorder="1" applyFont="1" applyNumberFormat="1">
      <alignment readingOrder="0"/>
    </xf>
    <xf borderId="3" fillId="0" fontId="1" numFmtId="0" xfId="0" applyBorder="1" applyFont="1"/>
    <xf borderId="3" fillId="0" fontId="1" numFmtId="165" xfId="0" applyBorder="1" applyFont="1" applyNumberFormat="1"/>
    <xf borderId="4" fillId="0" fontId="1" numFmtId="0" xfId="0" applyBorder="1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1" numFmtId="166" xfId="0" applyFont="1" applyNumberFormat="1"/>
    <xf borderId="0" fillId="2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2" fontId="1" numFmtId="167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1" numFmtId="167" xfId="0" applyFont="1" applyNumberFormat="1"/>
    <xf borderId="0" fillId="0" fontId="1" numFmtId="165" xfId="0" applyFont="1" applyNumberFormat="1"/>
    <xf borderId="2" fillId="0" fontId="1" numFmtId="165" xfId="0" applyAlignment="1" applyBorder="1" applyFont="1" applyNumberFormat="1">
      <alignment readingOrder="0"/>
    </xf>
    <xf borderId="3" fillId="0" fontId="1" numFmtId="1" xfId="0" applyBorder="1" applyFont="1" applyNumberFormat="1"/>
    <xf borderId="0" fillId="0" fontId="1" numFmtId="168" xfId="0" applyFont="1" applyNumberFormat="1"/>
    <xf borderId="0" fillId="0" fontId="1" numFmtId="165" xfId="0" applyAlignment="1" applyFont="1" applyNumberFormat="1">
      <alignment readingOrder="0"/>
    </xf>
    <xf borderId="8" fillId="0" fontId="1" numFmtId="169" xfId="0" applyAlignment="1" applyBorder="1" applyFont="1" applyNumberFormat="1">
      <alignment readingOrder="0"/>
    </xf>
    <xf borderId="8" fillId="0" fontId="1" numFmtId="3" xfId="0" applyAlignment="1" applyBorder="1" applyFont="1" applyNumberFormat="1">
      <alignment readingOrder="0"/>
    </xf>
    <xf borderId="3" fillId="0" fontId="1" numFmtId="11" xfId="0" applyBorder="1" applyFont="1" applyNumberFormat="1"/>
    <xf borderId="3" fillId="0" fontId="1" numFmtId="2" xfId="0" applyBorder="1" applyFont="1" applyNumberFormat="1"/>
    <xf borderId="3" fillId="0" fontId="1" numFmtId="0" xfId="0" applyBorder="1" applyFont="1"/>
    <xf borderId="0" fillId="0" fontId="1" numFmtId="4" xfId="0" applyFont="1" applyNumberFormat="1"/>
    <xf borderId="8" fillId="0" fontId="2" numFmtId="169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8" fillId="0" fontId="1" numFmtId="1" xfId="0" applyAlignment="1" applyBorder="1" applyFont="1" applyNumberFormat="1">
      <alignment readingOrder="0"/>
    </xf>
    <xf borderId="8" fillId="0" fontId="1" numFmtId="2" xfId="0" applyAlignment="1" applyBorder="1" applyFont="1" applyNumberFormat="1">
      <alignment readingOrder="0"/>
    </xf>
    <xf borderId="5" fillId="0" fontId="1" numFmtId="11" xfId="0" applyAlignment="1" applyBorder="1" applyFont="1" applyNumberFormat="1">
      <alignment readingOrder="0"/>
    </xf>
    <xf borderId="8" fillId="0" fontId="2" numFmtId="3" xfId="0" applyAlignment="1" applyBorder="1" applyFont="1" applyNumberFormat="1">
      <alignment readingOrder="0"/>
    </xf>
    <xf borderId="8" fillId="0" fontId="2" numFmtId="11" xfId="0" applyAlignment="1" applyBorder="1" applyFont="1" applyNumberFormat="1">
      <alignment readingOrder="0"/>
    </xf>
    <xf borderId="5" fillId="0" fontId="2" numFmtId="11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1" xfId="0" applyBorder="1" applyFont="1" applyNumberFormat="1"/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  <xf borderId="8" fillId="0" fontId="2" numFmtId="1" xfId="0" applyAlignment="1" applyBorder="1" applyFont="1" applyNumberFormat="1">
      <alignment readingOrder="0"/>
    </xf>
    <xf borderId="3" fillId="0" fontId="1" numFmtId="3" xfId="0" applyBorder="1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Integrator and Control Tim'!$B$26</c:f>
            </c:strRef>
          </c:tx>
          <c:marker>
            <c:symbol val="none"/>
          </c:marker>
          <c:cat>
            <c:strRef>
              <c:f>'Test Integrator and Control Tim'!$C$25:$H$25</c:f>
            </c:strRef>
          </c:cat>
          <c:val>
            <c:numRef>
              <c:f>'Test Integrator and Control Tim'!$C$26:$H$26</c:f>
              <c:numCache/>
            </c:numRef>
          </c:val>
          <c:smooth val="0"/>
        </c:ser>
        <c:ser>
          <c:idx val="1"/>
          <c:order val="1"/>
          <c:tx>
            <c:strRef>
              <c:f>'Test Integrator and Control Tim'!$B$27</c:f>
            </c:strRef>
          </c:tx>
          <c:marker>
            <c:symbol val="none"/>
          </c:marker>
          <c:cat>
            <c:strRef>
              <c:f>'Test Integrator and Control Tim'!$C$25:$H$25</c:f>
            </c:strRef>
          </c:cat>
          <c:val>
            <c:numRef>
              <c:f>'Test Integrator and Control Tim'!$C$27:$H$27</c:f>
              <c:numCache/>
            </c:numRef>
          </c:val>
          <c:smooth val="0"/>
        </c:ser>
        <c:ser>
          <c:idx val="2"/>
          <c:order val="2"/>
          <c:tx>
            <c:strRef>
              <c:f>'Test Integrator and Control Tim'!$B$28</c:f>
            </c:strRef>
          </c:tx>
          <c:marker>
            <c:symbol val="none"/>
          </c:marker>
          <c:cat>
            <c:strRef>
              <c:f>'Test Integrator and Control Tim'!$C$25:$H$25</c:f>
            </c:strRef>
          </c:cat>
          <c:val>
            <c:numRef>
              <c:f>'Test Integrator and Control Tim'!$C$28:$H$28</c:f>
              <c:numCache/>
            </c:numRef>
          </c:val>
          <c:smooth val="0"/>
        </c:ser>
        <c:ser>
          <c:idx val="3"/>
          <c:order val="3"/>
          <c:tx>
            <c:strRef>
              <c:f>'Test Integrator and Control Tim'!$B$29</c:f>
            </c:strRef>
          </c:tx>
          <c:marker>
            <c:symbol val="none"/>
          </c:marker>
          <c:cat>
            <c:strRef>
              <c:f>'Test Integrator and Control Tim'!$C$25:$H$25</c:f>
            </c:strRef>
          </c:cat>
          <c:val>
            <c:numRef>
              <c:f>'Test Integrator and Control Tim'!$C$29:$H$29</c:f>
              <c:numCache/>
            </c:numRef>
          </c:val>
          <c:smooth val="0"/>
        </c:ser>
        <c:ser>
          <c:idx val="4"/>
          <c:order val="4"/>
          <c:tx>
            <c:strRef>
              <c:f>'Test Integrator and Control Tim'!$B$30</c:f>
            </c:strRef>
          </c:tx>
          <c:marker>
            <c:symbol val="none"/>
          </c:marker>
          <c:cat>
            <c:strRef>
              <c:f>'Test Integrator and Control Tim'!$C$25:$H$25</c:f>
            </c:strRef>
          </c:cat>
          <c:val>
            <c:numRef>
              <c:f>'Test Integrator and Control Tim'!$C$30:$H$30</c:f>
              <c:numCache/>
            </c:numRef>
          </c:val>
          <c:smooth val="0"/>
        </c:ser>
        <c:axId val="905827727"/>
        <c:axId val="1447426969"/>
      </c:lineChart>
      <c:catAx>
        <c:axId val="90582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426969"/>
      </c:catAx>
      <c:valAx>
        <c:axId val="144742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simulation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82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Integrator and Control Tim'!$J$64</c:f>
            </c:strRef>
          </c:tx>
          <c:marker>
            <c:symbol val="none"/>
          </c:marker>
          <c:cat>
            <c:strRef>
              <c:f>'Test Integrator and Control Tim'!$K$63:$P$63</c:f>
            </c:strRef>
          </c:cat>
          <c:val>
            <c:numRef>
              <c:f>'Test Integrator and Control Tim'!$K$64:$P$64</c:f>
              <c:numCache/>
            </c:numRef>
          </c:val>
          <c:smooth val="0"/>
        </c:ser>
        <c:ser>
          <c:idx val="1"/>
          <c:order val="1"/>
          <c:tx>
            <c:strRef>
              <c:f>'Test Integrator and Control Tim'!$J$65</c:f>
            </c:strRef>
          </c:tx>
          <c:marker>
            <c:symbol val="none"/>
          </c:marker>
          <c:cat>
            <c:strRef>
              <c:f>'Test Integrator and Control Tim'!$K$63:$P$63</c:f>
            </c:strRef>
          </c:cat>
          <c:val>
            <c:numRef>
              <c:f>'Test Integrator and Control Tim'!$K$65:$P$65</c:f>
              <c:numCache/>
            </c:numRef>
          </c:val>
          <c:smooth val="0"/>
        </c:ser>
        <c:ser>
          <c:idx val="2"/>
          <c:order val="2"/>
          <c:tx>
            <c:strRef>
              <c:f>'Test Integrator and Control Tim'!$J$66</c:f>
            </c:strRef>
          </c:tx>
          <c:marker>
            <c:symbol val="none"/>
          </c:marker>
          <c:cat>
            <c:strRef>
              <c:f>'Test Integrator and Control Tim'!$K$63:$P$63</c:f>
            </c:strRef>
          </c:cat>
          <c:val>
            <c:numRef>
              <c:f>'Test Integrator and Control Tim'!$K$66:$P$66</c:f>
              <c:numCache/>
            </c:numRef>
          </c:val>
          <c:smooth val="0"/>
        </c:ser>
        <c:ser>
          <c:idx val="3"/>
          <c:order val="3"/>
          <c:tx>
            <c:strRef>
              <c:f>'Test Integrator and Control Tim'!$J$67</c:f>
            </c:strRef>
          </c:tx>
          <c:marker>
            <c:symbol val="none"/>
          </c:marker>
          <c:cat>
            <c:strRef>
              <c:f>'Test Integrator and Control Tim'!$K$63:$P$63</c:f>
            </c:strRef>
          </c:cat>
          <c:val>
            <c:numRef>
              <c:f>'Test Integrator and Control Tim'!$K$67:$P$67</c:f>
              <c:numCache/>
            </c:numRef>
          </c:val>
          <c:smooth val="0"/>
        </c:ser>
        <c:ser>
          <c:idx val="4"/>
          <c:order val="4"/>
          <c:tx>
            <c:strRef>
              <c:f>'Test Integrator and Control Tim'!$J$68</c:f>
            </c:strRef>
          </c:tx>
          <c:marker>
            <c:symbol val="none"/>
          </c:marker>
          <c:cat>
            <c:strRef>
              <c:f>'Test Integrator and Control Tim'!$K$63:$P$63</c:f>
            </c:strRef>
          </c:cat>
          <c:val>
            <c:numRef>
              <c:f>'Test Integrator and Control Tim'!$K$68:$P$68</c:f>
              <c:numCache/>
            </c:numRef>
          </c:val>
          <c:smooth val="0"/>
        </c:ser>
        <c:axId val="112010990"/>
        <c:axId val="351671335"/>
      </c:lineChart>
      <c:catAx>
        <c:axId val="112010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671335"/>
      </c:catAx>
      <c:valAx>
        <c:axId val="351671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10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Integrator and Control Tim'!$R$64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cat>
            <c:strRef>
              <c:f>'Test Integrator and Control Tim'!$S$63:$X$63</c:f>
            </c:strRef>
          </c:cat>
          <c:val>
            <c:numRef>
              <c:f>'Test Integrator and Control Tim'!$S$64:$X$64</c:f>
              <c:numCache/>
            </c:numRef>
          </c:val>
          <c:smooth val="0"/>
        </c:ser>
        <c:ser>
          <c:idx val="1"/>
          <c:order val="1"/>
          <c:tx>
            <c:strRef>
              <c:f>'Test Integrator and Control Tim'!$R$65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'Test Integrator and Control Tim'!$S$63:$X$63</c:f>
            </c:strRef>
          </c:cat>
          <c:val>
            <c:numRef>
              <c:f>'Test Integrator and Control Tim'!$S$65:$X$65</c:f>
              <c:numCache/>
            </c:numRef>
          </c:val>
          <c:smooth val="0"/>
        </c:ser>
        <c:ser>
          <c:idx val="2"/>
          <c:order val="2"/>
          <c:tx>
            <c:strRef>
              <c:f>'Test Integrator and Control Tim'!$R$66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'Test Integrator and Control Tim'!$S$63:$X$63</c:f>
            </c:strRef>
          </c:cat>
          <c:val>
            <c:numRef>
              <c:f>'Test Integrator and Control Tim'!$S$66:$X$66</c:f>
              <c:numCache/>
            </c:numRef>
          </c:val>
          <c:smooth val="0"/>
        </c:ser>
        <c:ser>
          <c:idx val="3"/>
          <c:order val="3"/>
          <c:tx>
            <c:strRef>
              <c:f>'Test Integrator and Control Tim'!$R$67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'Test Integrator and Control Tim'!$S$63:$X$63</c:f>
            </c:strRef>
          </c:cat>
          <c:val>
            <c:numRef>
              <c:f>'Test Integrator and Control Tim'!$S$67:$X$67</c:f>
              <c:numCache/>
            </c:numRef>
          </c:val>
          <c:smooth val="0"/>
        </c:ser>
        <c:ser>
          <c:idx val="4"/>
          <c:order val="4"/>
          <c:tx>
            <c:strRef>
              <c:f>'Test Integrator and Control Tim'!$R$68</c:f>
            </c:strRef>
          </c:tx>
          <c:marker>
            <c:symbol val="none"/>
          </c:marker>
          <c:cat>
            <c:strRef>
              <c:f>'Test Integrator and Control Tim'!$S$63:$X$63</c:f>
            </c:strRef>
          </c:cat>
          <c:val>
            <c:numRef>
              <c:f>'Test Integrator and Control Tim'!$S$68:$X$68</c:f>
              <c:numCache/>
            </c:numRef>
          </c:val>
          <c:smooth val="0"/>
        </c:ser>
        <c:axId val="1891304903"/>
        <c:axId val="1345431052"/>
      </c:lineChart>
      <c:catAx>
        <c:axId val="189130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431052"/>
      </c:catAx>
      <c:valAx>
        <c:axId val="134543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steps per second of simulation (step/s)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304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TRIGA Neutron Energy Distribution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'TRIGA Spectrum Data'!$B$4:$B$130</c:f>
            </c:strRef>
          </c:cat>
          <c:val>
            <c:numRef>
              <c:f>'TRIGA Spectrum Data'!$C$4:$C$130</c:f>
              <c:numCache/>
            </c:numRef>
          </c:val>
        </c:ser>
        <c:ser>
          <c:idx val="1"/>
          <c:order val="1"/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'TRIGA Spectrum Data'!$B$4:$B$130</c:f>
            </c:strRef>
          </c:cat>
          <c:val>
            <c:numRef>
              <c:f>'TRIGA Spectrum Data'!$E$4:$E$130</c:f>
              <c:numCache/>
            </c:numRef>
          </c:val>
        </c:ser>
        <c:axId val="100213885"/>
        <c:axId val="844901557"/>
      </c:areaChart>
      <c:catAx>
        <c:axId val="100213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Kinetic Energy (eV)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01557"/>
      </c:catAx>
      <c:valAx>
        <c:axId val="844901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rate per unit velocity (/s/eV)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13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Ecart entre deux valeurs d'énergie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'TRIGA Spectrum Data'!$D$2:$D$3</c:f>
            </c:strRef>
          </c:tx>
          <c:marker>
            <c:symbol val="none"/>
          </c:marker>
          <c:cat>
            <c:strRef>
              <c:f>'TRIGA Spectrum Data'!$B$4:$B$1001</c:f>
            </c:strRef>
          </c:cat>
          <c:val>
            <c:numRef>
              <c:f>'TRIGA Spectrum Data'!$D$4:$D$1001</c:f>
              <c:numCache/>
            </c:numRef>
          </c:val>
          <c:smooth val="0"/>
        </c:ser>
        <c:axId val="1047130578"/>
        <c:axId val="578062114"/>
      </c:lineChart>
      <c:catAx>
        <c:axId val="1047130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062114"/>
      </c:catAx>
      <c:valAx>
        <c:axId val="578062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Ecart (eV)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130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76</xdr:row>
      <xdr:rowOff>152400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533400</xdr:colOff>
      <xdr:row>76</xdr:row>
      <xdr:rowOff>152400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66675</xdr:colOff>
      <xdr:row>76</xdr:row>
      <xdr:rowOff>152400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</xdr:row>
      <xdr:rowOff>0</xdr:rowOff>
    </xdr:from>
    <xdr:ext cx="8439150" cy="464820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25</xdr:row>
      <xdr:rowOff>66675</xdr:rowOff>
    </xdr:from>
    <xdr:ext cx="843915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86"/>
    <col customWidth="1" min="3" max="3" width="9.14"/>
    <col customWidth="1" min="4" max="8" width="8.71"/>
    <col customWidth="1" min="10" max="10" width="24.86"/>
    <col customWidth="1" min="11" max="11" width="8.57"/>
    <col customWidth="1" min="12" max="13" width="8.71"/>
    <col customWidth="1" min="14" max="14" width="9.29"/>
    <col customWidth="1" min="15" max="15" width="9.43"/>
    <col customWidth="1" min="16" max="16" width="8.71"/>
    <col customWidth="1" min="18" max="18" width="18.29"/>
    <col customWidth="1" min="19" max="19" width="10.0"/>
    <col customWidth="1" min="20" max="27" width="9.14"/>
  </cols>
  <sheetData>
    <row r="1">
      <c r="B1" s="1" t="s">
        <v>0</v>
      </c>
      <c r="C1" s="1" t="s">
        <v>1</v>
      </c>
    </row>
    <row r="3">
      <c r="B3" s="2" t="s">
        <v>2</v>
      </c>
      <c r="J3" s="2" t="s">
        <v>3</v>
      </c>
    </row>
    <row r="5">
      <c r="B5" s="2" t="s">
        <v>4</v>
      </c>
      <c r="C5" s="3" t="s">
        <v>5</v>
      </c>
      <c r="D5" s="4"/>
      <c r="E5" s="4"/>
      <c r="F5" s="4"/>
      <c r="G5" s="4"/>
      <c r="H5" s="5"/>
      <c r="J5" s="2" t="s">
        <v>4</v>
      </c>
      <c r="K5" s="3" t="s">
        <v>5</v>
      </c>
      <c r="L5" s="4"/>
      <c r="M5" s="4"/>
      <c r="N5" s="4"/>
      <c r="O5" s="4"/>
      <c r="P5" s="5"/>
    </row>
    <row r="6">
      <c r="B6" s="2" t="s">
        <v>6</v>
      </c>
      <c r="C6" s="6">
        <v>0.001</v>
      </c>
      <c r="D6" s="6">
        <v>1.0E-4</v>
      </c>
      <c r="E6" s="6">
        <v>1.0E-5</v>
      </c>
      <c r="F6" s="6">
        <v>1.0E-6</v>
      </c>
      <c r="G6" s="6">
        <v>1.0E-7</v>
      </c>
      <c r="H6" s="6">
        <v>1.0E-8</v>
      </c>
      <c r="J6" s="2" t="s">
        <v>6</v>
      </c>
      <c r="K6" s="6">
        <v>0.001</v>
      </c>
      <c r="L6" s="6">
        <v>1.0E-4</v>
      </c>
      <c r="M6" s="6">
        <v>1.0E-5</v>
      </c>
      <c r="N6" s="6">
        <v>1.0E-6</v>
      </c>
      <c r="O6" s="6">
        <v>1.0E-7</v>
      </c>
      <c r="P6" s="6">
        <v>1.0E-8</v>
      </c>
    </row>
    <row r="7">
      <c r="B7" s="7" t="s">
        <v>7</v>
      </c>
      <c r="C7" s="2">
        <v>1.5</v>
      </c>
      <c r="D7" s="2">
        <v>0.127</v>
      </c>
      <c r="E7" s="2">
        <v>0.454</v>
      </c>
      <c r="F7" s="2">
        <v>0.458</v>
      </c>
      <c r="G7" s="2">
        <v>0.519</v>
      </c>
      <c r="H7" s="2">
        <v>0.4</v>
      </c>
      <c r="J7" s="7" t="s">
        <v>7</v>
      </c>
      <c r="K7" s="6">
        <v>2.7E-8</v>
      </c>
      <c r="L7" s="6">
        <v>1.68E-7</v>
      </c>
      <c r="M7" s="6">
        <v>1.34E-7</v>
      </c>
      <c r="N7" s="6">
        <v>1.34E-7</v>
      </c>
      <c r="O7" s="6">
        <v>1.28E-7</v>
      </c>
      <c r="P7" s="6">
        <v>1.4E-7</v>
      </c>
    </row>
    <row r="8">
      <c r="B8" s="7" t="s">
        <v>8</v>
      </c>
      <c r="C8" s="2">
        <v>1.5</v>
      </c>
      <c r="D8" s="2">
        <v>0.538</v>
      </c>
      <c r="E8" s="2">
        <v>0.71</v>
      </c>
      <c r="F8" s="2">
        <v>0.71</v>
      </c>
      <c r="G8" s="2">
        <v>0.61</v>
      </c>
      <c r="H8" s="2">
        <v>0.4</v>
      </c>
      <c r="J8" s="7" t="s">
        <v>8</v>
      </c>
      <c r="K8" s="6">
        <v>2.7E-8</v>
      </c>
      <c r="L8" s="6">
        <v>1.25E-7</v>
      </c>
      <c r="M8" s="6">
        <v>1.08E-7</v>
      </c>
      <c r="N8" s="6">
        <v>1.08E-7</v>
      </c>
      <c r="O8" s="6">
        <v>1.18E-7</v>
      </c>
      <c r="P8" s="6">
        <v>1.4E-7</v>
      </c>
    </row>
    <row r="9">
      <c r="B9" s="7" t="s">
        <v>9</v>
      </c>
      <c r="C9" s="2">
        <v>0.118</v>
      </c>
      <c r="D9" s="2">
        <v>0.435</v>
      </c>
      <c r="E9" s="2">
        <v>0.683</v>
      </c>
      <c r="F9" s="2">
        <v>1.093</v>
      </c>
      <c r="G9" s="2">
        <v>1.188</v>
      </c>
      <c r="H9" s="2">
        <v>0.391</v>
      </c>
      <c r="J9" s="7" t="s">
        <v>9</v>
      </c>
      <c r="K9" s="6">
        <v>1.8E-7</v>
      </c>
      <c r="L9" s="6">
        <v>1.36E-7</v>
      </c>
      <c r="M9" s="6">
        <v>1.11E-7</v>
      </c>
      <c r="N9" s="6">
        <v>6.76E-8</v>
      </c>
      <c r="O9" s="6">
        <v>5.7E-8</v>
      </c>
      <c r="P9" s="6">
        <v>1.41E-7</v>
      </c>
    </row>
    <row r="10">
      <c r="B10" s="7" t="s">
        <v>10</v>
      </c>
      <c r="C10" s="2">
        <v>0.119</v>
      </c>
      <c r="D10" s="2">
        <v>0.542</v>
      </c>
      <c r="E10" s="2">
        <v>0.966</v>
      </c>
      <c r="F10" s="2">
        <v>0.543</v>
      </c>
      <c r="G10" s="2">
        <v>0.792</v>
      </c>
      <c r="H10" s="2">
        <v>0.391</v>
      </c>
      <c r="J10" s="7" t="s">
        <v>10</v>
      </c>
      <c r="K10" s="6">
        <v>1.79E-7</v>
      </c>
      <c r="L10" s="6">
        <v>1.25E-7</v>
      </c>
      <c r="M10" s="6">
        <v>8.18E-8</v>
      </c>
      <c r="N10" s="6">
        <v>1.26E-7</v>
      </c>
      <c r="O10" s="6">
        <v>9.9E-8</v>
      </c>
      <c r="P10" s="6">
        <v>1.41E-7</v>
      </c>
    </row>
    <row r="11">
      <c r="B11" s="7" t="s">
        <v>11</v>
      </c>
      <c r="C11" s="2">
        <v>0.116</v>
      </c>
      <c r="D11" s="2">
        <v>1.58</v>
      </c>
      <c r="E11" s="2">
        <v>1.21</v>
      </c>
      <c r="F11" s="2">
        <v>1.594</v>
      </c>
      <c r="G11" s="2">
        <v>0.9</v>
      </c>
      <c r="H11" s="2">
        <v>0.409</v>
      </c>
      <c r="J11" s="7" t="s">
        <v>11</v>
      </c>
      <c r="K11" s="6">
        <v>1.69E-7</v>
      </c>
      <c r="L11" s="6">
        <v>1.57E-8</v>
      </c>
      <c r="M11" s="6">
        <v>5.62E-8</v>
      </c>
      <c r="N11" s="6">
        <v>1.65E-8</v>
      </c>
      <c r="O11" s="6">
        <v>8.81E-8</v>
      </c>
      <c r="P11" s="6">
        <v>1.39E-7</v>
      </c>
    </row>
    <row r="13">
      <c r="B13" s="2" t="s">
        <v>12</v>
      </c>
      <c r="C13" s="3" t="s">
        <v>5</v>
      </c>
      <c r="D13" s="4"/>
      <c r="E13" s="4"/>
      <c r="F13" s="4"/>
      <c r="G13" s="4"/>
      <c r="H13" s="5"/>
      <c r="J13" s="2" t="s">
        <v>12</v>
      </c>
      <c r="K13" s="3" t="s">
        <v>5</v>
      </c>
      <c r="L13" s="4"/>
      <c r="M13" s="4"/>
      <c r="N13" s="4"/>
      <c r="O13" s="4"/>
      <c r="P13" s="5"/>
    </row>
    <row r="14">
      <c r="B14" s="2" t="s">
        <v>6</v>
      </c>
      <c r="C14" s="6">
        <v>0.001</v>
      </c>
      <c r="D14" s="6">
        <v>1.0E-4</v>
      </c>
      <c r="E14" s="6">
        <v>1.0E-5</v>
      </c>
      <c r="F14" s="6">
        <v>1.0E-6</v>
      </c>
      <c r="G14" s="6">
        <v>1.0E-7</v>
      </c>
      <c r="H14" s="6">
        <v>1.0E-8</v>
      </c>
      <c r="J14" s="2" t="s">
        <v>6</v>
      </c>
      <c r="K14" s="6">
        <v>0.001</v>
      </c>
      <c r="L14" s="6">
        <v>1.0E-4</v>
      </c>
      <c r="M14" s="6">
        <v>1.0E-5</v>
      </c>
      <c r="N14" s="6">
        <v>1.0E-6</v>
      </c>
      <c r="O14" s="6">
        <v>1.0E-7</v>
      </c>
      <c r="P14" s="6">
        <v>1.0E-8</v>
      </c>
    </row>
    <row r="15">
      <c r="B15" s="7" t="s">
        <v>7</v>
      </c>
      <c r="C15" s="2">
        <v>1.49</v>
      </c>
      <c r="D15" s="2">
        <v>0.127</v>
      </c>
      <c r="E15" s="2">
        <v>0.454</v>
      </c>
      <c r="F15" s="2">
        <v>0.458</v>
      </c>
      <c r="G15" s="2">
        <v>0.519</v>
      </c>
      <c r="H15" s="2">
        <v>0.4</v>
      </c>
      <c r="J15" s="7" t="s">
        <v>7</v>
      </c>
      <c r="K15" s="6">
        <v>2.65E-8</v>
      </c>
      <c r="L15" s="6">
        <v>1.68E-7</v>
      </c>
      <c r="M15" s="6">
        <v>1.34E-7</v>
      </c>
      <c r="N15" s="6">
        <v>1.34E-7</v>
      </c>
      <c r="O15" s="6">
        <v>1.28E-7</v>
      </c>
      <c r="P15" s="6">
        <v>1.4E-7</v>
      </c>
    </row>
    <row r="16">
      <c r="B16" s="7" t="s">
        <v>8</v>
      </c>
      <c r="C16" s="2">
        <v>1.49</v>
      </c>
      <c r="D16" s="2">
        <v>0.538</v>
      </c>
      <c r="E16" s="2">
        <v>0.71</v>
      </c>
      <c r="F16" s="2">
        <v>0.71</v>
      </c>
      <c r="G16" s="2">
        <v>0.61</v>
      </c>
      <c r="H16" s="2">
        <v>0.4</v>
      </c>
      <c r="J16" s="7" t="s">
        <v>8</v>
      </c>
      <c r="K16" s="6">
        <v>2.65E-8</v>
      </c>
      <c r="L16" s="6">
        <v>1.25E-7</v>
      </c>
      <c r="M16" s="6">
        <v>1.08E-7</v>
      </c>
      <c r="N16" s="6">
        <v>1.08E-7</v>
      </c>
      <c r="O16" s="6">
        <v>1.18E-7</v>
      </c>
      <c r="P16" s="6">
        <v>1.4E-7</v>
      </c>
    </row>
    <row r="17">
      <c r="B17" s="7" t="s">
        <v>9</v>
      </c>
      <c r="C17" s="2">
        <v>0.118</v>
      </c>
      <c r="D17" s="2">
        <v>0.435</v>
      </c>
      <c r="E17" s="2">
        <v>0.683</v>
      </c>
      <c r="F17" s="2">
        <v>1.093</v>
      </c>
      <c r="G17" s="2">
        <v>1.188</v>
      </c>
      <c r="H17" s="2">
        <v>0.391</v>
      </c>
      <c r="J17" s="7" t="s">
        <v>9</v>
      </c>
      <c r="K17" s="6">
        <v>1.8E-7</v>
      </c>
      <c r="L17" s="6">
        <v>1.36E-7</v>
      </c>
      <c r="M17" s="6">
        <v>1.11E-7</v>
      </c>
      <c r="N17" s="6">
        <v>6.76E-8</v>
      </c>
      <c r="O17" s="6">
        <v>5.7E-8</v>
      </c>
      <c r="P17" s="6">
        <v>1.41E-7</v>
      </c>
    </row>
    <row r="18">
      <c r="B18" s="7" t="s">
        <v>10</v>
      </c>
      <c r="C18" s="2">
        <v>0.119</v>
      </c>
      <c r="D18" s="2">
        <v>0.546</v>
      </c>
      <c r="E18" s="2">
        <v>0.966</v>
      </c>
      <c r="F18" s="2">
        <v>0.537</v>
      </c>
      <c r="G18" s="2">
        <v>0.791</v>
      </c>
      <c r="H18" s="2">
        <v>0.391</v>
      </c>
      <c r="J18" s="7" t="s">
        <v>10</v>
      </c>
      <c r="K18" s="6">
        <v>1.79E-7</v>
      </c>
      <c r="L18" s="6">
        <v>1.25E-7</v>
      </c>
      <c r="M18" s="6">
        <v>8.18E-8</v>
      </c>
      <c r="N18" s="6">
        <v>1.26E-7</v>
      </c>
      <c r="O18" s="6">
        <v>9.9E-8</v>
      </c>
      <c r="P18" s="6">
        <v>1.41E-7</v>
      </c>
    </row>
    <row r="19">
      <c r="B19" s="7" t="s">
        <v>11</v>
      </c>
      <c r="C19" s="2">
        <v>0.116</v>
      </c>
      <c r="D19" s="2">
        <v>1.495</v>
      </c>
      <c r="E19" s="2">
        <v>0.469</v>
      </c>
      <c r="F19" s="2">
        <v>1.594</v>
      </c>
      <c r="G19" s="2">
        <v>0.9</v>
      </c>
      <c r="H19" s="2">
        <v>0.409</v>
      </c>
      <c r="J19" s="7" t="s">
        <v>11</v>
      </c>
      <c r="K19" s="6">
        <v>1.69E-7</v>
      </c>
      <c r="L19" s="6">
        <v>2.68E-8</v>
      </c>
      <c r="M19" s="6">
        <v>1.32E-7</v>
      </c>
      <c r="N19" s="6">
        <v>1.65E-8</v>
      </c>
      <c r="O19" s="6">
        <v>8.81E-8</v>
      </c>
      <c r="P19" s="6">
        <v>1.39E-7</v>
      </c>
    </row>
    <row r="22">
      <c r="B22" s="2" t="s">
        <v>13</v>
      </c>
      <c r="J22" s="2" t="s">
        <v>14</v>
      </c>
    </row>
    <row r="24">
      <c r="B24" s="2" t="s">
        <v>4</v>
      </c>
      <c r="C24" s="3" t="s">
        <v>5</v>
      </c>
      <c r="D24" s="4"/>
      <c r="E24" s="4"/>
      <c r="F24" s="4"/>
      <c r="G24" s="4"/>
      <c r="H24" s="5"/>
      <c r="J24" s="2" t="s">
        <v>4</v>
      </c>
      <c r="K24" s="3" t="s">
        <v>5</v>
      </c>
      <c r="L24" s="4"/>
      <c r="M24" s="4"/>
      <c r="N24" s="4"/>
      <c r="O24" s="4"/>
      <c r="P24" s="5"/>
    </row>
    <row r="25">
      <c r="B25" s="2" t="s">
        <v>6</v>
      </c>
      <c r="C25" s="6">
        <v>0.001</v>
      </c>
      <c r="D25" s="6">
        <v>1.0E-4</v>
      </c>
      <c r="E25" s="6">
        <v>1.0E-5</v>
      </c>
      <c r="F25" s="6">
        <v>1.0E-6</v>
      </c>
      <c r="G25" s="6">
        <v>1.0E-7</v>
      </c>
      <c r="H25" s="6">
        <v>1.0E-8</v>
      </c>
      <c r="J25" s="2" t="s">
        <v>6</v>
      </c>
      <c r="K25" s="6">
        <v>0.001</v>
      </c>
      <c r="L25" s="6">
        <v>1.0E-4</v>
      </c>
      <c r="M25" s="6">
        <v>1.0E-5</v>
      </c>
      <c r="N25" s="6">
        <v>1.0E-6</v>
      </c>
      <c r="O25" s="6">
        <v>1.0E-7</v>
      </c>
      <c r="P25" s="6">
        <v>1.0E-8</v>
      </c>
    </row>
    <row r="26">
      <c r="B26" s="7" t="s">
        <v>7</v>
      </c>
      <c r="C26" s="2">
        <v>1.0</v>
      </c>
      <c r="D26" s="2">
        <v>1.0</v>
      </c>
      <c r="E26" s="2">
        <v>3.0</v>
      </c>
      <c r="F26" s="2">
        <v>21.0</v>
      </c>
      <c r="G26" s="2">
        <v>196.0</v>
      </c>
      <c r="H26" s="2">
        <v>516.0</v>
      </c>
      <c r="J26" s="7" t="s">
        <v>7</v>
      </c>
      <c r="K26" s="6">
        <v>17000.0</v>
      </c>
      <c r="L26" s="6">
        <v>23000.0</v>
      </c>
      <c r="M26" s="6">
        <v>729000.0</v>
      </c>
      <c r="N26" s="6">
        <v>6900000.0</v>
      </c>
      <c r="O26" s="6">
        <v>6.86E7</v>
      </c>
      <c r="P26" s="6">
        <v>1.67E8</v>
      </c>
    </row>
    <row r="27">
      <c r="B27" s="7" t="s">
        <v>8</v>
      </c>
      <c r="C27" s="2">
        <v>1.0</v>
      </c>
      <c r="D27" s="2">
        <v>1.0</v>
      </c>
      <c r="E27" s="2">
        <v>3.0</v>
      </c>
      <c r="F27" s="2">
        <v>25.0</v>
      </c>
      <c r="G27" s="2">
        <v>357.0</v>
      </c>
      <c r="H27" s="2">
        <v>565.0</v>
      </c>
      <c r="J27" s="7" t="s">
        <v>8</v>
      </c>
      <c r="K27" s="6">
        <v>17000.0</v>
      </c>
      <c r="L27" s="6">
        <v>86000.0</v>
      </c>
      <c r="M27" s="6">
        <v>734000.0</v>
      </c>
      <c r="N27" s="6">
        <v>7500000.0</v>
      </c>
      <c r="O27" s="6">
        <v>1.06E8</v>
      </c>
      <c r="P27" s="6">
        <v>1.67E8</v>
      </c>
    </row>
    <row r="28">
      <c r="B28" s="7" t="s">
        <v>9</v>
      </c>
      <c r="C28" s="2">
        <v>1.0</v>
      </c>
      <c r="D28" s="2">
        <v>1.0</v>
      </c>
      <c r="E28" s="2">
        <v>5.0</v>
      </c>
      <c r="F28" s="2">
        <v>76.0</v>
      </c>
      <c r="G28" s="2">
        <v>323.0</v>
      </c>
      <c r="H28" s="2">
        <v>672.0</v>
      </c>
      <c r="J28" s="7" t="s">
        <v>9</v>
      </c>
      <c r="K28" s="6">
        <v>16000.0</v>
      </c>
      <c r="L28" s="6">
        <v>87000.0</v>
      </c>
      <c r="M28" s="6">
        <v>1100000.0</v>
      </c>
      <c r="N28" s="6">
        <v>1.9E7</v>
      </c>
      <c r="O28" s="6">
        <v>8.21E7</v>
      </c>
      <c r="P28" s="6">
        <v>1.669E8</v>
      </c>
    </row>
    <row r="29">
      <c r="B29" s="7" t="s">
        <v>10</v>
      </c>
      <c r="C29" s="2">
        <v>1.0</v>
      </c>
      <c r="D29" s="2">
        <v>2.0</v>
      </c>
      <c r="E29" s="2">
        <v>5.0</v>
      </c>
      <c r="F29" s="2">
        <v>42.0</v>
      </c>
      <c r="G29" s="2">
        <v>315.0</v>
      </c>
      <c r="H29" s="2">
        <v>691.0</v>
      </c>
      <c r="J29" s="7" t="s">
        <v>10</v>
      </c>
      <c r="K29" s="6">
        <v>16000.0</v>
      </c>
      <c r="L29" s="6">
        <v>141000.0</v>
      </c>
      <c r="M29" s="6">
        <v>1100000.0</v>
      </c>
      <c r="N29" s="6">
        <v>1.03E7</v>
      </c>
      <c r="O29" s="6">
        <v>7.63E7</v>
      </c>
      <c r="P29" s="6">
        <v>1.669E8</v>
      </c>
    </row>
    <row r="30">
      <c r="B30" s="7" t="s">
        <v>11</v>
      </c>
      <c r="C30" s="2">
        <v>1.0</v>
      </c>
      <c r="D30" s="2">
        <v>3.0</v>
      </c>
      <c r="E30" s="2">
        <v>49.0</v>
      </c>
      <c r="F30" s="2">
        <v>439.0</v>
      </c>
      <c r="G30" s="2">
        <v>718.0</v>
      </c>
      <c r="H30" s="2">
        <v>753.0</v>
      </c>
      <c r="J30" s="7" t="s">
        <v>11</v>
      </c>
      <c r="K30" s="6">
        <v>16000.0</v>
      </c>
      <c r="L30" s="6">
        <v>336000.0</v>
      </c>
      <c r="M30" s="6">
        <v>1.0E7</v>
      </c>
      <c r="N30" s="6">
        <v>1.006E8</v>
      </c>
      <c r="O30" s="6">
        <v>1.688E8</v>
      </c>
      <c r="P30" s="6">
        <v>1.669E8</v>
      </c>
    </row>
    <row r="32">
      <c r="B32" s="2" t="s">
        <v>12</v>
      </c>
      <c r="C32" s="3" t="s">
        <v>5</v>
      </c>
      <c r="D32" s="4"/>
      <c r="E32" s="4"/>
      <c r="F32" s="4"/>
      <c r="G32" s="4"/>
      <c r="H32" s="5"/>
      <c r="J32" s="2" t="s">
        <v>12</v>
      </c>
      <c r="K32" s="3" t="s">
        <v>5</v>
      </c>
      <c r="L32" s="4"/>
      <c r="M32" s="4"/>
      <c r="N32" s="4"/>
      <c r="O32" s="4"/>
      <c r="P32" s="5"/>
    </row>
    <row r="33">
      <c r="B33" s="2" t="s">
        <v>6</v>
      </c>
      <c r="C33" s="6">
        <v>0.001</v>
      </c>
      <c r="D33" s="6">
        <v>1.0E-4</v>
      </c>
      <c r="E33" s="6">
        <v>1.0E-5</v>
      </c>
      <c r="F33" s="6">
        <v>1.0E-6</v>
      </c>
      <c r="G33" s="6">
        <v>1.0E-7</v>
      </c>
      <c r="H33" s="6">
        <v>1.0E-8</v>
      </c>
      <c r="J33" s="2" t="s">
        <v>6</v>
      </c>
      <c r="K33" s="6">
        <v>0.001</v>
      </c>
      <c r="L33" s="6">
        <v>1.0E-4</v>
      </c>
      <c r="M33" s="6">
        <v>1.0E-5</v>
      </c>
      <c r="N33" s="6">
        <v>1.0E-6</v>
      </c>
      <c r="O33" s="6">
        <v>1.0E-7</v>
      </c>
      <c r="P33" s="6">
        <v>1.0E-8</v>
      </c>
    </row>
    <row r="34">
      <c r="B34" s="7" t="s">
        <v>7</v>
      </c>
      <c r="C34" s="2">
        <v>1.0</v>
      </c>
      <c r="D34" s="2">
        <v>1.0</v>
      </c>
      <c r="E34" s="2">
        <v>3.0</v>
      </c>
      <c r="F34" s="2">
        <v>21.0</v>
      </c>
      <c r="G34" s="2">
        <v>205.0</v>
      </c>
      <c r="H34" s="2">
        <v>486.0</v>
      </c>
      <c r="J34" s="7" t="s">
        <v>7</v>
      </c>
      <c r="K34" s="6">
        <v>17000.0</v>
      </c>
      <c r="L34" s="6">
        <v>23000.0</v>
      </c>
      <c r="M34" s="6">
        <v>729000.0</v>
      </c>
      <c r="N34" s="6">
        <v>6900000.0</v>
      </c>
      <c r="O34" s="6">
        <v>6.86E7</v>
      </c>
      <c r="P34" s="6">
        <v>1.67E8</v>
      </c>
    </row>
    <row r="35">
      <c r="B35" s="7" t="s">
        <v>8</v>
      </c>
      <c r="C35" s="2">
        <v>1.0</v>
      </c>
      <c r="D35" s="2">
        <v>1.0</v>
      </c>
      <c r="E35" s="2">
        <v>3.0</v>
      </c>
      <c r="F35" s="2">
        <v>25.0</v>
      </c>
      <c r="G35" s="2">
        <v>345.0</v>
      </c>
      <c r="H35" s="2">
        <v>537.0</v>
      </c>
      <c r="J35" s="7" t="s">
        <v>8</v>
      </c>
      <c r="K35" s="6">
        <v>17000.0</v>
      </c>
      <c r="L35" s="6">
        <v>86000.0</v>
      </c>
      <c r="M35" s="6">
        <v>734000.0</v>
      </c>
      <c r="N35" s="6">
        <v>7500000.0</v>
      </c>
      <c r="O35" s="6">
        <v>1.06E8</v>
      </c>
      <c r="P35" s="6">
        <v>1.67E8</v>
      </c>
    </row>
    <row r="36">
      <c r="B36" s="7" t="s">
        <v>9</v>
      </c>
      <c r="C36" s="2">
        <v>1.0</v>
      </c>
      <c r="D36" s="2">
        <v>1.0</v>
      </c>
      <c r="E36" s="2">
        <v>6.0</v>
      </c>
      <c r="F36" s="2">
        <v>162.0</v>
      </c>
      <c r="G36" s="2">
        <v>331.0</v>
      </c>
      <c r="H36" s="2">
        <v>689.0</v>
      </c>
      <c r="J36" s="7" t="s">
        <v>9</v>
      </c>
      <c r="K36" s="6">
        <v>16000.0</v>
      </c>
      <c r="L36" s="6">
        <v>87000.0</v>
      </c>
      <c r="M36" s="6">
        <v>1100000.0</v>
      </c>
      <c r="N36" s="6">
        <v>3.97E7</v>
      </c>
      <c r="O36" s="6">
        <v>8.21E7</v>
      </c>
      <c r="P36" s="6">
        <v>1.669E8</v>
      </c>
    </row>
    <row r="37">
      <c r="B37" s="7" t="s">
        <v>10</v>
      </c>
      <c r="C37" s="2">
        <v>1.0</v>
      </c>
      <c r="D37" s="2">
        <v>2.0</v>
      </c>
      <c r="E37" s="2">
        <v>6.0</v>
      </c>
      <c r="F37" s="2">
        <v>43.0</v>
      </c>
      <c r="G37" s="2">
        <v>315.0</v>
      </c>
      <c r="H37" s="2">
        <v>685.0</v>
      </c>
      <c r="J37" s="7" t="s">
        <v>10</v>
      </c>
      <c r="K37" s="6">
        <v>16000.0</v>
      </c>
      <c r="L37" s="6">
        <v>155000.0</v>
      </c>
      <c r="M37" s="6">
        <v>1100000.0</v>
      </c>
      <c r="N37" s="6">
        <v>1.03E7</v>
      </c>
      <c r="O37" s="6">
        <v>7.63E7</v>
      </c>
      <c r="P37" s="6">
        <v>1.669E8</v>
      </c>
    </row>
    <row r="38">
      <c r="B38" s="7" t="s">
        <v>11</v>
      </c>
      <c r="C38" s="2">
        <v>1.0</v>
      </c>
      <c r="D38" s="2">
        <v>2.0</v>
      </c>
      <c r="E38" s="2">
        <v>10.0</v>
      </c>
      <c r="F38" s="2">
        <v>395.0</v>
      </c>
      <c r="G38" s="2">
        <v>733.0</v>
      </c>
      <c r="H38" s="2">
        <v>764.0</v>
      </c>
      <c r="J38" s="7" t="s">
        <v>11</v>
      </c>
      <c r="K38" s="6">
        <v>16000.0</v>
      </c>
      <c r="L38" s="6">
        <v>255000.0</v>
      </c>
      <c r="M38" s="6">
        <v>1900000.0</v>
      </c>
      <c r="N38" s="6">
        <v>9.02E7</v>
      </c>
      <c r="O38" s="6">
        <v>1.688E8</v>
      </c>
      <c r="P38" s="6">
        <v>1.669E8</v>
      </c>
    </row>
    <row r="41">
      <c r="B41" s="2" t="s">
        <v>15</v>
      </c>
      <c r="J41" s="2" t="s">
        <v>16</v>
      </c>
    </row>
    <row r="42">
      <c r="J42" s="8"/>
    </row>
    <row r="43">
      <c r="B43" s="2" t="s">
        <v>4</v>
      </c>
      <c r="C43" s="3" t="s">
        <v>5</v>
      </c>
      <c r="D43" s="4"/>
      <c r="E43" s="4"/>
      <c r="F43" s="4"/>
      <c r="G43" s="4"/>
      <c r="H43" s="5"/>
      <c r="J43" s="2"/>
      <c r="K43" s="3" t="s">
        <v>5</v>
      </c>
      <c r="L43" s="4"/>
      <c r="M43" s="4"/>
      <c r="N43" s="4"/>
      <c r="O43" s="4"/>
      <c r="P43" s="5"/>
      <c r="Q43" s="8"/>
    </row>
    <row r="44">
      <c r="B44" s="2" t="s">
        <v>6</v>
      </c>
      <c r="C44" s="6">
        <v>0.001</v>
      </c>
      <c r="D44" s="6">
        <v>1.0E-4</v>
      </c>
      <c r="E44" s="6">
        <v>1.0E-5</v>
      </c>
      <c r="F44" s="6">
        <v>1.0E-6</v>
      </c>
      <c r="G44" s="6">
        <v>1.0E-7</v>
      </c>
      <c r="H44" s="6">
        <v>1.0E-8</v>
      </c>
      <c r="J44" s="2"/>
      <c r="K44" s="6">
        <v>0.001</v>
      </c>
      <c r="L44" s="6">
        <v>1.0E-4</v>
      </c>
      <c r="M44" s="6">
        <v>1.0E-5</v>
      </c>
      <c r="N44" s="6">
        <v>1.0E-6</v>
      </c>
      <c r="O44" s="6">
        <v>1.0E-7</v>
      </c>
      <c r="P44" s="6">
        <v>1.0E-8</v>
      </c>
    </row>
    <row r="45">
      <c r="B45" s="7" t="s">
        <v>7</v>
      </c>
      <c r="C45" s="2" t="b">
        <v>1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  <c r="J45" s="2" t="s">
        <v>16</v>
      </c>
      <c r="K45" s="9">
        <f t="shared" ref="K45:P45" si="1">$K$49*K44</f>
        <v>0.00589518058</v>
      </c>
      <c r="L45" s="9">
        <f t="shared" si="1"/>
        <v>0.000589518058</v>
      </c>
      <c r="M45" s="9">
        <f t="shared" si="1"/>
        <v>0.0000589518058</v>
      </c>
      <c r="N45" s="9">
        <f t="shared" si="1"/>
        <v>0.00000589518058</v>
      </c>
      <c r="O45" s="9">
        <f t="shared" si="1"/>
        <v>0.000000589518058</v>
      </c>
      <c r="P45" s="9">
        <f t="shared" si="1"/>
        <v>0.0000000589518058</v>
      </c>
    </row>
    <row r="46">
      <c r="B46" s="7" t="s">
        <v>8</v>
      </c>
      <c r="C46" s="2" t="b">
        <v>1</v>
      </c>
      <c r="D46" s="2" t="b">
        <v>0</v>
      </c>
      <c r="E46" s="2" t="b">
        <v>0</v>
      </c>
      <c r="F46" s="2" t="b">
        <v>0</v>
      </c>
      <c r="G46" s="2" t="b">
        <v>0</v>
      </c>
      <c r="H46" s="2" t="b">
        <v>0</v>
      </c>
    </row>
    <row r="47">
      <c r="B47" s="7" t="s">
        <v>9</v>
      </c>
      <c r="C47" s="2" t="b">
        <v>1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  <c r="J47" s="2" t="s">
        <v>17</v>
      </c>
      <c r="K47" s="6">
        <v>1.8E-7</v>
      </c>
      <c r="L47" s="2" t="s">
        <v>18</v>
      </c>
    </row>
    <row r="48">
      <c r="B48" s="7" t="s">
        <v>10</v>
      </c>
      <c r="C48" s="2" t="b">
        <v>1</v>
      </c>
      <c r="D48" s="2" t="b">
        <v>1</v>
      </c>
      <c r="E48" s="2" t="b">
        <v>0</v>
      </c>
      <c r="F48" s="2" t="b">
        <v>0</v>
      </c>
      <c r="G48" s="2" t="b">
        <v>0</v>
      </c>
      <c r="H48" s="2" t="b">
        <v>0</v>
      </c>
      <c r="J48" s="2" t="s">
        <v>19</v>
      </c>
      <c r="K48" s="10">
        <f>931000000</f>
        <v>931000000</v>
      </c>
      <c r="L48" s="2" t="s">
        <v>18</v>
      </c>
      <c r="N48" s="11">
        <f>1.45*K48*9.8/(299792458^2)</f>
        <v>0.0000001471981504</v>
      </c>
    </row>
    <row r="49">
      <c r="B49" s="7" t="s">
        <v>11</v>
      </c>
      <c r="C49" s="2" t="b">
        <v>1</v>
      </c>
      <c r="D49" s="2" t="b">
        <v>0</v>
      </c>
      <c r="E49" s="2" t="b">
        <v>1</v>
      </c>
      <c r="F49" s="2" t="b">
        <v>1</v>
      </c>
      <c r="G49" s="2" t="b">
        <v>0</v>
      </c>
      <c r="H49" s="2" t="b">
        <v>0</v>
      </c>
      <c r="J49" s="12" t="s">
        <v>20</v>
      </c>
      <c r="K49" s="13">
        <f>SQRT(2*K47/(K48/(299792458*299792458)))</f>
        <v>5.89518058</v>
      </c>
      <c r="L49" s="12" t="s">
        <v>21</v>
      </c>
    </row>
    <row r="50">
      <c r="J50" s="14"/>
      <c r="K50" s="15"/>
      <c r="L50" s="14"/>
    </row>
    <row r="51">
      <c r="B51" s="2" t="s">
        <v>12</v>
      </c>
      <c r="C51" s="3" t="s">
        <v>5</v>
      </c>
      <c r="D51" s="4"/>
      <c r="E51" s="4"/>
      <c r="F51" s="4"/>
      <c r="G51" s="4"/>
      <c r="H51" s="5"/>
      <c r="J51" s="1"/>
      <c r="L51" s="1"/>
    </row>
    <row r="52">
      <c r="B52" s="2" t="s">
        <v>6</v>
      </c>
      <c r="C52" s="6">
        <v>0.001</v>
      </c>
      <c r="D52" s="6">
        <v>1.0E-4</v>
      </c>
      <c r="E52" s="6">
        <v>1.0E-5</v>
      </c>
      <c r="F52" s="6">
        <v>1.0E-6</v>
      </c>
      <c r="G52" s="6">
        <v>1.0E-7</v>
      </c>
      <c r="H52" s="6">
        <v>1.0E-8</v>
      </c>
      <c r="J52" s="1" t="s">
        <v>22</v>
      </c>
      <c r="K52" s="16">
        <f>K47/(K48/(299792458*299792458)*9.8)</f>
        <v>1.773120105</v>
      </c>
      <c r="L52" s="1" t="s">
        <v>23</v>
      </c>
    </row>
    <row r="53">
      <c r="B53" s="7" t="s">
        <v>7</v>
      </c>
      <c r="C53" s="2" t="b">
        <v>1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</row>
    <row r="54">
      <c r="B54" s="7" t="s">
        <v>8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J54" s="1" t="s">
        <v>24</v>
      </c>
      <c r="K54" s="1" t="s">
        <v>25</v>
      </c>
      <c r="M54" s="1" t="s">
        <v>26</v>
      </c>
      <c r="N54" s="1" t="s">
        <v>27</v>
      </c>
    </row>
    <row r="55">
      <c r="B55" s="7" t="s">
        <v>9</v>
      </c>
      <c r="C55" s="2" t="b">
        <v>1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J55" s="17">
        <f>(F28+F36)*N55/3600</f>
        <v>0.6611111111</v>
      </c>
      <c r="K55" s="18">
        <v>1.0E-6</v>
      </c>
      <c r="M55" s="1" t="s">
        <v>28</v>
      </c>
      <c r="N55" s="1">
        <v>10.0</v>
      </c>
    </row>
    <row r="56">
      <c r="B56" s="7" t="s">
        <v>10</v>
      </c>
      <c r="C56" s="2" t="b">
        <v>1</v>
      </c>
      <c r="D56" s="2" t="b">
        <v>1</v>
      </c>
      <c r="E56" s="2" t="b">
        <v>0</v>
      </c>
      <c r="F56" s="2" t="b">
        <v>0</v>
      </c>
      <c r="G56" s="2" t="b">
        <v>0</v>
      </c>
      <c r="H56" s="2" t="b">
        <v>0</v>
      </c>
    </row>
    <row r="57">
      <c r="B57" s="7" t="s">
        <v>11</v>
      </c>
      <c r="C57" s="2" t="b">
        <v>1</v>
      </c>
      <c r="D57" s="2" t="b">
        <v>1</v>
      </c>
      <c r="E57" s="2" t="b">
        <v>1</v>
      </c>
      <c r="F57" s="2" t="b">
        <v>1</v>
      </c>
      <c r="G57" s="2" t="b">
        <v>0</v>
      </c>
      <c r="H57" s="2" t="b">
        <v>0</v>
      </c>
    </row>
    <row r="60">
      <c r="B60" s="2" t="s">
        <v>29</v>
      </c>
      <c r="J60" s="2" t="s">
        <v>30</v>
      </c>
      <c r="R60" s="19" t="s">
        <v>31</v>
      </c>
      <c r="S60" s="4"/>
      <c r="T60" s="4"/>
      <c r="U60" s="4"/>
      <c r="V60" s="5"/>
    </row>
    <row r="62">
      <c r="B62" s="2" t="s">
        <v>4</v>
      </c>
      <c r="C62" s="3" t="s">
        <v>5</v>
      </c>
      <c r="D62" s="4"/>
      <c r="E62" s="4"/>
      <c r="F62" s="4"/>
      <c r="G62" s="4"/>
      <c r="H62" s="5"/>
      <c r="J62" s="2" t="s">
        <v>4</v>
      </c>
      <c r="K62" s="3" t="s">
        <v>5</v>
      </c>
      <c r="L62" s="4"/>
      <c r="M62" s="4"/>
      <c r="N62" s="4"/>
      <c r="O62" s="4"/>
      <c r="P62" s="5"/>
      <c r="R62" s="2" t="s">
        <v>4</v>
      </c>
      <c r="S62" s="3" t="s">
        <v>5</v>
      </c>
      <c r="T62" s="4"/>
      <c r="U62" s="4"/>
      <c r="V62" s="4"/>
      <c r="W62" s="4"/>
      <c r="X62" s="5"/>
    </row>
    <row r="63">
      <c r="B63" s="2" t="s">
        <v>6</v>
      </c>
      <c r="C63" s="6">
        <v>0.001</v>
      </c>
      <c r="D63" s="6">
        <v>1.0E-4</v>
      </c>
      <c r="E63" s="6">
        <v>1.0E-5</v>
      </c>
      <c r="F63" s="6">
        <v>1.0E-6</v>
      </c>
      <c r="G63" s="6">
        <v>1.0E-7</v>
      </c>
      <c r="H63" s="6">
        <v>1.0E-8</v>
      </c>
      <c r="J63" s="2" t="s">
        <v>6</v>
      </c>
      <c r="K63" s="6">
        <v>0.001</v>
      </c>
      <c r="L63" s="6">
        <v>1.0E-4</v>
      </c>
      <c r="M63" s="6">
        <v>1.0E-5</v>
      </c>
      <c r="N63" s="6">
        <v>1.0E-6</v>
      </c>
      <c r="O63" s="6">
        <v>1.0E-7</v>
      </c>
      <c r="P63" s="6">
        <v>1.0E-8</v>
      </c>
      <c r="R63" s="2" t="s">
        <v>6</v>
      </c>
      <c r="S63" s="6">
        <v>0.001</v>
      </c>
      <c r="T63" s="6">
        <v>1.0E-4</v>
      </c>
      <c r="U63" s="6">
        <v>1.0E-5</v>
      </c>
      <c r="V63" s="6">
        <v>1.0E-6</v>
      </c>
      <c r="W63" s="6">
        <v>1.0E-7</v>
      </c>
      <c r="X63" s="6">
        <v>1.0E-8</v>
      </c>
    </row>
    <row r="64">
      <c r="B64" s="7" t="s">
        <v>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J64" s="7" t="s">
        <v>7</v>
      </c>
      <c r="K64" s="2">
        <v>979.0</v>
      </c>
      <c r="L64" s="2">
        <v>4494.0</v>
      </c>
      <c r="M64" s="2">
        <v>414819.0</v>
      </c>
      <c r="N64" s="2">
        <v>4029992.0</v>
      </c>
      <c r="O64" s="1">
        <v>4.0431207E7</v>
      </c>
      <c r="P64" s="6">
        <v>1.0E8</v>
      </c>
      <c r="R64" s="7" t="s">
        <v>7</v>
      </c>
      <c r="S64" s="6">
        <f t="shared" ref="S64:X64" si="2">(K64)/(C26)</f>
        <v>979</v>
      </c>
      <c r="T64" s="6">
        <f t="shared" si="2"/>
        <v>4494</v>
      </c>
      <c r="U64" s="6">
        <f t="shared" si="2"/>
        <v>138273</v>
      </c>
      <c r="V64" s="6">
        <f t="shared" si="2"/>
        <v>191904.381</v>
      </c>
      <c r="W64" s="6">
        <f t="shared" si="2"/>
        <v>206281.6684</v>
      </c>
      <c r="X64" s="6">
        <f t="shared" si="2"/>
        <v>193798.4496</v>
      </c>
    </row>
    <row r="65">
      <c r="B65" s="7" t="s">
        <v>8</v>
      </c>
      <c r="C65" s="2" t="b">
        <v>0</v>
      </c>
      <c r="D65" s="2" t="b">
        <v>1</v>
      </c>
      <c r="E65" s="2" t="b">
        <v>1</v>
      </c>
      <c r="F65" s="2" t="b">
        <v>1</v>
      </c>
      <c r="G65" s="2" t="b">
        <v>1</v>
      </c>
      <c r="H65" s="2" t="b">
        <v>0</v>
      </c>
      <c r="J65" s="7" t="s">
        <v>8</v>
      </c>
      <c r="K65" s="2">
        <v>953.0</v>
      </c>
      <c r="L65" s="2">
        <v>40856.0</v>
      </c>
      <c r="M65" s="2">
        <v>418005.0</v>
      </c>
      <c r="N65" s="2">
        <v>4383680.0</v>
      </c>
      <c r="O65" s="2">
        <v>6.2518625E7</v>
      </c>
      <c r="P65" s="6">
        <v>1.0E8</v>
      </c>
      <c r="R65" s="7" t="s">
        <v>8</v>
      </c>
      <c r="S65" s="6">
        <f t="shared" ref="S65:X65" si="3">(K65)/(C27)</f>
        <v>953</v>
      </c>
      <c r="T65" s="6">
        <f t="shared" si="3"/>
        <v>40856</v>
      </c>
      <c r="U65" s="6">
        <f t="shared" si="3"/>
        <v>139335</v>
      </c>
      <c r="V65" s="6">
        <f t="shared" si="3"/>
        <v>175347.2</v>
      </c>
      <c r="W65" s="6">
        <f t="shared" si="3"/>
        <v>175122.1989</v>
      </c>
      <c r="X65" s="6">
        <f t="shared" si="3"/>
        <v>176991.1504</v>
      </c>
    </row>
    <row r="66">
      <c r="B66" s="7" t="s">
        <v>9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0</v>
      </c>
      <c r="J66" s="7" t="s">
        <v>9</v>
      </c>
      <c r="K66" s="2">
        <v>377.0</v>
      </c>
      <c r="L66" s="2">
        <v>41718.0</v>
      </c>
      <c r="M66" s="2">
        <v>646033.0</v>
      </c>
      <c r="N66" s="2">
        <v>1.1095667E7</v>
      </c>
      <c r="O66" s="2">
        <v>4.8666246E7</v>
      </c>
      <c r="P66" s="6">
        <v>1.0E8</v>
      </c>
      <c r="R66" s="7" t="s">
        <v>9</v>
      </c>
      <c r="S66" s="6">
        <f t="shared" ref="S66:X66" si="4">(K66)/(C28)</f>
        <v>377</v>
      </c>
      <c r="T66" s="6">
        <f t="shared" si="4"/>
        <v>41718</v>
      </c>
      <c r="U66" s="6">
        <f t="shared" si="4"/>
        <v>129206.6</v>
      </c>
      <c r="V66" s="6">
        <f t="shared" si="4"/>
        <v>145995.6184</v>
      </c>
      <c r="W66" s="6">
        <f t="shared" si="4"/>
        <v>150669.4923</v>
      </c>
      <c r="X66" s="6">
        <f t="shared" si="4"/>
        <v>148809.5238</v>
      </c>
    </row>
    <row r="67">
      <c r="B67" s="7" t="s">
        <v>10</v>
      </c>
      <c r="C67" s="2" t="b">
        <v>0</v>
      </c>
      <c r="D67" s="2" t="b">
        <v>0</v>
      </c>
      <c r="E67" s="2" t="b">
        <v>1</v>
      </c>
      <c r="F67" s="2" t="b">
        <v>1</v>
      </c>
      <c r="G67" s="2" t="b">
        <v>1</v>
      </c>
      <c r="H67" s="2" t="b">
        <v>0</v>
      </c>
      <c r="J67" s="7" t="s">
        <v>10</v>
      </c>
      <c r="K67" s="2">
        <v>377.0</v>
      </c>
      <c r="L67" s="2">
        <v>72817.0</v>
      </c>
      <c r="M67" s="2">
        <v>656519.0</v>
      </c>
      <c r="N67" s="2">
        <v>5967563.0</v>
      </c>
      <c r="O67" s="2">
        <v>4.5175851E7</v>
      </c>
      <c r="P67" s="6">
        <v>1.0E8</v>
      </c>
      <c r="R67" s="7" t="s">
        <v>10</v>
      </c>
      <c r="S67" s="6">
        <f t="shared" ref="S67:X67" si="5">(K67)/(C29)</f>
        <v>377</v>
      </c>
      <c r="T67" s="6">
        <f t="shared" si="5"/>
        <v>36408.5</v>
      </c>
      <c r="U67" s="6">
        <f t="shared" si="5"/>
        <v>131303.8</v>
      </c>
      <c r="V67" s="6">
        <f t="shared" si="5"/>
        <v>142084.8333</v>
      </c>
      <c r="W67" s="6">
        <f t="shared" si="5"/>
        <v>143415.4</v>
      </c>
      <c r="X67" s="6">
        <f t="shared" si="5"/>
        <v>144717.8003</v>
      </c>
    </row>
    <row r="68">
      <c r="B68" s="7" t="s">
        <v>11</v>
      </c>
      <c r="C68" s="2" t="b">
        <v>0</v>
      </c>
      <c r="D68" s="2" t="b">
        <v>1</v>
      </c>
      <c r="E68" s="2" t="b">
        <v>0</v>
      </c>
      <c r="F68" s="2" t="b">
        <v>0</v>
      </c>
      <c r="G68" s="2" t="b">
        <v>0</v>
      </c>
      <c r="H68" s="2" t="b">
        <v>0</v>
      </c>
      <c r="J68" s="7" t="s">
        <v>11</v>
      </c>
      <c r="K68" s="2">
        <v>375.0</v>
      </c>
      <c r="L68" s="2">
        <v>186363.0</v>
      </c>
      <c r="M68" s="2">
        <v>5789667.0</v>
      </c>
      <c r="N68" s="2">
        <v>5.8834117E7</v>
      </c>
      <c r="O68" s="6">
        <v>1.0E8</v>
      </c>
      <c r="P68" s="6">
        <v>1.0E8</v>
      </c>
      <c r="R68" s="7" t="s">
        <v>11</v>
      </c>
      <c r="S68" s="6">
        <f t="shared" ref="S68:X68" si="6">(K68)/(C30)</f>
        <v>375</v>
      </c>
      <c r="T68" s="6">
        <f t="shared" si="6"/>
        <v>62121</v>
      </c>
      <c r="U68" s="6">
        <f t="shared" si="6"/>
        <v>118156.4694</v>
      </c>
      <c r="V68" s="6">
        <f t="shared" si="6"/>
        <v>134018.4897</v>
      </c>
      <c r="W68" s="6">
        <f t="shared" si="6"/>
        <v>139275.766</v>
      </c>
      <c r="X68" s="6">
        <f t="shared" si="6"/>
        <v>132802.1248</v>
      </c>
    </row>
    <row r="70">
      <c r="B70" s="2" t="s">
        <v>12</v>
      </c>
      <c r="C70" s="3" t="s">
        <v>5</v>
      </c>
      <c r="D70" s="4"/>
      <c r="E70" s="4"/>
      <c r="F70" s="4"/>
      <c r="G70" s="4"/>
      <c r="H70" s="5"/>
      <c r="J70" s="2" t="s">
        <v>12</v>
      </c>
      <c r="K70" s="3" t="s">
        <v>5</v>
      </c>
      <c r="L70" s="4"/>
      <c r="M70" s="4"/>
      <c r="N70" s="4"/>
      <c r="O70" s="4"/>
      <c r="P70" s="5"/>
    </row>
    <row r="71">
      <c r="B71" s="2" t="s">
        <v>6</v>
      </c>
      <c r="C71" s="6">
        <v>0.001</v>
      </c>
      <c r="D71" s="6">
        <v>1.0E-4</v>
      </c>
      <c r="E71" s="6">
        <v>1.0E-5</v>
      </c>
      <c r="F71" s="6">
        <v>1.0E-6</v>
      </c>
      <c r="G71" s="6">
        <v>1.0E-7</v>
      </c>
      <c r="H71" s="6">
        <v>1.0E-8</v>
      </c>
      <c r="J71" s="2" t="s">
        <v>6</v>
      </c>
      <c r="K71" s="6">
        <v>0.001</v>
      </c>
      <c r="L71" s="6">
        <v>1.0E-4</v>
      </c>
      <c r="M71" s="6">
        <v>1.0E-5</v>
      </c>
      <c r="N71" s="6">
        <v>1.0E-6</v>
      </c>
      <c r="O71" s="6">
        <v>1.0E-7</v>
      </c>
      <c r="P71" s="6">
        <v>1.0E-8</v>
      </c>
    </row>
    <row r="72">
      <c r="B72" s="7" t="s">
        <v>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J72" s="7" t="s">
        <v>7</v>
      </c>
      <c r="K72" s="2">
        <v>979.0</v>
      </c>
      <c r="L72" s="2">
        <v>4494.0</v>
      </c>
      <c r="M72" s="2">
        <v>414819.0</v>
      </c>
      <c r="N72" s="2">
        <v>4029992.0</v>
      </c>
      <c r="O72" s="2">
        <v>4.0431207E7</v>
      </c>
      <c r="P72" s="6">
        <v>1.0E8</v>
      </c>
    </row>
    <row r="73">
      <c r="B73" s="7" t="s">
        <v>8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J73" s="7" t="s">
        <v>8</v>
      </c>
      <c r="K73" s="2">
        <v>953.0</v>
      </c>
      <c r="L73" s="2">
        <v>40856.0</v>
      </c>
      <c r="M73" s="2">
        <v>418005.0</v>
      </c>
      <c r="N73" s="2">
        <v>4383680.0</v>
      </c>
      <c r="O73" s="2">
        <v>6.2518625E7</v>
      </c>
      <c r="P73" s="6">
        <v>1.0E8</v>
      </c>
    </row>
    <row r="74">
      <c r="B74" s="7" t="s">
        <v>9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J74" s="7" t="s">
        <v>9</v>
      </c>
      <c r="K74" s="2">
        <v>377.0</v>
      </c>
      <c r="L74" s="2">
        <v>41718.0</v>
      </c>
      <c r="M74" s="2">
        <v>646033.0</v>
      </c>
      <c r="N74" s="2">
        <v>2.3148254E7</v>
      </c>
      <c r="O74" s="2">
        <v>4.8666246E7</v>
      </c>
      <c r="P74" s="6">
        <v>1.0E8</v>
      </c>
    </row>
    <row r="75">
      <c r="B75" s="7" t="s">
        <v>10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J75" s="7" t="s">
        <v>10</v>
      </c>
      <c r="K75" s="2">
        <v>377.0</v>
      </c>
      <c r="L75" s="2">
        <v>80929.0</v>
      </c>
      <c r="M75" s="2">
        <v>656519.0</v>
      </c>
      <c r="N75" s="2">
        <v>5967563.0</v>
      </c>
      <c r="O75" s="2">
        <v>4.5175851E7</v>
      </c>
      <c r="P75" s="6">
        <v>1.0E8</v>
      </c>
    </row>
    <row r="76">
      <c r="B76" s="7" t="s">
        <v>11</v>
      </c>
      <c r="C76" s="2" t="b">
        <v>0</v>
      </c>
      <c r="D76" s="2" t="b">
        <v>0</v>
      </c>
      <c r="E76" s="2" t="b">
        <v>0</v>
      </c>
      <c r="F76" s="2" t="b">
        <v>0</v>
      </c>
      <c r="G76" s="2" t="b">
        <v>0</v>
      </c>
      <c r="H76" s="2" t="b">
        <v>0</v>
      </c>
      <c r="J76" s="7" t="s">
        <v>11</v>
      </c>
      <c r="K76" s="2">
        <v>375.0</v>
      </c>
      <c r="L76" s="2">
        <v>138957.0</v>
      </c>
      <c r="M76" s="2">
        <v>1085867.0</v>
      </c>
      <c r="N76" s="2">
        <v>5.2717644E7</v>
      </c>
      <c r="O76" s="6">
        <v>1.0E8</v>
      </c>
      <c r="P76" s="6">
        <v>1.0E8</v>
      </c>
    </row>
  </sheetData>
  <mergeCells count="17">
    <mergeCell ref="C5:H5"/>
    <mergeCell ref="K5:P5"/>
    <mergeCell ref="C13:H13"/>
    <mergeCell ref="K13:P13"/>
    <mergeCell ref="C24:H24"/>
    <mergeCell ref="K24:P24"/>
    <mergeCell ref="K32:P32"/>
    <mergeCell ref="C62:H62"/>
    <mergeCell ref="C70:H70"/>
    <mergeCell ref="K70:P70"/>
    <mergeCell ref="C32:H32"/>
    <mergeCell ref="C43:H43"/>
    <mergeCell ref="K43:P43"/>
    <mergeCell ref="C51:H51"/>
    <mergeCell ref="R60:V60"/>
    <mergeCell ref="K62:P62"/>
    <mergeCell ref="S62:X62"/>
  </mergeCells>
  <conditionalFormatting sqref="C64:H68 C72:H76 C53:H57 C45:H49">
    <cfRule type="containsText" dxfId="0" priority="1" operator="containsText" text="true">
      <formula>NOT(ISERROR(SEARCH(("true"),(C64))))</formula>
    </cfRule>
  </conditionalFormatting>
  <conditionalFormatting sqref="C64:H68 C72:H76 C45:H49 C53:H57">
    <cfRule type="containsText" dxfId="1" priority="2" operator="containsText" text="false">
      <formula>NOT(ISERROR(SEARCH(("false"),(C64))))</formula>
    </cfRule>
  </conditionalFormatting>
  <conditionalFormatting sqref="K64:P68 K72:P76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26:P30 K34:P3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26:H30 C34:H3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7:P11 K15:P1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7:H11 C15:H19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45:P4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S64:X68">
    <cfRule type="colorScale" priority="9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36.43"/>
    <col customWidth="1" min="3" max="3" width="3.86"/>
    <col customWidth="1" min="4" max="4" width="6.29"/>
    <col customWidth="1" min="6" max="6" width="15.57"/>
    <col customWidth="1" min="7" max="7" width="16.14"/>
    <col customWidth="1" min="8" max="8" width="9.57"/>
    <col customWidth="1" min="9" max="9" width="9.14"/>
    <col customWidth="1" min="10" max="10" width="14.43"/>
    <col customWidth="1" min="11" max="11" width="8.71"/>
    <col customWidth="1" min="12" max="12" width="17.0"/>
    <col customWidth="1" min="13" max="13" width="6.86"/>
    <col customWidth="1" min="14" max="14" width="14.57"/>
    <col customWidth="1" min="15" max="15" width="11.14"/>
    <col customWidth="1" min="16" max="16" width="12.86"/>
    <col customWidth="1" min="17" max="17" width="12.14"/>
    <col customWidth="1" min="18" max="18" width="11.71"/>
  </cols>
  <sheetData>
    <row r="3">
      <c r="A3" s="19" t="s">
        <v>32</v>
      </c>
      <c r="B3" s="20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19" t="s">
        <v>43</v>
      </c>
      <c r="M3" s="5"/>
      <c r="N3" s="2" t="s">
        <v>44</v>
      </c>
      <c r="O3" s="12" t="s">
        <v>45</v>
      </c>
      <c r="P3" s="2" t="s">
        <v>46</v>
      </c>
      <c r="Q3" s="2" t="s">
        <v>47</v>
      </c>
      <c r="R3" s="12" t="s">
        <v>48</v>
      </c>
    </row>
    <row r="4">
      <c r="A4" s="21" t="s">
        <v>49</v>
      </c>
      <c r="B4" s="22" t="s">
        <v>50</v>
      </c>
      <c r="C4" s="22">
        <v>1.0</v>
      </c>
      <c r="D4" s="22">
        <v>51384.0</v>
      </c>
      <c r="E4" s="23">
        <v>0.003</v>
      </c>
      <c r="F4" s="23">
        <v>0.01</v>
      </c>
      <c r="G4" s="22">
        <v>200.0</v>
      </c>
      <c r="H4" s="23">
        <v>1.0E7</v>
      </c>
      <c r="I4" s="22" t="s">
        <v>28</v>
      </c>
      <c r="J4" s="23">
        <v>1.0E-5</v>
      </c>
      <c r="K4" s="22">
        <v>10000.0</v>
      </c>
      <c r="L4" s="22">
        <v>4481.071</v>
      </c>
      <c r="M4" s="24">
        <f>L4/3600</f>
        <v>1.244741944</v>
      </c>
      <c r="N4" s="22">
        <v>227.0</v>
      </c>
      <c r="O4" s="12">
        <v>2.0</v>
      </c>
      <c r="P4" s="22">
        <v>191.7</v>
      </c>
      <c r="Q4" s="22">
        <v>32.45</v>
      </c>
      <c r="R4" s="12">
        <v>988.0</v>
      </c>
    </row>
    <row r="5">
      <c r="A5" s="8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>
        <v>196.8</v>
      </c>
      <c r="Q5" s="26">
        <v>37.95</v>
      </c>
      <c r="R5" s="26">
        <v>195.0</v>
      </c>
    </row>
    <row r="6">
      <c r="A6" s="19" t="s">
        <v>49</v>
      </c>
      <c r="B6" s="2" t="s">
        <v>51</v>
      </c>
      <c r="C6" s="2">
        <v>1.0</v>
      </c>
      <c r="D6" s="2">
        <v>51385.0</v>
      </c>
      <c r="E6" s="6">
        <v>0.003</v>
      </c>
      <c r="F6" s="6">
        <v>0.01</v>
      </c>
      <c r="G6" s="2">
        <v>400.0</v>
      </c>
      <c r="H6" s="6">
        <v>2.0E7</v>
      </c>
      <c r="I6" s="2" t="s">
        <v>28</v>
      </c>
      <c r="J6" s="6">
        <v>1.0E-5</v>
      </c>
      <c r="K6" s="2">
        <v>10000.0</v>
      </c>
      <c r="L6" s="2">
        <v>3302.499</v>
      </c>
      <c r="M6" s="27">
        <f t="shared" ref="M6:M7" si="1">L6/3600</f>
        <v>0.9173608333</v>
      </c>
      <c r="N6" s="2">
        <v>220.0</v>
      </c>
      <c r="O6" s="26">
        <v>0.0</v>
      </c>
      <c r="P6" s="28"/>
      <c r="Q6" s="28"/>
      <c r="R6" s="25"/>
    </row>
    <row r="7">
      <c r="A7" s="21" t="s">
        <v>49</v>
      </c>
      <c r="B7" s="22" t="s">
        <v>52</v>
      </c>
      <c r="C7" s="22">
        <v>1.0</v>
      </c>
      <c r="D7" s="22">
        <v>51386.0</v>
      </c>
      <c r="E7" s="23">
        <v>0.003</v>
      </c>
      <c r="F7" s="23">
        <v>0.01</v>
      </c>
      <c r="G7" s="22">
        <v>200.0</v>
      </c>
      <c r="H7" s="23">
        <v>2.0E7</v>
      </c>
      <c r="I7" s="22" t="s">
        <v>28</v>
      </c>
      <c r="J7" s="23">
        <v>1.0E-5</v>
      </c>
      <c r="K7" s="22">
        <v>10000.0</v>
      </c>
      <c r="L7" s="22">
        <v>4504.425</v>
      </c>
      <c r="M7" s="24">
        <f t="shared" si="1"/>
        <v>1.251229167</v>
      </c>
      <c r="N7" s="22">
        <v>227.0</v>
      </c>
      <c r="O7" s="22">
        <v>3.0</v>
      </c>
      <c r="P7" s="22">
        <v>192.46</v>
      </c>
      <c r="Q7" s="22">
        <v>33.19</v>
      </c>
      <c r="R7" s="22">
        <v>471.0</v>
      </c>
    </row>
    <row r="8">
      <c r="A8" s="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2">
        <v>193.32</v>
      </c>
      <c r="Q8" s="22">
        <v>33.66</v>
      </c>
      <c r="R8" s="22">
        <v>762.0</v>
      </c>
    </row>
    <row r="9">
      <c r="A9" s="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2">
        <v>196.37</v>
      </c>
      <c r="Q9" s="22">
        <v>36.04</v>
      </c>
      <c r="R9" s="22">
        <v>488.0</v>
      </c>
    </row>
    <row r="10">
      <c r="A10" s="19" t="s">
        <v>49</v>
      </c>
      <c r="B10" s="12" t="s">
        <v>53</v>
      </c>
      <c r="C10" s="12">
        <v>1.0</v>
      </c>
      <c r="D10" s="12">
        <v>51387.0</v>
      </c>
      <c r="E10" s="30">
        <v>0.003</v>
      </c>
      <c r="F10" s="30">
        <v>0.01</v>
      </c>
      <c r="G10" s="12">
        <v>250.0</v>
      </c>
      <c r="H10" s="30">
        <v>1.0E8</v>
      </c>
      <c r="I10" s="12" t="s">
        <v>28</v>
      </c>
      <c r="J10" s="30">
        <v>1.0E-5</v>
      </c>
      <c r="K10" s="12">
        <v>10000.0</v>
      </c>
      <c r="L10" s="12">
        <v>4422.377</v>
      </c>
      <c r="M10" s="31">
        <f t="shared" ref="M10:M23" si="2">L10/3600</f>
        <v>1.228438056</v>
      </c>
      <c r="N10" s="12">
        <v>227.0</v>
      </c>
      <c r="O10" s="12">
        <v>4.0</v>
      </c>
      <c r="P10" s="32"/>
      <c r="Q10" s="32"/>
      <c r="R10" s="32"/>
    </row>
    <row r="11">
      <c r="A11" s="19" t="s">
        <v>49</v>
      </c>
      <c r="B11" s="12" t="s">
        <v>54</v>
      </c>
      <c r="C11" s="12">
        <v>1.0</v>
      </c>
      <c r="D11" s="12">
        <v>51387.0</v>
      </c>
      <c r="E11" s="30">
        <v>0.003</v>
      </c>
      <c r="F11" s="33">
        <v>140.0</v>
      </c>
      <c r="G11" s="12">
        <v>300.0</v>
      </c>
      <c r="H11" s="30">
        <v>1.0E8</v>
      </c>
      <c r="I11" s="12" t="s">
        <v>28</v>
      </c>
      <c r="J11" s="30">
        <v>1.0E-5</v>
      </c>
      <c r="K11" s="12">
        <v>100000.0</v>
      </c>
      <c r="L11" s="12">
        <v>30044.103</v>
      </c>
      <c r="M11" s="31">
        <f t="shared" si="2"/>
        <v>8.345584167</v>
      </c>
      <c r="N11" s="12">
        <v>2100.0</v>
      </c>
      <c r="O11" s="12">
        <v>37.0</v>
      </c>
      <c r="P11" s="32"/>
      <c r="Q11" s="32"/>
      <c r="R11" s="32"/>
    </row>
    <row r="12">
      <c r="A12" s="19" t="s">
        <v>49</v>
      </c>
      <c r="B12" s="12" t="s">
        <v>55</v>
      </c>
      <c r="C12" s="12">
        <v>1.0</v>
      </c>
      <c r="D12" s="12">
        <v>51389.0</v>
      </c>
      <c r="E12" s="30">
        <v>0.003</v>
      </c>
      <c r="F12" s="33">
        <v>140.0</v>
      </c>
      <c r="G12" s="12">
        <v>350.0</v>
      </c>
      <c r="H12" s="30">
        <v>1.0E8</v>
      </c>
      <c r="I12" s="12" t="s">
        <v>28</v>
      </c>
      <c r="J12" s="30">
        <v>1.0E-5</v>
      </c>
      <c r="K12" s="12">
        <v>20000.0</v>
      </c>
      <c r="L12" s="12">
        <v>5487.885</v>
      </c>
      <c r="M12" s="31">
        <f t="shared" si="2"/>
        <v>1.5244125</v>
      </c>
      <c r="N12" s="12">
        <v>433.0</v>
      </c>
      <c r="O12" s="12">
        <v>3.0</v>
      </c>
      <c r="P12" s="32"/>
      <c r="Q12" s="32"/>
      <c r="R12" s="32"/>
    </row>
    <row r="13">
      <c r="A13" s="19" t="s">
        <v>49</v>
      </c>
      <c r="B13" s="12" t="s">
        <v>56</v>
      </c>
      <c r="C13" s="12">
        <v>1.0</v>
      </c>
      <c r="D13" s="12">
        <v>51389.0</v>
      </c>
      <c r="E13" s="30">
        <v>0.003</v>
      </c>
      <c r="F13" s="33">
        <v>140.0</v>
      </c>
      <c r="G13" s="12">
        <v>300.0</v>
      </c>
      <c r="H13" s="30">
        <v>1.0E8</v>
      </c>
      <c r="I13" s="12" t="s">
        <v>28</v>
      </c>
      <c r="J13" s="30">
        <v>1.0E-5</v>
      </c>
      <c r="K13" s="12">
        <v>50000.0</v>
      </c>
      <c r="L13" s="12">
        <v>16364.15</v>
      </c>
      <c r="M13" s="31">
        <f t="shared" si="2"/>
        <v>4.545597222</v>
      </c>
      <c r="N13" s="12">
        <v>1100.0</v>
      </c>
      <c r="O13" s="12">
        <v>23.0</v>
      </c>
      <c r="P13" s="32"/>
      <c r="Q13" s="32"/>
      <c r="R13" s="32"/>
    </row>
    <row r="14">
      <c r="A14" s="19" t="s">
        <v>49</v>
      </c>
      <c r="B14" s="12" t="s">
        <v>57</v>
      </c>
      <c r="C14" s="12">
        <v>1.0</v>
      </c>
      <c r="D14" s="12">
        <v>51390.0</v>
      </c>
      <c r="E14" s="30">
        <v>0.003</v>
      </c>
      <c r="F14" s="33">
        <v>130.0</v>
      </c>
      <c r="G14" s="12">
        <v>300.0</v>
      </c>
      <c r="H14" s="30">
        <v>1.0E8</v>
      </c>
      <c r="I14" s="12" t="s">
        <v>28</v>
      </c>
      <c r="J14" s="30">
        <v>1.0E-5</v>
      </c>
      <c r="K14" s="12">
        <v>50000.0</v>
      </c>
      <c r="L14" s="12">
        <v>16899.87</v>
      </c>
      <c r="M14" s="31">
        <f t="shared" si="2"/>
        <v>4.694408333</v>
      </c>
      <c r="N14" s="12">
        <v>1100.0</v>
      </c>
      <c r="O14" s="12">
        <v>16.0</v>
      </c>
      <c r="P14" s="32"/>
      <c r="Q14" s="32"/>
      <c r="R14" s="32"/>
    </row>
    <row r="15">
      <c r="A15" s="19" t="s">
        <v>49</v>
      </c>
      <c r="B15" s="12" t="s">
        <v>58</v>
      </c>
      <c r="C15" s="12">
        <v>1.0</v>
      </c>
      <c r="D15" s="12">
        <v>51391.0</v>
      </c>
      <c r="E15" s="30">
        <v>0.003</v>
      </c>
      <c r="F15" s="33">
        <v>130.0</v>
      </c>
      <c r="G15" s="12">
        <v>300.0</v>
      </c>
      <c r="H15" s="30">
        <v>1.0E8</v>
      </c>
      <c r="I15" s="12" t="s">
        <v>28</v>
      </c>
      <c r="J15" s="30">
        <v>1.0E-5</v>
      </c>
      <c r="K15" s="12">
        <v>120000.0</v>
      </c>
      <c r="L15" s="12">
        <v>39230.686</v>
      </c>
      <c r="M15" s="31">
        <f t="shared" si="2"/>
        <v>10.89741278</v>
      </c>
      <c r="N15" s="12">
        <v>2500.0</v>
      </c>
      <c r="O15" s="12">
        <v>52.0</v>
      </c>
      <c r="P15" s="32"/>
      <c r="Q15" s="32"/>
      <c r="R15" s="32"/>
    </row>
    <row r="16">
      <c r="A16" s="19" t="s">
        <v>49</v>
      </c>
      <c r="B16" s="12" t="s">
        <v>59</v>
      </c>
      <c r="C16" s="12">
        <v>1.0</v>
      </c>
      <c r="D16" s="12">
        <v>51383.0</v>
      </c>
      <c r="E16" s="30">
        <v>0.003</v>
      </c>
      <c r="F16" s="33">
        <v>130.0</v>
      </c>
      <c r="G16" s="12">
        <v>300.0</v>
      </c>
      <c r="H16" s="30">
        <v>1.0E8</v>
      </c>
      <c r="I16" s="12" t="s">
        <v>28</v>
      </c>
      <c r="J16" s="30">
        <v>1.0E-5</v>
      </c>
      <c r="K16" s="12">
        <v>25000.0</v>
      </c>
      <c r="L16" s="12">
        <v>8535.627</v>
      </c>
      <c r="M16" s="31">
        <f t="shared" si="2"/>
        <v>2.3710075</v>
      </c>
      <c r="N16" s="12">
        <v>541.0</v>
      </c>
      <c r="O16" s="12">
        <v>16.0</v>
      </c>
      <c r="P16" s="32"/>
      <c r="Q16" s="32"/>
      <c r="R16" s="32"/>
    </row>
    <row r="17">
      <c r="A17" s="19" t="s">
        <v>49</v>
      </c>
      <c r="B17" s="12" t="s">
        <v>60</v>
      </c>
      <c r="C17" s="12">
        <v>1.0</v>
      </c>
      <c r="D17" s="12">
        <v>51382.0</v>
      </c>
      <c r="E17" s="30">
        <v>0.003</v>
      </c>
      <c r="F17" s="33">
        <v>130.0</v>
      </c>
      <c r="G17" s="12">
        <v>300.0</v>
      </c>
      <c r="H17" s="30">
        <v>1.0E8</v>
      </c>
      <c r="I17" s="12" t="s">
        <v>28</v>
      </c>
      <c r="J17" s="30">
        <v>1.0E-5</v>
      </c>
      <c r="K17" s="12">
        <v>50000.0</v>
      </c>
      <c r="L17" s="12">
        <v>16457.433</v>
      </c>
      <c r="M17" s="31">
        <f t="shared" si="2"/>
        <v>4.571509167</v>
      </c>
      <c r="N17" s="12">
        <v>1100.0</v>
      </c>
      <c r="O17" s="12">
        <v>27.0</v>
      </c>
      <c r="P17" s="32"/>
      <c r="Q17" s="32"/>
      <c r="R17" s="32"/>
    </row>
    <row r="18">
      <c r="A18" s="19" t="s">
        <v>49</v>
      </c>
      <c r="B18" s="12" t="s">
        <v>61</v>
      </c>
      <c r="C18" s="12">
        <v>1.0</v>
      </c>
      <c r="D18" s="12">
        <v>51381.0</v>
      </c>
      <c r="E18" s="30">
        <v>0.003</v>
      </c>
      <c r="F18" s="33">
        <v>130.0</v>
      </c>
      <c r="G18" s="12">
        <v>320.0</v>
      </c>
      <c r="H18" s="30">
        <v>1.0E8</v>
      </c>
      <c r="I18" s="12" t="s">
        <v>28</v>
      </c>
      <c r="J18" s="30">
        <v>1.0E-5</v>
      </c>
      <c r="K18" s="12">
        <v>15000.0</v>
      </c>
      <c r="L18" s="12">
        <v>4673.23</v>
      </c>
      <c r="M18" s="31">
        <f t="shared" si="2"/>
        <v>1.298119444</v>
      </c>
      <c r="N18" s="12">
        <v>330.0</v>
      </c>
      <c r="O18" s="12">
        <v>2.0</v>
      </c>
      <c r="P18" s="32"/>
      <c r="Q18" s="32"/>
      <c r="R18" s="32"/>
    </row>
    <row r="19">
      <c r="A19" s="34" t="s">
        <v>49</v>
      </c>
      <c r="B19" s="12" t="s">
        <v>62</v>
      </c>
      <c r="C19" s="12">
        <v>1.0</v>
      </c>
      <c r="D19" s="12">
        <v>51301.0</v>
      </c>
      <c r="E19" s="30">
        <v>0.003</v>
      </c>
      <c r="F19" s="33">
        <v>130.0</v>
      </c>
      <c r="G19" s="12">
        <v>300.0</v>
      </c>
      <c r="H19" s="30">
        <v>1.0E8</v>
      </c>
      <c r="I19" s="12" t="s">
        <v>28</v>
      </c>
      <c r="J19" s="30">
        <v>1.0E-5</v>
      </c>
      <c r="K19" s="12">
        <v>100000.0</v>
      </c>
      <c r="L19" s="12">
        <v>29156.33</v>
      </c>
      <c r="M19" s="35">
        <f t="shared" si="2"/>
        <v>8.098980556</v>
      </c>
      <c r="N19" s="12">
        <v>2100.0</v>
      </c>
      <c r="O19" s="12">
        <v>41.0</v>
      </c>
      <c r="P19" s="32"/>
      <c r="Q19" s="32"/>
      <c r="R19" s="32"/>
    </row>
    <row r="20">
      <c r="A20" s="34" t="s">
        <v>49</v>
      </c>
      <c r="B20" s="12" t="s">
        <v>63</v>
      </c>
      <c r="C20" s="12">
        <v>1.0</v>
      </c>
      <c r="D20" s="12">
        <v>51302.0</v>
      </c>
      <c r="E20" s="30">
        <v>0.003</v>
      </c>
      <c r="F20" s="33">
        <v>130.0</v>
      </c>
      <c r="G20" s="12">
        <v>300.0</v>
      </c>
      <c r="H20" s="30">
        <v>1.0E8</v>
      </c>
      <c r="I20" s="12" t="s">
        <v>28</v>
      </c>
      <c r="J20" s="30">
        <v>1.0E-5</v>
      </c>
      <c r="K20" s="12">
        <v>100000.0</v>
      </c>
      <c r="L20" s="12">
        <v>29156.33</v>
      </c>
      <c r="M20" s="35">
        <f t="shared" si="2"/>
        <v>8.098980556</v>
      </c>
      <c r="N20" s="12">
        <v>2100.0</v>
      </c>
      <c r="O20" s="12">
        <v>37.0</v>
      </c>
      <c r="P20" s="32"/>
      <c r="Q20" s="32"/>
      <c r="R20" s="32"/>
    </row>
    <row r="21">
      <c r="A21" s="34" t="s">
        <v>49</v>
      </c>
      <c r="B21" s="12" t="s">
        <v>64</v>
      </c>
      <c r="C21" s="12">
        <v>1.0</v>
      </c>
      <c r="D21" s="12">
        <v>51303.0</v>
      </c>
      <c r="E21" s="30">
        <v>0.003</v>
      </c>
      <c r="F21" s="33">
        <v>130.0</v>
      </c>
      <c r="G21" s="12">
        <v>300.0</v>
      </c>
      <c r="H21" s="30">
        <v>1.0E8</v>
      </c>
      <c r="I21" s="12" t="s">
        <v>28</v>
      </c>
      <c r="J21" s="30">
        <v>1.0E-5</v>
      </c>
      <c r="K21" s="12">
        <v>100000.0</v>
      </c>
      <c r="L21" s="12">
        <v>29156.33</v>
      </c>
      <c r="M21" s="35">
        <f t="shared" si="2"/>
        <v>8.098980556</v>
      </c>
      <c r="N21" s="12">
        <v>2100.0</v>
      </c>
      <c r="O21" s="12">
        <v>36.0</v>
      </c>
      <c r="P21" s="32"/>
      <c r="Q21" s="32"/>
      <c r="R21" s="32"/>
    </row>
    <row r="22">
      <c r="A22" s="34" t="s">
        <v>49</v>
      </c>
      <c r="B22" s="12" t="s">
        <v>65</v>
      </c>
      <c r="C22" s="12">
        <v>1.0</v>
      </c>
      <c r="D22" s="12">
        <v>51304.0</v>
      </c>
      <c r="E22" s="30">
        <v>0.003</v>
      </c>
      <c r="F22" s="33">
        <v>130.0</v>
      </c>
      <c r="G22" s="12">
        <v>300.0</v>
      </c>
      <c r="H22" s="30">
        <v>1.0E8</v>
      </c>
      <c r="I22" s="12" t="s">
        <v>28</v>
      </c>
      <c r="J22" s="30">
        <v>1.0E-5</v>
      </c>
      <c r="K22" s="12">
        <v>100000.0</v>
      </c>
      <c r="L22" s="12">
        <v>29156.33</v>
      </c>
      <c r="M22" s="35">
        <f t="shared" si="2"/>
        <v>8.098980556</v>
      </c>
      <c r="N22" s="12">
        <v>2100.0</v>
      </c>
      <c r="O22" s="12">
        <v>36.0</v>
      </c>
      <c r="P22" s="32"/>
      <c r="Q22" s="32"/>
      <c r="R22" s="32"/>
    </row>
    <row r="23">
      <c r="A23" s="34" t="s">
        <v>49</v>
      </c>
      <c r="B23" s="12" t="s">
        <v>66</v>
      </c>
      <c r="C23" s="12">
        <v>1.0</v>
      </c>
      <c r="D23" s="12">
        <v>51305.0</v>
      </c>
      <c r="E23" s="30">
        <v>0.003</v>
      </c>
      <c r="F23" s="33">
        <v>130.0</v>
      </c>
      <c r="G23" s="12">
        <v>300.0</v>
      </c>
      <c r="H23" s="30">
        <v>1.0E8</v>
      </c>
      <c r="I23" s="12" t="s">
        <v>28</v>
      </c>
      <c r="J23" s="30">
        <v>1.0E-5</v>
      </c>
      <c r="K23" s="12">
        <v>100000.0</v>
      </c>
      <c r="L23" s="12">
        <v>29156.33</v>
      </c>
      <c r="M23" s="35">
        <f t="shared" si="2"/>
        <v>8.098980556</v>
      </c>
      <c r="N23" s="12">
        <v>2100.0</v>
      </c>
      <c r="O23" s="12">
        <v>39.0</v>
      </c>
      <c r="P23" s="32"/>
      <c r="Q23" s="32"/>
      <c r="R23" s="32"/>
    </row>
    <row r="25">
      <c r="B25" s="19" t="s">
        <v>67</v>
      </c>
      <c r="C25" s="36"/>
      <c r="D25" s="36"/>
      <c r="E25" s="36"/>
      <c r="F25" s="36"/>
      <c r="G25" s="36"/>
      <c r="H25" s="36"/>
      <c r="I25" s="36"/>
      <c r="J25" s="36"/>
      <c r="K25" s="36">
        <f t="shared" ref="K25:O25" si="3">SUM(K4:K23)</f>
        <v>970000</v>
      </c>
      <c r="L25" s="36">
        <f t="shared" si="3"/>
        <v>300185.006</v>
      </c>
      <c r="M25" s="37">
        <f t="shared" si="3"/>
        <v>83.38472389</v>
      </c>
      <c r="N25" s="36">
        <f t="shared" si="3"/>
        <v>20605</v>
      </c>
      <c r="O25" s="36">
        <f t="shared" si="3"/>
        <v>374</v>
      </c>
      <c r="P25" s="36"/>
      <c r="Q25" s="36"/>
      <c r="R25" s="38"/>
    </row>
    <row r="26">
      <c r="B26" s="1" t="s">
        <v>68</v>
      </c>
      <c r="E26" s="17">
        <f>O25/K25*100</f>
        <v>0.03855670103</v>
      </c>
      <c r="F26" s="1" t="s">
        <v>69</v>
      </c>
    </row>
    <row r="28">
      <c r="B28" s="39"/>
    </row>
  </sheetData>
  <mergeCells count="1">
    <mergeCell ref="L3:M3"/>
  </mergeCells>
  <conditionalFormatting sqref="A4:A23">
    <cfRule type="containsText" dxfId="1" priority="1" operator="containsText" text="Done">
      <formula>NOT(ISERROR(SEARCH(("Done"),(A4))))</formula>
    </cfRule>
  </conditionalFormatting>
  <conditionalFormatting sqref="A4:A23">
    <cfRule type="containsText" dxfId="2" priority="2" operator="containsText" text="Progress">
      <formula>NOT(ISERROR(SEARCH(("Progress"),(A4))))</formula>
    </cfRule>
  </conditionalFormatting>
  <conditionalFormatting sqref="A4:A23">
    <cfRule type="containsText" dxfId="0" priority="3" operator="containsText" text="New">
      <formula>NOT(ISERROR(SEARCH(("New"),(A4))))</formula>
    </cfRule>
  </conditionalFormatting>
  <dataValidations>
    <dataValidation type="list" allowBlank="1" sqref="A4 A6:A7 A10:A23">
      <formula1>"Done,Progress,New"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7.14"/>
    <col customWidth="1" min="3" max="3" width="18.43"/>
    <col customWidth="1" min="4" max="4" width="13.57"/>
  </cols>
  <sheetData>
    <row r="1">
      <c r="A1" s="40"/>
      <c r="B1" s="41"/>
      <c r="C1" s="1" t="s">
        <v>70</v>
      </c>
      <c r="D1" s="18" t="s">
        <v>71</v>
      </c>
      <c r="E1" s="18" t="s">
        <v>72</v>
      </c>
      <c r="F1" s="18" t="s">
        <v>73</v>
      </c>
      <c r="G1" s="18" t="s">
        <v>74</v>
      </c>
    </row>
    <row r="2">
      <c r="A2" s="40"/>
      <c r="B2" s="41"/>
      <c r="C2" s="18">
        <v>2.0E-7</v>
      </c>
      <c r="D2" s="18">
        <v>10.0</v>
      </c>
      <c r="E2" s="18">
        <v>1.38E-23</v>
      </c>
      <c r="F2" s="18">
        <v>0.001</v>
      </c>
      <c r="G2" s="18">
        <v>1.602E-19</v>
      </c>
    </row>
    <row r="3">
      <c r="A3" s="42" t="s">
        <v>75</v>
      </c>
      <c r="B3" s="43" t="s">
        <v>76</v>
      </c>
      <c r="C3" s="1" t="s">
        <v>77</v>
      </c>
      <c r="D3" s="1" t="s">
        <v>78</v>
      </c>
    </row>
    <row r="4">
      <c r="A4" s="44">
        <v>0.030364</v>
      </c>
      <c r="B4" s="41">
        <f t="shared" ref="B4:B130" si="1">0.5*1.6749E-27/1.602E-19*A4^2</f>
        <v>0</v>
      </c>
      <c r="C4" s="45">
        <v>0.0</v>
      </c>
      <c r="E4" s="17">
        <f t="shared" ref="E4:E130" si="2">C4*A4/B4</f>
        <v>0</v>
      </c>
      <c r="F4" s="17" t="str">
        <f t="shared" ref="F4:F130" si="3">D$2*2*SQRT((B4-C$2)/3.1415)*(1/(E$2*F$2/G$2))^(3/2)*exp(-(B4-C$2)/(E$2*F$2/G$2))</f>
        <v>#NUM!</v>
      </c>
    </row>
    <row r="5">
      <c r="A5" s="44">
        <v>0.334008</v>
      </c>
      <c r="B5" s="41">
        <f t="shared" si="1"/>
        <v>0.0000000005831900598</v>
      </c>
      <c r="C5" s="45">
        <v>0.0</v>
      </c>
      <c r="D5" s="41">
        <f t="shared" ref="D5:D130" si="4">B5-B4</f>
        <v>0.0000000005783704227</v>
      </c>
      <c r="E5" s="17">
        <f t="shared" si="2"/>
        <v>0</v>
      </c>
      <c r="F5" s="17" t="str">
        <f t="shared" si="3"/>
        <v>#NUM!</v>
      </c>
    </row>
    <row r="6">
      <c r="A6" s="44">
        <v>0.516194</v>
      </c>
      <c r="B6" s="41">
        <f t="shared" si="1"/>
        <v>0.000000001392907509</v>
      </c>
      <c r="C6" s="45">
        <v>0.0</v>
      </c>
      <c r="D6" s="41">
        <f t="shared" si="4"/>
        <v>0.0000000008097174489</v>
      </c>
      <c r="E6" s="17">
        <f t="shared" si="2"/>
        <v>0</v>
      </c>
      <c r="F6" s="17" t="str">
        <f t="shared" si="3"/>
        <v>#NUM!</v>
      </c>
    </row>
    <row r="7">
      <c r="A7" s="44">
        <v>0.728745</v>
      </c>
      <c r="B7" s="41">
        <f t="shared" si="1"/>
        <v>0.000000002776179553</v>
      </c>
      <c r="C7" s="45">
        <v>0.0</v>
      </c>
      <c r="D7" s="41">
        <f t="shared" si="4"/>
        <v>0.000000001383272044</v>
      </c>
      <c r="E7" s="17">
        <f t="shared" si="2"/>
        <v>0</v>
      </c>
      <c r="F7" s="17" t="str">
        <f t="shared" si="3"/>
        <v>#NUM!</v>
      </c>
    </row>
    <row r="8">
      <c r="A8" s="44">
        <v>0.910931</v>
      </c>
      <c r="B8" s="41">
        <f t="shared" si="1"/>
        <v>0.00000000433777817</v>
      </c>
      <c r="C8" s="45">
        <v>0.0</v>
      </c>
      <c r="D8" s="41">
        <f t="shared" si="4"/>
        <v>0.000000001561598618</v>
      </c>
      <c r="E8" s="17">
        <f t="shared" si="2"/>
        <v>0</v>
      </c>
      <c r="F8" s="17" t="str">
        <f t="shared" si="3"/>
        <v>#NUM!</v>
      </c>
    </row>
    <row r="9">
      <c r="A9" s="44">
        <v>1.93117</v>
      </c>
      <c r="B9" s="41">
        <f t="shared" si="1"/>
        <v>0.0000000194956351</v>
      </c>
      <c r="C9" s="45">
        <v>0.0</v>
      </c>
      <c r="D9" s="41">
        <f t="shared" si="4"/>
        <v>0.00000001515785693</v>
      </c>
      <c r="E9" s="17">
        <f t="shared" si="2"/>
        <v>0</v>
      </c>
      <c r="F9" s="17" t="str">
        <f t="shared" si="3"/>
        <v>#NUM!</v>
      </c>
    </row>
    <row r="10">
      <c r="A10" s="44">
        <v>1.305668</v>
      </c>
      <c r="B10" s="41">
        <f t="shared" si="1"/>
        <v>0.000000008911727449</v>
      </c>
      <c r="C10" s="45">
        <v>0.0</v>
      </c>
      <c r="D10" s="41">
        <f t="shared" si="4"/>
        <v>-0.00000001058390765</v>
      </c>
      <c r="E10" s="17">
        <f t="shared" si="2"/>
        <v>0</v>
      </c>
      <c r="F10" s="17" t="str">
        <f t="shared" si="3"/>
        <v>#NUM!</v>
      </c>
    </row>
    <row r="11">
      <c r="A11" s="44">
        <v>1.518219</v>
      </c>
      <c r="B11" s="41">
        <f t="shared" si="1"/>
        <v>0.00000001204939439</v>
      </c>
      <c r="C11" s="45">
        <v>0.0</v>
      </c>
      <c r="D11" s="41">
        <f t="shared" si="4"/>
        <v>0.00000000313766694</v>
      </c>
      <c r="E11" s="17">
        <f t="shared" si="2"/>
        <v>0</v>
      </c>
      <c r="F11" s="17" t="str">
        <f t="shared" si="3"/>
        <v>#NUM!</v>
      </c>
    </row>
    <row r="12">
      <c r="A12" s="44">
        <v>1.700405</v>
      </c>
      <c r="B12" s="41">
        <f t="shared" si="1"/>
        <v>0.00000001511475534</v>
      </c>
      <c r="C12" s="45">
        <v>0.0</v>
      </c>
      <c r="D12" s="41">
        <f t="shared" si="4"/>
        <v>0.000000003065360955</v>
      </c>
      <c r="E12" s="17">
        <f t="shared" si="2"/>
        <v>0</v>
      </c>
      <c r="F12" s="17" t="str">
        <f t="shared" si="3"/>
        <v>#NUM!</v>
      </c>
    </row>
    <row r="13">
      <c r="A13" s="44">
        <v>1.882591</v>
      </c>
      <c r="B13" s="41">
        <f t="shared" si="1"/>
        <v>0.00000001852713779</v>
      </c>
      <c r="C13" s="45">
        <v>0.0</v>
      </c>
      <c r="D13" s="41">
        <f t="shared" si="4"/>
        <v>0.000000003412382446</v>
      </c>
      <c r="E13" s="17">
        <f t="shared" si="2"/>
        <v>0</v>
      </c>
      <c r="F13" s="17" t="str">
        <f t="shared" si="3"/>
        <v>#NUM!</v>
      </c>
    </row>
    <row r="14">
      <c r="A14" s="44">
        <v>2.064777</v>
      </c>
      <c r="B14" s="41">
        <f t="shared" si="1"/>
        <v>0.00000002228654173</v>
      </c>
      <c r="C14" s="45">
        <v>0.0</v>
      </c>
      <c r="D14" s="41">
        <f t="shared" si="4"/>
        <v>0.000000003759403938</v>
      </c>
      <c r="E14" s="17">
        <f t="shared" si="2"/>
        <v>0</v>
      </c>
      <c r="F14" s="17" t="str">
        <f t="shared" si="3"/>
        <v>#NUM!</v>
      </c>
    </row>
    <row r="15">
      <c r="A15" s="44">
        <v>2.277328</v>
      </c>
      <c r="B15" s="41">
        <f t="shared" si="1"/>
        <v>0.00000002711112547</v>
      </c>
      <c r="C15" s="45">
        <v>0.0</v>
      </c>
      <c r="D15" s="41">
        <f t="shared" si="4"/>
        <v>0.000000004824583742</v>
      </c>
      <c r="E15" s="17">
        <f t="shared" si="2"/>
        <v>0</v>
      </c>
      <c r="F15" s="17" t="str">
        <f t="shared" si="3"/>
        <v>#NUM!</v>
      </c>
    </row>
    <row r="16">
      <c r="A16" s="44">
        <v>2.489879</v>
      </c>
      <c r="B16" s="41">
        <f t="shared" si="1"/>
        <v>0.00000003240804698</v>
      </c>
      <c r="C16" s="45">
        <v>0.0</v>
      </c>
      <c r="D16" s="41">
        <f t="shared" si="4"/>
        <v>0.000000005296921513</v>
      </c>
      <c r="E16" s="17">
        <f t="shared" si="2"/>
        <v>0</v>
      </c>
      <c r="F16" s="17" t="str">
        <f t="shared" si="3"/>
        <v>#NUM!</v>
      </c>
    </row>
    <row r="17">
      <c r="A17" s="44">
        <v>2.672065</v>
      </c>
      <c r="B17" s="41">
        <f t="shared" si="1"/>
        <v>0.00000003732419177</v>
      </c>
      <c r="C17" s="45">
        <v>0.0</v>
      </c>
      <c r="D17" s="41">
        <f t="shared" si="4"/>
        <v>0.000000004916144784</v>
      </c>
      <c r="E17" s="17">
        <f t="shared" si="2"/>
        <v>0</v>
      </c>
      <c r="F17" s="17" t="str">
        <f t="shared" si="3"/>
        <v>#NUM!</v>
      </c>
    </row>
    <row r="18">
      <c r="A18" s="44">
        <v>2.854251</v>
      </c>
      <c r="B18" s="41">
        <f t="shared" si="1"/>
        <v>0.00000004258735804</v>
      </c>
      <c r="C18" s="45">
        <v>0.0</v>
      </c>
      <c r="D18" s="41">
        <f t="shared" si="4"/>
        <v>0.000000005263166275</v>
      </c>
      <c r="E18" s="17">
        <f t="shared" si="2"/>
        <v>0</v>
      </c>
      <c r="F18" s="17" t="str">
        <f t="shared" si="3"/>
        <v>#NUM!</v>
      </c>
    </row>
    <row r="19">
      <c r="A19" s="44">
        <v>3.036437</v>
      </c>
      <c r="B19" s="41">
        <f t="shared" si="1"/>
        <v>0.00000004819754581</v>
      </c>
      <c r="C19" s="45">
        <v>0.0</v>
      </c>
      <c r="D19" s="41">
        <f t="shared" si="4"/>
        <v>0.000000005610187767</v>
      </c>
      <c r="E19" s="17">
        <f t="shared" si="2"/>
        <v>0</v>
      </c>
      <c r="F19" s="17" t="str">
        <f t="shared" si="3"/>
        <v>#NUM!</v>
      </c>
    </row>
    <row r="20">
      <c r="A20" s="44">
        <v>3.248862</v>
      </c>
      <c r="B20" s="41">
        <f t="shared" si="1"/>
        <v>0.00000005517710419</v>
      </c>
      <c r="C20" s="45">
        <v>0.005172</v>
      </c>
      <c r="D20" s="41">
        <f t="shared" si="4"/>
        <v>0.000000006979558385</v>
      </c>
      <c r="E20" s="17">
        <f t="shared" si="2"/>
        <v>304530.5568</v>
      </c>
      <c r="F20" s="17" t="str">
        <f t="shared" si="3"/>
        <v>#NUM!</v>
      </c>
    </row>
    <row r="21">
      <c r="A21" s="44">
        <v>3.430797</v>
      </c>
      <c r="B21" s="41">
        <f t="shared" si="1"/>
        <v>0.00000006152992964</v>
      </c>
      <c r="C21" s="45">
        <v>0.015517</v>
      </c>
      <c r="D21" s="41">
        <f t="shared" si="4"/>
        <v>0.000000006352825443</v>
      </c>
      <c r="E21" s="17">
        <f t="shared" si="2"/>
        <v>865199.7063</v>
      </c>
      <c r="F21" s="17" t="str">
        <f t="shared" si="3"/>
        <v>#NUM!</v>
      </c>
    </row>
    <row r="22">
      <c r="A22" s="44">
        <v>3.612648</v>
      </c>
      <c r="B22" s="41">
        <f t="shared" si="1"/>
        <v>0.00000006822564828</v>
      </c>
      <c r="C22" s="45">
        <v>0.02931</v>
      </c>
      <c r="D22" s="41">
        <f t="shared" si="4"/>
        <v>0.000000006695718648</v>
      </c>
      <c r="E22" s="17">
        <f t="shared" si="2"/>
        <v>1552007.427</v>
      </c>
      <c r="F22" s="17" t="str">
        <f t="shared" si="3"/>
        <v>#NUM!</v>
      </c>
    </row>
    <row r="23">
      <c r="A23" s="44">
        <v>3.885593</v>
      </c>
      <c r="B23" s="41">
        <f t="shared" si="1"/>
        <v>0.0000000789243459</v>
      </c>
      <c r="C23" s="45">
        <v>0.043103</v>
      </c>
      <c r="D23" s="41">
        <f t="shared" si="4"/>
        <v>0.00000001069869762</v>
      </c>
      <c r="E23" s="17">
        <f t="shared" si="2"/>
        <v>2122041.218</v>
      </c>
      <c r="F23" s="17" t="str">
        <f t="shared" si="3"/>
        <v>#NUM!</v>
      </c>
    </row>
    <row r="24">
      <c r="A24" s="44">
        <v>4.127544</v>
      </c>
      <c r="B24" s="41">
        <f t="shared" si="1"/>
        <v>0.00000008905940685</v>
      </c>
      <c r="C24" s="45">
        <v>0.082759</v>
      </c>
      <c r="D24" s="41">
        <f t="shared" si="4"/>
        <v>0.00000001013506094</v>
      </c>
      <c r="E24" s="17">
        <f t="shared" si="2"/>
        <v>3835545.576</v>
      </c>
      <c r="F24" s="17" t="str">
        <f t="shared" si="3"/>
        <v>#NUM!</v>
      </c>
    </row>
    <row r="25">
      <c r="A25" s="44">
        <v>4.338503</v>
      </c>
      <c r="B25" s="41">
        <f t="shared" si="1"/>
        <v>0.00000009839571351</v>
      </c>
      <c r="C25" s="45">
        <v>0.148276</v>
      </c>
      <c r="D25" s="41">
        <f t="shared" si="4"/>
        <v>0.000000009336306668</v>
      </c>
      <c r="E25" s="17">
        <f t="shared" si="2"/>
        <v>6537844.463</v>
      </c>
      <c r="F25" s="17" t="str">
        <f t="shared" si="3"/>
        <v>#NUM!</v>
      </c>
    </row>
    <row r="26">
      <c r="A26" s="44">
        <v>4.549127</v>
      </c>
      <c r="B26" s="41">
        <f t="shared" si="1"/>
        <v>0.0000001081813752</v>
      </c>
      <c r="C26" s="45">
        <v>0.227586</v>
      </c>
      <c r="D26" s="41">
        <f t="shared" si="4"/>
        <v>0.0000000097856617</v>
      </c>
      <c r="E26" s="17">
        <f t="shared" si="2"/>
        <v>9570202.037</v>
      </c>
      <c r="F26" s="17" t="str">
        <f t="shared" si="3"/>
        <v>#NUM!</v>
      </c>
    </row>
    <row r="27">
      <c r="A27" s="44">
        <v>4.729764</v>
      </c>
      <c r="B27" s="41">
        <f t="shared" si="1"/>
        <v>0.0000001169432927</v>
      </c>
      <c r="C27" s="45">
        <v>0.291379</v>
      </c>
      <c r="D27" s="41">
        <f t="shared" si="4"/>
        <v>0.00000000876191751</v>
      </c>
      <c r="E27" s="17">
        <f t="shared" si="2"/>
        <v>11784805.03</v>
      </c>
      <c r="F27" s="17" t="str">
        <f t="shared" si="3"/>
        <v>#NUM!</v>
      </c>
    </row>
    <row r="28">
      <c r="A28" s="44">
        <v>4.940346</v>
      </c>
      <c r="B28" s="41">
        <f t="shared" si="1"/>
        <v>0.0000001275883753</v>
      </c>
      <c r="C28" s="45">
        <v>0.372414</v>
      </c>
      <c r="D28" s="41">
        <f t="shared" si="4"/>
        <v>0.0000000106450826</v>
      </c>
      <c r="E28" s="17">
        <f t="shared" si="2"/>
        <v>14420232.33</v>
      </c>
      <c r="F28" s="17" t="str">
        <f t="shared" si="3"/>
        <v>#NUM!</v>
      </c>
    </row>
    <row r="29">
      <c r="A29" s="44">
        <v>5.119643</v>
      </c>
      <c r="B29" s="41">
        <f t="shared" si="1"/>
        <v>0.0000001370174029</v>
      </c>
      <c r="C29" s="45">
        <v>0.491379</v>
      </c>
      <c r="D29" s="41">
        <f t="shared" si="4"/>
        <v>0.000000009429027535</v>
      </c>
      <c r="E29" s="17">
        <f t="shared" si="2"/>
        <v>18360332.38</v>
      </c>
      <c r="F29" s="17" t="str">
        <f t="shared" si="3"/>
        <v>#NUM!</v>
      </c>
    </row>
    <row r="30">
      <c r="A30" s="44">
        <v>5.329638</v>
      </c>
      <c r="B30" s="41">
        <f t="shared" si="1"/>
        <v>0.0000001484881508</v>
      </c>
      <c r="C30" s="45">
        <v>0.596552</v>
      </c>
      <c r="D30" s="41">
        <f t="shared" si="4"/>
        <v>0.00000001147074797</v>
      </c>
      <c r="E30" s="17">
        <f t="shared" si="2"/>
        <v>21411851.32</v>
      </c>
      <c r="F30" s="17" t="str">
        <f t="shared" si="3"/>
        <v>#NUM!</v>
      </c>
    </row>
    <row r="31">
      <c r="A31" s="44">
        <v>5.509563</v>
      </c>
      <c r="B31" s="41">
        <f t="shared" si="1"/>
        <v>0.0000001586831021</v>
      </c>
      <c r="C31" s="45">
        <v>0.689655</v>
      </c>
      <c r="D31" s="41">
        <f t="shared" si="4"/>
        <v>0.00000001019495132</v>
      </c>
      <c r="E31" s="17">
        <f t="shared" si="2"/>
        <v>23945194.03</v>
      </c>
      <c r="F31" s="17" t="str">
        <f t="shared" si="3"/>
        <v>#NUM!</v>
      </c>
    </row>
    <row r="32">
      <c r="A32" s="44">
        <v>5.720438</v>
      </c>
      <c r="B32" s="41">
        <f t="shared" si="1"/>
        <v>0.0000001710625497</v>
      </c>
      <c r="C32" s="45">
        <v>0.758621</v>
      </c>
      <c r="D32" s="41">
        <f t="shared" si="4"/>
        <v>0.00000001237944759</v>
      </c>
      <c r="E32" s="17">
        <f t="shared" si="2"/>
        <v>25368757.82</v>
      </c>
      <c r="F32" s="17" t="str">
        <f t="shared" si="3"/>
        <v>#NUM!</v>
      </c>
    </row>
    <row r="33">
      <c r="A33" s="44">
        <v>5.901033</v>
      </c>
      <c r="B33" s="41">
        <f t="shared" si="1"/>
        <v>0.0000001820339788</v>
      </c>
      <c r="C33" s="45">
        <v>0.824138</v>
      </c>
      <c r="D33" s="41">
        <f t="shared" si="4"/>
        <v>0.00000001097142908</v>
      </c>
      <c r="E33" s="17">
        <f t="shared" si="2"/>
        <v>26716251.36</v>
      </c>
      <c r="F33" s="17" t="str">
        <f t="shared" si="3"/>
        <v>#NUM!</v>
      </c>
    </row>
    <row r="34">
      <c r="A34" s="44">
        <v>6.11195</v>
      </c>
      <c r="B34" s="41">
        <f t="shared" si="1"/>
        <v>0.000000195279188</v>
      </c>
      <c r="C34" s="45">
        <v>0.891379</v>
      </c>
      <c r="D34" s="41">
        <f t="shared" si="4"/>
        <v>0.00000001324520923</v>
      </c>
      <c r="E34" s="17">
        <f t="shared" si="2"/>
        <v>27898845.41</v>
      </c>
      <c r="F34" s="17" t="str">
        <f t="shared" si="3"/>
        <v>#NUM!</v>
      </c>
    </row>
    <row r="35">
      <c r="A35" s="44">
        <v>6.322281</v>
      </c>
      <c r="B35" s="41">
        <f t="shared" si="1"/>
        <v>0.0000002089507644</v>
      </c>
      <c r="C35" s="45">
        <v>0.982759</v>
      </c>
      <c r="D35" s="41">
        <f t="shared" si="4"/>
        <v>0.00000001367157638</v>
      </c>
      <c r="E35" s="17">
        <f t="shared" si="2"/>
        <v>29735610.54</v>
      </c>
      <c r="F35" s="16">
        <f t="shared" si="3"/>
        <v>38057526.53</v>
      </c>
    </row>
    <row r="36">
      <c r="A36" s="44">
        <v>6.502457</v>
      </c>
      <c r="B36" s="41">
        <f t="shared" si="1"/>
        <v>0.0000002210300658</v>
      </c>
      <c r="C36" s="45">
        <v>1.065517</v>
      </c>
      <c r="D36" s="41">
        <f t="shared" si="4"/>
        <v>0.0000000120793014</v>
      </c>
      <c r="E36" s="17">
        <f t="shared" si="2"/>
        <v>31346316.84</v>
      </c>
      <c r="F36" s="16">
        <f t="shared" si="3"/>
        <v>50702794.51</v>
      </c>
    </row>
    <row r="37">
      <c r="A37" s="44">
        <v>6.65386</v>
      </c>
      <c r="B37" s="41">
        <f t="shared" si="1"/>
        <v>0.0000002314428097</v>
      </c>
      <c r="C37" s="45">
        <v>1.082759</v>
      </c>
      <c r="D37" s="41">
        <f t="shared" si="4"/>
        <v>0.00000001041274385</v>
      </c>
      <c r="E37" s="17">
        <f t="shared" si="2"/>
        <v>31128756.21</v>
      </c>
      <c r="F37" s="16">
        <f t="shared" si="3"/>
        <v>54938328.62</v>
      </c>
    </row>
    <row r="38">
      <c r="A38" s="44">
        <v>6.896021</v>
      </c>
      <c r="B38" s="41">
        <f t="shared" si="1"/>
        <v>0.0000002485956505</v>
      </c>
      <c r="C38" s="45">
        <v>1.113793</v>
      </c>
      <c r="D38" s="41">
        <f t="shared" si="4"/>
        <v>0.00000001715284083</v>
      </c>
      <c r="E38" s="17">
        <f t="shared" si="2"/>
        <v>30896517.71</v>
      </c>
      <c r="F38" s="16">
        <f t="shared" si="3"/>
        <v>55967490.77</v>
      </c>
    </row>
    <row r="39">
      <c r="A39" s="44">
        <v>7.109493</v>
      </c>
      <c r="B39" s="41">
        <f t="shared" si="1"/>
        <v>0.000000264224836</v>
      </c>
      <c r="C39" s="45">
        <v>1.075862</v>
      </c>
      <c r="D39" s="41">
        <f t="shared" si="4"/>
        <v>0.00000001562918551</v>
      </c>
      <c r="E39" s="17">
        <f t="shared" si="2"/>
        <v>28948199.85</v>
      </c>
      <c r="F39" s="16">
        <f t="shared" si="3"/>
        <v>53665187.91</v>
      </c>
    </row>
    <row r="40">
      <c r="A40" s="44">
        <v>7.322253</v>
      </c>
      <c r="B40" s="41">
        <f t="shared" si="1"/>
        <v>0.000000280275952</v>
      </c>
      <c r="C40" s="45">
        <v>1.067241</v>
      </c>
      <c r="D40" s="41">
        <f t="shared" si="4"/>
        <v>0.000000016051116</v>
      </c>
      <c r="E40" s="17">
        <f t="shared" si="2"/>
        <v>27881837.73</v>
      </c>
      <c r="F40" s="16">
        <f t="shared" si="3"/>
        <v>49797862.22</v>
      </c>
    </row>
    <row r="41">
      <c r="A41" s="44">
        <v>7.505277</v>
      </c>
      <c r="B41" s="41">
        <f t="shared" si="1"/>
        <v>0.0000002944623856</v>
      </c>
      <c r="C41" s="45">
        <v>1.032759</v>
      </c>
      <c r="D41" s="41">
        <f t="shared" si="4"/>
        <v>0.00000001418643358</v>
      </c>
      <c r="E41" s="17">
        <f t="shared" si="2"/>
        <v>26323030.54</v>
      </c>
      <c r="F41" s="16">
        <f t="shared" si="3"/>
        <v>45816847.64</v>
      </c>
    </row>
    <row r="42">
      <c r="A42" s="44">
        <v>7.841044</v>
      </c>
      <c r="B42" s="41">
        <f t="shared" si="1"/>
        <v>0.0000003213987305</v>
      </c>
      <c r="C42" s="45">
        <v>0.960345</v>
      </c>
      <c r="D42" s="41">
        <f t="shared" si="4"/>
        <v>0.00000002693634486</v>
      </c>
      <c r="E42" s="17">
        <f t="shared" si="2"/>
        <v>23429175.93</v>
      </c>
      <c r="F42" s="16">
        <f t="shared" si="3"/>
        <v>37992751.72</v>
      </c>
    </row>
    <row r="43">
      <c r="A43" s="44">
        <v>8.115413</v>
      </c>
      <c r="B43" s="41">
        <f t="shared" si="1"/>
        <v>0.0000003442846245</v>
      </c>
      <c r="C43" s="45">
        <v>0.915517</v>
      </c>
      <c r="D43" s="41">
        <f t="shared" si="4"/>
        <v>0.00000002288589398</v>
      </c>
      <c r="E43" s="17">
        <f t="shared" si="2"/>
        <v>21580396.09</v>
      </c>
      <c r="F43" s="16">
        <f t="shared" si="3"/>
        <v>31755748.45</v>
      </c>
    </row>
    <row r="44">
      <c r="A44" s="44">
        <v>8.298813</v>
      </c>
      <c r="B44" s="41">
        <f t="shared" si="1"/>
        <v>0.0000003600214132</v>
      </c>
      <c r="C44" s="45">
        <v>0.865517</v>
      </c>
      <c r="D44" s="41">
        <f t="shared" si="4"/>
        <v>0.00000001573678876</v>
      </c>
      <c r="E44" s="17">
        <f t="shared" si="2"/>
        <v>19950934.77</v>
      </c>
      <c r="F44" s="16">
        <f t="shared" si="3"/>
        <v>27858831.81</v>
      </c>
    </row>
    <row r="45">
      <c r="A45" s="44">
        <v>8.512034</v>
      </c>
      <c r="B45" s="41">
        <f t="shared" si="1"/>
        <v>0.0000003787590988</v>
      </c>
      <c r="C45" s="45">
        <v>0.837931</v>
      </c>
      <c r="D45" s="41">
        <f t="shared" si="4"/>
        <v>0.00000001873768555</v>
      </c>
      <c r="E45" s="17">
        <f t="shared" si="2"/>
        <v>18831223.29</v>
      </c>
      <c r="F45" s="16">
        <f t="shared" si="3"/>
        <v>23688641.46</v>
      </c>
    </row>
    <row r="46">
      <c r="A46" s="44">
        <v>8.695519</v>
      </c>
      <c r="B46" s="41">
        <f t="shared" si="1"/>
        <v>0.0000003952641189</v>
      </c>
      <c r="C46" s="45">
        <v>0.784483</v>
      </c>
      <c r="D46" s="41">
        <f t="shared" si="4"/>
        <v>0.00000001650502009</v>
      </c>
      <c r="E46" s="17">
        <f t="shared" si="2"/>
        <v>17258047.23</v>
      </c>
      <c r="F46" s="16">
        <f t="shared" si="3"/>
        <v>20441168.33</v>
      </c>
    </row>
    <row r="47">
      <c r="A47" s="44">
        <v>8.909242</v>
      </c>
      <c r="B47" s="41">
        <f t="shared" si="1"/>
        <v>0.0000004149329146</v>
      </c>
      <c r="C47" s="45">
        <v>0.736207</v>
      </c>
      <c r="D47" s="41">
        <f t="shared" si="4"/>
        <v>0.00000001966879575</v>
      </c>
      <c r="E47" s="17">
        <f t="shared" si="2"/>
        <v>15807486.21</v>
      </c>
      <c r="F47" s="16">
        <f t="shared" si="3"/>
        <v>17068049.87</v>
      </c>
    </row>
    <row r="48">
      <c r="A48" s="44">
        <v>9.122002</v>
      </c>
      <c r="B48" s="41">
        <f t="shared" si="1"/>
        <v>0.0000004349874242</v>
      </c>
      <c r="C48" s="45">
        <v>0.727586</v>
      </c>
      <c r="D48" s="41">
        <f t="shared" si="4"/>
        <v>0.00000002005450963</v>
      </c>
      <c r="E48" s="17">
        <f t="shared" si="2"/>
        <v>15258006.5</v>
      </c>
      <c r="F48" s="16">
        <f t="shared" si="3"/>
        <v>14139956.88</v>
      </c>
    </row>
    <row r="49">
      <c r="A49" s="44">
        <v>9.305151</v>
      </c>
      <c r="B49" s="41">
        <f t="shared" si="1"/>
        <v>0.0000004526298853</v>
      </c>
      <c r="C49" s="45">
        <v>0.687931</v>
      </c>
      <c r="D49" s="41">
        <f t="shared" si="4"/>
        <v>0.00000001764246111</v>
      </c>
      <c r="E49" s="17">
        <f t="shared" si="2"/>
        <v>14142463.94</v>
      </c>
      <c r="F49" s="16">
        <f t="shared" si="3"/>
        <v>11945987.01</v>
      </c>
    </row>
    <row r="50">
      <c r="A50" s="44">
        <v>9.488259</v>
      </c>
      <c r="B50" s="41">
        <f t="shared" si="1"/>
        <v>0.000000470618979</v>
      </c>
      <c r="C50" s="45">
        <v>0.65</v>
      </c>
      <c r="D50" s="41">
        <f t="shared" si="4"/>
        <v>0.00000001798909365</v>
      </c>
      <c r="E50" s="17">
        <f t="shared" si="2"/>
        <v>13104801.6</v>
      </c>
      <c r="F50" s="16">
        <f t="shared" si="3"/>
        <v>10033792.65</v>
      </c>
    </row>
    <row r="51">
      <c r="A51" s="44">
        <v>9.731425</v>
      </c>
      <c r="B51" s="41">
        <f t="shared" si="1"/>
        <v>0.0000004950502167</v>
      </c>
      <c r="C51" s="45">
        <v>0.639655</v>
      </c>
      <c r="D51" s="41">
        <f t="shared" si="4"/>
        <v>0.00000002443123769</v>
      </c>
      <c r="E51" s="17">
        <f t="shared" si="2"/>
        <v>12573986.33</v>
      </c>
      <c r="F51" s="16">
        <f t="shared" si="3"/>
        <v>7889720.564</v>
      </c>
    </row>
    <row r="52">
      <c r="A52" s="44">
        <v>9.944437</v>
      </c>
      <c r="B52" s="41">
        <f t="shared" si="1"/>
        <v>0.0000005169598048</v>
      </c>
      <c r="C52" s="45">
        <v>0.62069</v>
      </c>
      <c r="D52" s="41">
        <f t="shared" si="4"/>
        <v>0.00000002190958811</v>
      </c>
      <c r="E52" s="17">
        <f t="shared" si="2"/>
        <v>11939830.8</v>
      </c>
      <c r="F52" s="16">
        <f t="shared" si="3"/>
        <v>6340982.197</v>
      </c>
    </row>
    <row r="53">
      <c r="A53" s="44">
        <v>10.127251</v>
      </c>
      <c r="B53" s="41">
        <f t="shared" si="1"/>
        <v>0.0000005361416209</v>
      </c>
      <c r="C53" s="45">
        <v>0.594828</v>
      </c>
      <c r="D53" s="41">
        <f t="shared" si="4"/>
        <v>0.00000001918181614</v>
      </c>
      <c r="E53" s="17">
        <f t="shared" si="2"/>
        <v>11235785.89</v>
      </c>
      <c r="F53" s="16">
        <f t="shared" si="3"/>
        <v>5226472.67</v>
      </c>
    </row>
    <row r="54">
      <c r="A54" s="44">
        <v>10.340556</v>
      </c>
      <c r="B54" s="41">
        <f t="shared" si="1"/>
        <v>0.0000005589644104</v>
      </c>
      <c r="C54" s="45">
        <v>0.563793</v>
      </c>
      <c r="D54" s="41">
        <f t="shared" si="4"/>
        <v>0.00000002282278947</v>
      </c>
      <c r="E54" s="17">
        <f t="shared" si="2"/>
        <v>10429882.44</v>
      </c>
      <c r="F54" s="16">
        <f t="shared" si="3"/>
        <v>4143907.301</v>
      </c>
    </row>
    <row r="55">
      <c r="A55" s="44">
        <v>10.493341</v>
      </c>
      <c r="B55" s="41">
        <f t="shared" si="1"/>
        <v>0.0000005756041914</v>
      </c>
      <c r="C55" s="45">
        <v>0.524138</v>
      </c>
      <c r="D55" s="41">
        <f t="shared" si="4"/>
        <v>0.00000001663978101</v>
      </c>
      <c r="E55" s="17">
        <f t="shared" si="2"/>
        <v>9555105.482</v>
      </c>
      <c r="F55" s="16">
        <f t="shared" si="3"/>
        <v>3494286.866</v>
      </c>
    </row>
    <row r="56">
      <c r="A56" s="44">
        <v>10.736214</v>
      </c>
      <c r="B56" s="41">
        <f t="shared" si="1"/>
        <v>0.0000006025577743</v>
      </c>
      <c r="C56" s="45">
        <v>0.525862</v>
      </c>
      <c r="D56" s="41">
        <f t="shared" si="4"/>
        <v>0.00000002695358289</v>
      </c>
      <c r="E56" s="17">
        <f t="shared" si="2"/>
        <v>9369669.113</v>
      </c>
      <c r="F56" s="16">
        <f t="shared" si="3"/>
        <v>2645565.203</v>
      </c>
    </row>
    <row r="57">
      <c r="A57" s="44">
        <v>10.918693</v>
      </c>
      <c r="B57" s="41">
        <f t="shared" si="1"/>
        <v>0.0000006232146954</v>
      </c>
      <c r="C57" s="45">
        <v>0.513793</v>
      </c>
      <c r="D57" s="41">
        <f t="shared" si="4"/>
        <v>0.00000002065692108</v>
      </c>
      <c r="E57" s="17">
        <f t="shared" si="2"/>
        <v>9001629.894</v>
      </c>
      <c r="F57" s="16">
        <f t="shared" si="3"/>
        <v>2134228.684</v>
      </c>
    </row>
    <row r="58">
      <c r="A58" s="44">
        <v>11.132249</v>
      </c>
      <c r="B58" s="41">
        <f t="shared" si="1"/>
        <v>0.0000006478317053</v>
      </c>
      <c r="C58" s="45">
        <v>0.472414</v>
      </c>
      <c r="D58" s="41">
        <f t="shared" si="4"/>
        <v>0.00000002461700987</v>
      </c>
      <c r="E58" s="17">
        <f t="shared" si="2"/>
        <v>8117895.8</v>
      </c>
      <c r="F58" s="16">
        <f t="shared" si="3"/>
        <v>1649715.557</v>
      </c>
    </row>
    <row r="59">
      <c r="A59" s="44">
        <v>11.315064</v>
      </c>
      <c r="B59" s="41">
        <f t="shared" si="1"/>
        <v>0.0000006692839412</v>
      </c>
      <c r="C59" s="45">
        <v>0.446552</v>
      </c>
      <c r="D59" s="41">
        <f t="shared" si="4"/>
        <v>0.00000002145223591</v>
      </c>
      <c r="E59" s="17">
        <f t="shared" si="2"/>
        <v>7549507.987</v>
      </c>
      <c r="F59" s="16">
        <f t="shared" si="3"/>
        <v>1316485.46</v>
      </c>
    </row>
    <row r="60">
      <c r="A60" s="44">
        <v>11.557811</v>
      </c>
      <c r="B60" s="41">
        <f t="shared" si="1"/>
        <v>0.0000006983088593</v>
      </c>
      <c r="C60" s="45">
        <v>0.453448</v>
      </c>
      <c r="D60" s="41">
        <f t="shared" si="4"/>
        <v>0.00000002902491811</v>
      </c>
      <c r="E60" s="17">
        <f t="shared" si="2"/>
        <v>7505083.478</v>
      </c>
      <c r="F60" s="16">
        <f t="shared" si="3"/>
        <v>968535.8849</v>
      </c>
    </row>
    <row r="61">
      <c r="A61" s="44">
        <v>11.740542</v>
      </c>
      <c r="B61" s="41">
        <f t="shared" si="1"/>
        <v>0.0000007205641785</v>
      </c>
      <c r="C61" s="45">
        <v>0.431034</v>
      </c>
      <c r="D61" s="41">
        <f t="shared" si="4"/>
        <v>0.00000002225531918</v>
      </c>
      <c r="E61" s="17">
        <f t="shared" si="2"/>
        <v>7023070.16</v>
      </c>
      <c r="F61" s="16">
        <f t="shared" si="3"/>
        <v>764541.9193</v>
      </c>
    </row>
    <row r="62">
      <c r="A62" s="44">
        <v>11.923524</v>
      </c>
      <c r="B62" s="41">
        <f t="shared" si="1"/>
        <v>0.000000743199888</v>
      </c>
      <c r="C62" s="45">
        <v>0.398276</v>
      </c>
      <c r="D62" s="41">
        <f t="shared" si="4"/>
        <v>0.00000002263570958</v>
      </c>
      <c r="E62" s="17">
        <f t="shared" si="2"/>
        <v>6389739.182</v>
      </c>
      <c r="F62" s="16">
        <f t="shared" si="3"/>
        <v>600515.16</v>
      </c>
    </row>
    <row r="63">
      <c r="A63" s="44">
        <v>12.106129</v>
      </c>
      <c r="B63" s="41">
        <f t="shared" si="1"/>
        <v>0.0000007661379404</v>
      </c>
      <c r="C63" s="45">
        <v>0.381034</v>
      </c>
      <c r="D63" s="41">
        <f t="shared" si="4"/>
        <v>0.00000002293805235</v>
      </c>
      <c r="E63" s="17">
        <f t="shared" si="2"/>
        <v>6020908.918</v>
      </c>
      <c r="F63" s="16">
        <f t="shared" si="3"/>
        <v>469743.6935</v>
      </c>
    </row>
    <row r="64">
      <c r="A64" s="44">
        <v>12.379534</v>
      </c>
      <c r="B64" s="41">
        <f t="shared" si="1"/>
        <v>0.0000008011336413</v>
      </c>
      <c r="C64" s="45">
        <v>0.375862</v>
      </c>
      <c r="D64" s="41">
        <f t="shared" si="4"/>
        <v>0.00000003499570087</v>
      </c>
      <c r="E64" s="17">
        <f t="shared" si="2"/>
        <v>5808015.253</v>
      </c>
      <c r="F64" s="16">
        <f t="shared" si="3"/>
        <v>322441.7597</v>
      </c>
    </row>
    <row r="65">
      <c r="A65" s="44">
        <v>12.532026</v>
      </c>
      <c r="B65" s="41">
        <f t="shared" si="1"/>
        <v>0.0000008209920461</v>
      </c>
      <c r="C65" s="45">
        <v>0.348276</v>
      </c>
      <c r="D65" s="41">
        <f t="shared" si="4"/>
        <v>0.00000001985840484</v>
      </c>
      <c r="E65" s="17">
        <f t="shared" si="2"/>
        <v>5316255.995</v>
      </c>
      <c r="F65" s="16">
        <f t="shared" si="3"/>
        <v>260250.0375</v>
      </c>
    </row>
    <row r="66">
      <c r="A66" s="44">
        <v>12.684224</v>
      </c>
      <c r="B66" s="41">
        <f t="shared" si="1"/>
        <v>0.0000008410545818</v>
      </c>
      <c r="C66" s="45">
        <v>0.332759</v>
      </c>
      <c r="D66" s="41">
        <f t="shared" si="4"/>
        <v>0.00000002006253568</v>
      </c>
      <c r="E66" s="17">
        <f t="shared" si="2"/>
        <v>5018449.201</v>
      </c>
      <c r="F66" s="16">
        <f t="shared" si="3"/>
        <v>209482.6974</v>
      </c>
    </row>
    <row r="67">
      <c r="A67" s="44">
        <v>12.927307</v>
      </c>
      <c r="B67" s="41">
        <f t="shared" si="1"/>
        <v>0.0000008735997487</v>
      </c>
      <c r="C67" s="45">
        <v>0.325862</v>
      </c>
      <c r="D67" s="41">
        <f t="shared" si="4"/>
        <v>0.0000000325451669</v>
      </c>
      <c r="E67" s="17">
        <f t="shared" si="2"/>
        <v>4822023.037</v>
      </c>
      <c r="F67" s="16">
        <f t="shared" si="3"/>
        <v>147170.9669</v>
      </c>
    </row>
    <row r="68">
      <c r="A68" s="44">
        <v>13.10987</v>
      </c>
      <c r="B68" s="41">
        <f t="shared" si="1"/>
        <v>0.0000008984484122</v>
      </c>
      <c r="C68" s="45">
        <v>0.310345</v>
      </c>
      <c r="D68" s="41">
        <f t="shared" si="4"/>
        <v>0.00000002484866347</v>
      </c>
      <c r="E68" s="17">
        <f t="shared" si="2"/>
        <v>4528454.333</v>
      </c>
      <c r="F68" s="16">
        <f t="shared" si="3"/>
        <v>112308.2132</v>
      </c>
    </row>
    <row r="69">
      <c r="A69" s="44">
        <v>13.322798</v>
      </c>
      <c r="B69" s="41">
        <f t="shared" si="1"/>
        <v>0.000000927870274</v>
      </c>
      <c r="C69" s="45">
        <v>0.294828</v>
      </c>
      <c r="D69" s="41">
        <f t="shared" si="4"/>
        <v>0.0000000294218618</v>
      </c>
      <c r="E69" s="17">
        <f t="shared" si="2"/>
        <v>4233279.154</v>
      </c>
      <c r="F69" s="16">
        <f t="shared" si="3"/>
        <v>81477.61454</v>
      </c>
    </row>
    <row r="70">
      <c r="A70" s="44">
        <v>13.505403</v>
      </c>
      <c r="B70" s="41">
        <f t="shared" si="1"/>
        <v>0.000000953479744</v>
      </c>
      <c r="C70" s="45">
        <v>0.277586</v>
      </c>
      <c r="D70" s="41">
        <f t="shared" si="4"/>
        <v>0.00000002560947006</v>
      </c>
      <c r="E70" s="17">
        <f t="shared" si="2"/>
        <v>3931820.073</v>
      </c>
      <c r="F70" s="16">
        <f t="shared" si="3"/>
        <v>61579.27811</v>
      </c>
    </row>
    <row r="71">
      <c r="A71" s="44">
        <v>13.718205</v>
      </c>
      <c r="B71" s="41">
        <f t="shared" si="1"/>
        <v>0.0000009837640596</v>
      </c>
      <c r="C71" s="45">
        <v>0.267241</v>
      </c>
      <c r="D71" s="41">
        <f t="shared" si="4"/>
        <v>0.00000003028431558</v>
      </c>
      <c r="E71" s="17">
        <f t="shared" si="2"/>
        <v>3726571.211</v>
      </c>
      <c r="F71" s="16">
        <f t="shared" si="3"/>
        <v>44188.60563</v>
      </c>
    </row>
    <row r="72">
      <c r="A72" s="44">
        <v>13.870655</v>
      </c>
      <c r="B72" s="41">
        <f t="shared" si="1"/>
        <v>0.000001005750633</v>
      </c>
      <c r="C72" s="45">
        <v>0.241379</v>
      </c>
      <c r="D72" s="41">
        <f t="shared" si="4"/>
        <v>0.00000002198657387</v>
      </c>
      <c r="E72" s="17">
        <f t="shared" si="2"/>
        <v>3328941.312</v>
      </c>
      <c r="F72" s="16">
        <f t="shared" si="3"/>
        <v>34711.27834</v>
      </c>
    </row>
    <row r="73">
      <c r="A73" s="44">
        <v>14.14385</v>
      </c>
      <c r="B73" s="41">
        <f t="shared" si="1"/>
        <v>0.000001045759116</v>
      </c>
      <c r="C73" s="45">
        <v>0.244828</v>
      </c>
      <c r="D73" s="41">
        <f t="shared" si="4"/>
        <v>0.00000004000848211</v>
      </c>
      <c r="E73" s="17">
        <f t="shared" si="2"/>
        <v>3311288.858</v>
      </c>
      <c r="F73" s="16">
        <f t="shared" si="3"/>
        <v>22350.49583</v>
      </c>
    </row>
    <row r="74">
      <c r="A74" s="44">
        <v>14.296091</v>
      </c>
      <c r="B74" s="41">
        <f t="shared" si="1"/>
        <v>0.000001068392875</v>
      </c>
      <c r="C74" s="45">
        <v>0.227586</v>
      </c>
      <c r="D74" s="41">
        <f t="shared" si="4"/>
        <v>0.00000002263375936</v>
      </c>
      <c r="E74" s="17">
        <f t="shared" si="2"/>
        <v>3045312.49</v>
      </c>
      <c r="F74" s="16">
        <f t="shared" si="3"/>
        <v>17414.52983</v>
      </c>
    </row>
    <row r="75">
      <c r="A75" s="44">
        <v>14.50906</v>
      </c>
      <c r="B75" s="41">
        <f t="shared" si="1"/>
        <v>0.000001100461691</v>
      </c>
      <c r="C75" s="45">
        <v>0.210345</v>
      </c>
      <c r="D75" s="41">
        <f t="shared" si="4"/>
        <v>0.00000003206881579</v>
      </c>
      <c r="E75" s="17">
        <f t="shared" si="2"/>
        <v>2773298.018</v>
      </c>
      <c r="F75" s="16">
        <f t="shared" si="3"/>
        <v>12221.04514</v>
      </c>
    </row>
    <row r="76">
      <c r="A76" s="44">
        <v>14.69154</v>
      </c>
      <c r="B76" s="41">
        <f t="shared" si="1"/>
        <v>0.000001128316707</v>
      </c>
      <c r="C76" s="45">
        <v>0.198276</v>
      </c>
      <c r="D76" s="41">
        <f t="shared" si="4"/>
        <v>0.00000002785501667</v>
      </c>
      <c r="E76" s="17">
        <f t="shared" si="2"/>
        <v>2581704.025</v>
      </c>
      <c r="F76" s="16">
        <f t="shared" si="3"/>
        <v>8980.286019</v>
      </c>
    </row>
    <row r="77">
      <c r="A77" s="44">
        <v>14.934162</v>
      </c>
      <c r="B77" s="41">
        <f t="shared" si="1"/>
        <v>0.00000116589138</v>
      </c>
      <c r="C77" s="45">
        <v>0.210345</v>
      </c>
      <c r="D77" s="41">
        <f t="shared" si="4"/>
        <v>0.00000003757467247</v>
      </c>
      <c r="E77" s="17">
        <f t="shared" si="2"/>
        <v>2694355.89</v>
      </c>
      <c r="F77" s="16">
        <f t="shared" si="3"/>
        <v>5922.022392</v>
      </c>
    </row>
    <row r="78">
      <c r="A78" s="44">
        <v>15.086654</v>
      </c>
      <c r="B78" s="41">
        <f t="shared" si="1"/>
        <v>0.00000118982266</v>
      </c>
      <c r="C78" s="45">
        <v>0.182759</v>
      </c>
      <c r="D78" s="41">
        <f t="shared" si="4"/>
        <v>0.00000002393128001</v>
      </c>
      <c r="E78" s="17">
        <f t="shared" si="2"/>
        <v>2317338.45</v>
      </c>
      <c r="F78" s="16">
        <f t="shared" si="3"/>
        <v>4540.804823</v>
      </c>
    </row>
    <row r="79">
      <c r="A79" s="44">
        <v>15.359933</v>
      </c>
      <c r="B79" s="41">
        <f t="shared" si="1"/>
        <v>0.000001233317852</v>
      </c>
      <c r="C79" s="45">
        <v>0.182759</v>
      </c>
      <c r="D79" s="41">
        <f t="shared" si="4"/>
        <v>0.00000004349519189</v>
      </c>
      <c r="E79" s="17">
        <f t="shared" si="2"/>
        <v>2276109.108</v>
      </c>
      <c r="F79" s="16">
        <f t="shared" si="3"/>
        <v>2800.180802</v>
      </c>
    </row>
    <row r="80">
      <c r="A80" s="44">
        <v>15.481642</v>
      </c>
      <c r="B80" s="41">
        <f t="shared" si="1"/>
        <v>0.00000125294041</v>
      </c>
      <c r="C80" s="45">
        <v>0.172414</v>
      </c>
      <c r="D80" s="41">
        <f t="shared" si="4"/>
        <v>0.00000001962255782</v>
      </c>
      <c r="E80" s="17">
        <f t="shared" si="2"/>
        <v>2130390.084</v>
      </c>
      <c r="F80" s="16">
        <f t="shared" si="3"/>
        <v>2250.826733</v>
      </c>
    </row>
    <row r="81">
      <c r="A81" s="44">
        <v>15.694444</v>
      </c>
      <c r="B81" s="41">
        <f t="shared" si="1"/>
        <v>0.000001287621574</v>
      </c>
      <c r="C81" s="45">
        <v>0.162069</v>
      </c>
      <c r="D81" s="41">
        <f t="shared" si="4"/>
        <v>0.00000003468116448</v>
      </c>
      <c r="E81" s="17">
        <f t="shared" si="2"/>
        <v>1975411.795</v>
      </c>
      <c r="F81" s="16">
        <f t="shared" si="3"/>
        <v>1529.434129</v>
      </c>
    </row>
    <row r="82">
      <c r="A82" s="44">
        <v>15.876839</v>
      </c>
      <c r="B82" s="41">
        <f t="shared" si="1"/>
        <v>0.000001317724003</v>
      </c>
      <c r="C82" s="45">
        <v>0.153448</v>
      </c>
      <c r="D82" s="41">
        <f t="shared" si="4"/>
        <v>0.00000003010242862</v>
      </c>
      <c r="E82" s="17">
        <f t="shared" si="2"/>
        <v>1848846.333</v>
      </c>
      <c r="F82" s="16">
        <f t="shared" si="3"/>
        <v>1093.188317</v>
      </c>
    </row>
    <row r="83">
      <c r="A83" s="44">
        <v>16.059151</v>
      </c>
      <c r="B83" s="41">
        <f t="shared" si="1"/>
        <v>0.000001348160314</v>
      </c>
      <c r="C83" s="45">
        <v>0.148276</v>
      </c>
      <c r="D83" s="41">
        <f t="shared" si="4"/>
        <v>0.00000003043631108</v>
      </c>
      <c r="E83" s="17">
        <f t="shared" si="2"/>
        <v>1766248.902</v>
      </c>
      <c r="F83" s="16">
        <f t="shared" si="3"/>
        <v>778.1825398</v>
      </c>
    </row>
    <row r="84">
      <c r="A84" s="44">
        <v>16.211141</v>
      </c>
      <c r="B84" s="41">
        <f t="shared" si="1"/>
        <v>0.000001373800093</v>
      </c>
      <c r="C84" s="45">
        <v>0.141379</v>
      </c>
      <c r="D84" s="41">
        <f t="shared" si="4"/>
        <v>0.00000002563977946</v>
      </c>
      <c r="E84" s="17">
        <f t="shared" si="2"/>
        <v>1668303.063</v>
      </c>
      <c r="F84" s="16">
        <f t="shared" si="3"/>
        <v>584.2678205</v>
      </c>
    </row>
    <row r="85">
      <c r="A85" s="44">
        <v>16.423775</v>
      </c>
      <c r="B85" s="41">
        <f t="shared" si="1"/>
        <v>0.000001410075441</v>
      </c>
      <c r="C85" s="45">
        <v>0.137931</v>
      </c>
      <c r="D85" s="41">
        <f t="shared" si="4"/>
        <v>0.00000003627534766</v>
      </c>
      <c r="E85" s="17">
        <f t="shared" si="2"/>
        <v>1606543.624</v>
      </c>
      <c r="F85" s="16">
        <f t="shared" si="3"/>
        <v>389.3458964</v>
      </c>
    </row>
    <row r="86">
      <c r="A86" s="44">
        <v>16.727628</v>
      </c>
      <c r="B86" s="41">
        <f t="shared" si="1"/>
        <v>0.000001462733132</v>
      </c>
      <c r="C86" s="45">
        <v>0.12931</v>
      </c>
      <c r="D86" s="41">
        <f t="shared" si="4"/>
        <v>0.0000000526576916</v>
      </c>
      <c r="E86" s="17">
        <f t="shared" si="2"/>
        <v>1478772.531</v>
      </c>
      <c r="F86" s="16">
        <f t="shared" si="3"/>
        <v>215.8273832</v>
      </c>
    </row>
    <row r="87">
      <c r="A87" s="44">
        <v>17.031481</v>
      </c>
      <c r="B87" s="41">
        <f t="shared" si="1"/>
        <v>0.000001516356104</v>
      </c>
      <c r="C87" s="45">
        <v>0.12069</v>
      </c>
      <c r="D87" s="41">
        <f t="shared" si="4"/>
        <v>0.00000005362297186</v>
      </c>
      <c r="E87" s="17">
        <f t="shared" si="2"/>
        <v>1355571.713</v>
      </c>
      <c r="F87" s="16">
        <f t="shared" si="3"/>
        <v>118.2475856</v>
      </c>
    </row>
    <row r="88">
      <c r="A88" s="44">
        <v>17.335292</v>
      </c>
      <c r="B88" s="41">
        <f t="shared" si="1"/>
        <v>0.000001570936744</v>
      </c>
      <c r="C88" s="45">
        <v>0.113793</v>
      </c>
      <c r="D88" s="41">
        <f t="shared" si="4"/>
        <v>0.00000005458063998</v>
      </c>
      <c r="E88" s="17">
        <f t="shared" si="2"/>
        <v>1255706.119</v>
      </c>
      <c r="F88" s="16">
        <f t="shared" si="3"/>
        <v>64.03847062</v>
      </c>
    </row>
    <row r="89">
      <c r="A89" s="44">
        <v>17.639104</v>
      </c>
      <c r="B89" s="41">
        <f t="shared" si="1"/>
        <v>0.000001626482582</v>
      </c>
      <c r="C89" s="45">
        <v>0.106897</v>
      </c>
      <c r="D89" s="41">
        <f t="shared" si="4"/>
        <v>0.00000005554583783</v>
      </c>
      <c r="E89" s="17">
        <f t="shared" si="2"/>
        <v>1159291.419</v>
      </c>
      <c r="F89" s="16">
        <f t="shared" si="3"/>
        <v>34.27883095</v>
      </c>
    </row>
    <row r="90">
      <c r="A90" s="44">
        <v>17.912509</v>
      </c>
      <c r="B90" s="41">
        <f t="shared" si="1"/>
        <v>0.000001677294096</v>
      </c>
      <c r="C90" s="45">
        <v>0.101724</v>
      </c>
      <c r="D90" s="41">
        <f t="shared" si="4"/>
        <v>0.00000005081151424</v>
      </c>
      <c r="E90" s="17">
        <f t="shared" si="2"/>
        <v>1086352.161</v>
      </c>
      <c r="F90" s="16">
        <f t="shared" si="3"/>
        <v>19.33994789</v>
      </c>
    </row>
    <row r="91">
      <c r="A91" s="44">
        <v>18.064414</v>
      </c>
      <c r="B91" s="41">
        <f t="shared" si="1"/>
        <v>0.000001705862927</v>
      </c>
      <c r="C91" s="45">
        <v>0.098276</v>
      </c>
      <c r="D91" s="41">
        <f t="shared" si="4"/>
        <v>0.0000000285688304</v>
      </c>
      <c r="E91" s="17">
        <f t="shared" si="2"/>
        <v>1040703.988</v>
      </c>
      <c r="F91" s="16">
        <f t="shared" si="3"/>
        <v>14.01464622</v>
      </c>
    </row>
    <row r="92">
      <c r="A92" s="44">
        <v>18.246726</v>
      </c>
      <c r="B92" s="41">
        <f t="shared" si="1"/>
        <v>0.000001740468936</v>
      </c>
      <c r="C92" s="45">
        <v>0.093103</v>
      </c>
      <c r="D92" s="41">
        <f t="shared" si="4"/>
        <v>0.00000003460600885</v>
      </c>
      <c r="E92" s="17">
        <f t="shared" si="2"/>
        <v>976073.1122</v>
      </c>
      <c r="F92" s="16">
        <f t="shared" si="3"/>
        <v>9.485200105</v>
      </c>
    </row>
    <row r="93">
      <c r="A93" s="44">
        <v>18.459361</v>
      </c>
      <c r="B93" s="41">
        <f t="shared" si="1"/>
        <v>0.000001781269786</v>
      </c>
      <c r="C93" s="45">
        <v>0.089655</v>
      </c>
      <c r="D93" s="41">
        <f t="shared" si="4"/>
        <v>0.00000004080085052</v>
      </c>
      <c r="E93" s="17">
        <f t="shared" si="2"/>
        <v>929097.896</v>
      </c>
      <c r="F93" s="16">
        <f t="shared" si="3"/>
        <v>5.984415662</v>
      </c>
    </row>
    <row r="94">
      <c r="A94" s="44">
        <v>18.672037</v>
      </c>
      <c r="B94" s="41">
        <f t="shared" si="1"/>
        <v>0.000001822551352</v>
      </c>
      <c r="C94" s="45">
        <v>0.084483</v>
      </c>
      <c r="D94" s="41">
        <f t="shared" si="4"/>
        <v>0.00000004128156559</v>
      </c>
      <c r="E94" s="17">
        <f t="shared" si="2"/>
        <v>865528.2609</v>
      </c>
      <c r="F94" s="16">
        <f t="shared" si="3"/>
        <v>3.753990418</v>
      </c>
    </row>
    <row r="95">
      <c r="A95" s="44">
        <v>18.915077</v>
      </c>
      <c r="B95" s="41">
        <f t="shared" si="1"/>
        <v>0.000001870305721</v>
      </c>
      <c r="C95" s="45">
        <v>0.07931</v>
      </c>
      <c r="D95" s="41">
        <f t="shared" si="4"/>
        <v>0.00000004775436921</v>
      </c>
      <c r="E95" s="17">
        <f t="shared" si="2"/>
        <v>802090.6636</v>
      </c>
      <c r="F95" s="16">
        <f t="shared" si="3"/>
        <v>2.187932155</v>
      </c>
    </row>
    <row r="96">
      <c r="A96" s="44">
        <v>19.188482</v>
      </c>
      <c r="B96" s="41">
        <f t="shared" si="1"/>
        <v>0.000001924764559</v>
      </c>
      <c r="C96" s="45">
        <v>0.074138</v>
      </c>
      <c r="D96" s="41">
        <f t="shared" si="4"/>
        <v>0.00000005445883793</v>
      </c>
      <c r="E96" s="17">
        <f t="shared" si="2"/>
        <v>739101.1394</v>
      </c>
      <c r="F96" s="16">
        <f t="shared" si="3"/>
        <v>1.181521175</v>
      </c>
    </row>
    <row r="97">
      <c r="A97" s="44">
        <v>19.461804</v>
      </c>
      <c r="B97" s="41">
        <f t="shared" si="1"/>
        <v>0.000001979988027</v>
      </c>
      <c r="C97" s="45">
        <v>0.072414</v>
      </c>
      <c r="D97" s="41">
        <f t="shared" si="4"/>
        <v>0.00000005522346806</v>
      </c>
      <c r="E97" s="17">
        <f t="shared" si="2"/>
        <v>711775.554</v>
      </c>
      <c r="F97" s="16">
        <f t="shared" si="3"/>
        <v>0.6322239151</v>
      </c>
    </row>
    <row r="98">
      <c r="A98" s="44">
        <v>19.735167</v>
      </c>
      <c r="B98" s="41">
        <f t="shared" si="1"/>
        <v>0.000002036000999</v>
      </c>
      <c r="C98" s="45">
        <v>0.068966</v>
      </c>
      <c r="D98" s="41">
        <f t="shared" si="4"/>
        <v>0.00000005601297176</v>
      </c>
      <c r="E98" s="17">
        <f t="shared" si="2"/>
        <v>668494.5283</v>
      </c>
      <c r="F98" s="16">
        <f t="shared" si="3"/>
        <v>0.3351230188</v>
      </c>
    </row>
    <row r="99">
      <c r="A99" s="44">
        <v>20.008572</v>
      </c>
      <c r="B99" s="41">
        <f t="shared" si="1"/>
        <v>0.000002092804035</v>
      </c>
      <c r="C99" s="45">
        <v>0.063793</v>
      </c>
      <c r="D99" s="41">
        <f t="shared" si="4"/>
        <v>0.00000005680303619</v>
      </c>
      <c r="E99" s="17">
        <f t="shared" si="2"/>
        <v>609902.701</v>
      </c>
      <c r="F99" s="16">
        <f t="shared" si="3"/>
        <v>0.1759717165</v>
      </c>
    </row>
    <row r="100">
      <c r="A100" s="44">
        <v>20.251571</v>
      </c>
      <c r="B100" s="41">
        <f t="shared" si="1"/>
        <v>0.000002143945854</v>
      </c>
      <c r="C100" s="45">
        <v>0.060345</v>
      </c>
      <c r="D100" s="41">
        <f t="shared" si="4"/>
        <v>0.00000005114181945</v>
      </c>
      <c r="E100" s="17">
        <f t="shared" si="2"/>
        <v>570014.8861</v>
      </c>
      <c r="F100" s="16">
        <f t="shared" si="3"/>
        <v>0.09849085653</v>
      </c>
    </row>
    <row r="101">
      <c r="A101" s="44">
        <v>20.555298</v>
      </c>
      <c r="B101" s="41">
        <f t="shared" si="1"/>
        <v>0.000002208736611</v>
      </c>
      <c r="C101" s="45">
        <v>0.056897</v>
      </c>
      <c r="D101" s="41">
        <f t="shared" si="4"/>
        <v>0.0000000647907563</v>
      </c>
      <c r="E101" s="17">
        <f t="shared" si="2"/>
        <v>529503.9638</v>
      </c>
      <c r="F101" s="16">
        <f t="shared" si="3"/>
        <v>0.04719182156</v>
      </c>
    </row>
    <row r="102">
      <c r="A102" s="44">
        <v>20.828661</v>
      </c>
      <c r="B102" s="41">
        <f t="shared" si="1"/>
        <v>0.000002267874816</v>
      </c>
      <c r="C102" s="45">
        <v>0.053448</v>
      </c>
      <c r="D102" s="41">
        <f t="shared" si="4"/>
        <v>0.00000005913820552</v>
      </c>
      <c r="E102" s="17">
        <f t="shared" si="2"/>
        <v>490878.1848</v>
      </c>
      <c r="F102" s="16">
        <f t="shared" si="3"/>
        <v>0.02409997735</v>
      </c>
    </row>
    <row r="103">
      <c r="A103" s="44">
        <v>21.132347</v>
      </c>
      <c r="B103" s="41">
        <f t="shared" si="1"/>
        <v>0.000002334489053</v>
      </c>
      <c r="C103" s="45">
        <v>0.051724</v>
      </c>
      <c r="D103" s="41">
        <f t="shared" si="4"/>
        <v>0.00000006661423715</v>
      </c>
      <c r="E103" s="17">
        <f t="shared" si="2"/>
        <v>468217.8803</v>
      </c>
      <c r="F103" s="16">
        <f t="shared" si="3"/>
        <v>0.01129951082</v>
      </c>
    </row>
    <row r="104">
      <c r="A104" s="44">
        <v>21.436032</v>
      </c>
      <c r="B104" s="41">
        <f t="shared" si="1"/>
        <v>0.000002402067286</v>
      </c>
      <c r="C104" s="45">
        <v>0.05</v>
      </c>
      <c r="D104" s="41">
        <f t="shared" si="4"/>
        <v>0.00000006757823255</v>
      </c>
      <c r="E104" s="17">
        <f t="shared" si="2"/>
        <v>446199.6574</v>
      </c>
      <c r="F104" s="16">
        <f t="shared" si="3"/>
        <v>0.00523752442</v>
      </c>
    </row>
    <row r="105">
      <c r="A105" s="44">
        <v>21.739718</v>
      </c>
      <c r="B105" s="41">
        <f t="shared" si="1"/>
        <v>0.000002470609959</v>
      </c>
      <c r="C105" s="45">
        <v>0.048276</v>
      </c>
      <c r="D105" s="41">
        <f t="shared" si="4"/>
        <v>0.00000006854267299</v>
      </c>
      <c r="E105" s="17">
        <f t="shared" si="2"/>
        <v>424796.5659</v>
      </c>
      <c r="F105" s="16">
        <f t="shared" si="3"/>
        <v>0.002400036319</v>
      </c>
    </row>
    <row r="106">
      <c r="A106" s="44">
        <v>22.316767</v>
      </c>
      <c r="B106" s="41">
        <f t="shared" si="1"/>
        <v>0.000002603508102</v>
      </c>
      <c r="C106" s="45">
        <v>0.043103</v>
      </c>
      <c r="D106" s="41">
        <f t="shared" si="4"/>
        <v>0.000000132898143</v>
      </c>
      <c r="E106" s="17">
        <f t="shared" si="2"/>
        <v>369470.5645</v>
      </c>
      <c r="F106" s="16">
        <f t="shared" si="3"/>
        <v>0.0005278992731</v>
      </c>
    </row>
    <row r="107">
      <c r="A107" s="44">
        <v>22.559724</v>
      </c>
      <c r="B107" s="41">
        <f t="shared" si="1"/>
        <v>0.000002660504142</v>
      </c>
      <c r="C107" s="45">
        <v>0.041379</v>
      </c>
      <c r="D107" s="41">
        <f t="shared" si="4"/>
        <v>0.00000005699603999</v>
      </c>
      <c r="E107" s="17">
        <f t="shared" si="2"/>
        <v>350872.9059</v>
      </c>
      <c r="F107" s="16">
        <f t="shared" si="3"/>
        <v>0.0002756065364</v>
      </c>
    </row>
    <row r="108">
      <c r="A108" s="44">
        <v>22.7381</v>
      </c>
      <c r="B108" s="41">
        <f t="shared" si="1"/>
        <v>0.000002702742802</v>
      </c>
      <c r="C108" s="45">
        <v>0.044828</v>
      </c>
      <c r="D108" s="41">
        <f t="shared" si="4"/>
        <v>0.0000000422386604</v>
      </c>
      <c r="E108" s="17">
        <f t="shared" si="2"/>
        <v>377136.7168</v>
      </c>
      <c r="F108" s="16">
        <f t="shared" si="3"/>
        <v>0.0001702297501</v>
      </c>
    </row>
    <row r="109">
      <c r="A109" s="44">
        <v>22.833087</v>
      </c>
      <c r="B109" s="41">
        <f t="shared" si="1"/>
        <v>0.000002725371048</v>
      </c>
      <c r="C109" s="45">
        <v>0.037931</v>
      </c>
      <c r="D109" s="41">
        <f t="shared" si="4"/>
        <v>0.00000002262824579</v>
      </c>
      <c r="E109" s="17">
        <f t="shared" si="2"/>
        <v>317784.9209</v>
      </c>
      <c r="F109" s="16">
        <f t="shared" si="3"/>
        <v>0.0001314944904</v>
      </c>
    </row>
    <row r="110">
      <c r="A110" s="44">
        <v>23.25823</v>
      </c>
      <c r="B110" s="41">
        <f t="shared" si="1"/>
        <v>0.000002827806556</v>
      </c>
      <c r="C110" s="45">
        <v>0.036207</v>
      </c>
      <c r="D110" s="41">
        <f t="shared" si="4"/>
        <v>0.000000102435508</v>
      </c>
      <c r="E110" s="17">
        <f t="shared" si="2"/>
        <v>297796.4429</v>
      </c>
      <c r="F110" s="16">
        <f t="shared" si="3"/>
        <v>0.00004084167718</v>
      </c>
    </row>
    <row r="111">
      <c r="A111" s="44">
        <v>23.531551</v>
      </c>
      <c r="B111" s="41">
        <f t="shared" si="1"/>
        <v>0.000002894659477</v>
      </c>
      <c r="C111" s="45">
        <v>0.034483</v>
      </c>
      <c r="D111" s="41">
        <f t="shared" si="4"/>
        <v>0.00000006685292116</v>
      </c>
      <c r="E111" s="17">
        <f t="shared" si="2"/>
        <v>280322.6008</v>
      </c>
      <c r="F111" s="16">
        <f t="shared" si="3"/>
        <v>0.00001903327991</v>
      </c>
    </row>
    <row r="112">
      <c r="A112" s="44">
        <v>23.76044</v>
      </c>
      <c r="B112" s="41">
        <f t="shared" si="1"/>
        <v>0.000002951245464</v>
      </c>
      <c r="C112" s="45">
        <v>0.036207</v>
      </c>
      <c r="D112" s="41">
        <f t="shared" si="4"/>
        <v>0.00000005658598696</v>
      </c>
      <c r="E112" s="17">
        <f t="shared" si="2"/>
        <v>291502.1002</v>
      </c>
      <c r="F112" s="16">
        <f t="shared" si="3"/>
        <v>0.000009971095441</v>
      </c>
    </row>
    <row r="113">
      <c r="A113" s="44">
        <v>23.835195</v>
      </c>
      <c r="B113" s="41">
        <f t="shared" si="1"/>
        <v>0.00000296984507</v>
      </c>
      <c r="C113" s="45">
        <v>0.034483</v>
      </c>
      <c r="D113" s="41">
        <f t="shared" si="4"/>
        <v>0.00000001859960608</v>
      </c>
      <c r="E113" s="17">
        <f t="shared" si="2"/>
        <v>276751.4836</v>
      </c>
      <c r="F113" s="16">
        <f t="shared" si="3"/>
        <v>0.000008061842485</v>
      </c>
    </row>
    <row r="114">
      <c r="A114" s="44">
        <v>24.078152</v>
      </c>
      <c r="B114" s="41">
        <f t="shared" si="1"/>
        <v>0.000003030698113</v>
      </c>
      <c r="C114" s="45">
        <v>0.032759</v>
      </c>
      <c r="D114" s="41">
        <f t="shared" si="4"/>
        <v>0.00000006085304312</v>
      </c>
      <c r="E114" s="17">
        <f t="shared" si="2"/>
        <v>260262.2075</v>
      </c>
      <c r="F114" s="16">
        <f t="shared" si="3"/>
        <v>0.000004021213239</v>
      </c>
    </row>
    <row r="115">
      <c r="A115" s="44">
        <v>24.351515</v>
      </c>
      <c r="B115" s="41">
        <f t="shared" si="1"/>
        <v>0.000003099904726</v>
      </c>
      <c r="C115" s="45">
        <v>0.02931</v>
      </c>
      <c r="D115" s="41">
        <f t="shared" si="4"/>
        <v>0.00000006920661217</v>
      </c>
      <c r="E115" s="17">
        <f t="shared" si="2"/>
        <v>230246.723</v>
      </c>
      <c r="F115" s="16">
        <f t="shared" si="3"/>
        <v>0.000001822597023</v>
      </c>
    </row>
    <row r="116">
      <c r="A116" s="44">
        <v>24.624836</v>
      </c>
      <c r="B116" s="41">
        <f t="shared" si="1"/>
        <v>0.000003169881803</v>
      </c>
      <c r="C116" s="45">
        <v>0.027586</v>
      </c>
      <c r="D116" s="41">
        <f t="shared" si="4"/>
        <v>0.00000006997707752</v>
      </c>
      <c r="E116" s="17">
        <f t="shared" si="2"/>
        <v>214298.4402</v>
      </c>
      <c r="F116" s="16">
        <f t="shared" si="3"/>
        <v>0.0000008186013711</v>
      </c>
    </row>
    <row r="117">
      <c r="A117" s="44">
        <v>24.928522</v>
      </c>
      <c r="B117" s="41">
        <f t="shared" si="1"/>
        <v>0.000003248549102</v>
      </c>
      <c r="C117" s="45">
        <v>0.025862</v>
      </c>
      <c r="D117" s="41">
        <f t="shared" si="4"/>
        <v>0.0000000786672985</v>
      </c>
      <c r="E117" s="17">
        <f t="shared" si="2"/>
        <v>198458.2704</v>
      </c>
      <c r="F117" s="16">
        <f t="shared" si="3"/>
        <v>0.0000003327675912</v>
      </c>
    </row>
    <row r="118">
      <c r="A118" s="44">
        <v>25.262572</v>
      </c>
      <c r="B118" s="41">
        <f t="shared" si="1"/>
        <v>0.000003336195588</v>
      </c>
      <c r="C118" s="45">
        <v>0.024138</v>
      </c>
      <c r="D118" s="41">
        <f t="shared" si="4"/>
        <v>0.00000008764648692</v>
      </c>
      <c r="E118" s="17">
        <f t="shared" si="2"/>
        <v>182779.4405</v>
      </c>
      <c r="F118" s="16">
        <f t="shared" si="3"/>
        <v>0.0000001220163776</v>
      </c>
    </row>
    <row r="119">
      <c r="A119" s="44">
        <v>25.596622</v>
      </c>
      <c r="B119" s="41">
        <f t="shared" si="1"/>
        <v>0.000003425008749</v>
      </c>
      <c r="C119" s="45">
        <v>0.022414</v>
      </c>
      <c r="D119" s="41">
        <f t="shared" si="4"/>
        <v>0.00000008881316039</v>
      </c>
      <c r="E119" s="17">
        <f t="shared" si="2"/>
        <v>167509.8453</v>
      </c>
      <c r="F119" s="16">
        <f t="shared" si="3"/>
        <v>0.00000004412881306</v>
      </c>
    </row>
    <row r="120">
      <c r="A120" s="44">
        <v>25.9914</v>
      </c>
      <c r="B120" s="41">
        <f t="shared" si="1"/>
        <v>0.000003531471625</v>
      </c>
      <c r="C120" s="45">
        <v>0.02069</v>
      </c>
      <c r="D120" s="41">
        <f t="shared" si="4"/>
        <v>0.000000106462876</v>
      </c>
      <c r="E120" s="17">
        <f t="shared" si="2"/>
        <v>152277.0457</v>
      </c>
      <c r="F120" s="16">
        <f t="shared" si="3"/>
        <v>0.00000001303264074</v>
      </c>
    </row>
    <row r="121">
      <c r="A121" s="44">
        <v>26.386179</v>
      </c>
      <c r="B121" s="41">
        <f t="shared" si="1"/>
        <v>0.000003639564194</v>
      </c>
      <c r="C121" s="45">
        <v>0.018966</v>
      </c>
      <c r="D121" s="41">
        <f t="shared" si="4"/>
        <v>0.0000001080925689</v>
      </c>
      <c r="E121" s="17">
        <f t="shared" si="2"/>
        <v>137500.0534</v>
      </c>
      <c r="F121" s="16">
        <f t="shared" si="3"/>
        <v>0.000000003775786186</v>
      </c>
    </row>
    <row r="122">
      <c r="A122" s="44">
        <v>26.780958</v>
      </c>
      <c r="B122" s="41">
        <f t="shared" si="1"/>
        <v>0.000003749286188</v>
      </c>
      <c r="C122" s="45">
        <v>0.017241</v>
      </c>
      <c r="D122" s="41">
        <f t="shared" si="4"/>
        <v>0.0000001097219942</v>
      </c>
      <c r="E122" s="17">
        <f t="shared" si="2"/>
        <v>123151.5744</v>
      </c>
      <c r="F122" s="16">
        <f t="shared" si="3"/>
        <v>0.000000001073130687</v>
      </c>
    </row>
    <row r="123">
      <c r="A123" s="44">
        <v>27.206059</v>
      </c>
      <c r="B123" s="41">
        <f t="shared" si="1"/>
        <v>0.000003869257617</v>
      </c>
      <c r="C123" s="45">
        <v>0.017241</v>
      </c>
      <c r="D123" s="41">
        <f t="shared" si="4"/>
        <v>0.0000001199714294</v>
      </c>
      <c r="E123" s="17">
        <f t="shared" si="2"/>
        <v>121227.3024</v>
      </c>
      <c r="F123" s="16">
        <f t="shared" si="3"/>
        <v>0.0000000002710342357</v>
      </c>
    </row>
    <row r="124">
      <c r="A124" s="44">
        <v>27.600796</v>
      </c>
      <c r="B124" s="41">
        <f t="shared" si="1"/>
        <v>0.000003982351494</v>
      </c>
      <c r="C124" s="45">
        <v>0.017241</v>
      </c>
      <c r="D124" s="41">
        <f t="shared" si="4"/>
        <v>0.0000001130938771</v>
      </c>
      <c r="E124" s="17">
        <f t="shared" si="2"/>
        <v>119493.5516</v>
      </c>
      <c r="F124" s="16">
        <f t="shared" si="3"/>
        <v>0</v>
      </c>
    </row>
    <row r="125">
      <c r="A125" s="44">
        <v>27.904439</v>
      </c>
      <c r="B125" s="41">
        <f t="shared" si="1"/>
        <v>0.000004070455082</v>
      </c>
      <c r="C125" s="45">
        <v>0.017241</v>
      </c>
      <c r="D125" s="41">
        <f t="shared" si="4"/>
        <v>0.00000008810358783</v>
      </c>
      <c r="E125" s="17">
        <f t="shared" si="2"/>
        <v>118193.2789</v>
      </c>
      <c r="F125" s="16">
        <f t="shared" si="3"/>
        <v>0</v>
      </c>
    </row>
    <row r="126">
      <c r="A126" s="44">
        <v>28.299176</v>
      </c>
      <c r="B126" s="41">
        <f t="shared" si="1"/>
        <v>0.000004186431172</v>
      </c>
      <c r="C126" s="45">
        <v>0.017241</v>
      </c>
      <c r="D126" s="41">
        <f t="shared" si="4"/>
        <v>0.0000001159760896</v>
      </c>
      <c r="E126" s="17">
        <f t="shared" si="2"/>
        <v>116544.6351</v>
      </c>
      <c r="F126" s="16">
        <f t="shared" si="3"/>
        <v>0</v>
      </c>
    </row>
    <row r="127">
      <c r="A127" s="44">
        <v>28.754642</v>
      </c>
      <c r="B127" s="41">
        <f t="shared" si="1"/>
        <v>0.000004322274105</v>
      </c>
      <c r="C127" s="45">
        <v>0.017241</v>
      </c>
      <c r="D127" s="41">
        <f t="shared" si="4"/>
        <v>0.0000001358429332</v>
      </c>
      <c r="E127" s="17">
        <f t="shared" si="2"/>
        <v>114698.5986</v>
      </c>
      <c r="F127" s="16">
        <f t="shared" si="3"/>
        <v>0</v>
      </c>
    </row>
    <row r="128">
      <c r="A128" s="44">
        <v>29.179701</v>
      </c>
      <c r="B128" s="41">
        <f t="shared" si="1"/>
        <v>0.000004451004671</v>
      </c>
      <c r="C128" s="45">
        <v>0.018966</v>
      </c>
      <c r="D128" s="41">
        <f t="shared" si="4"/>
        <v>0.0000001287305656</v>
      </c>
      <c r="E128" s="17">
        <f t="shared" si="2"/>
        <v>124336.4701</v>
      </c>
      <c r="F128" s="16">
        <f t="shared" si="3"/>
        <v>0</v>
      </c>
    </row>
    <row r="129">
      <c r="A129" s="44">
        <v>29.544157</v>
      </c>
      <c r="B129" s="41">
        <f t="shared" si="1"/>
        <v>0.000004562885599</v>
      </c>
      <c r="C129" s="45">
        <v>0.015517</v>
      </c>
      <c r="D129" s="41">
        <f t="shared" si="4"/>
        <v>0.0000001118809278</v>
      </c>
      <c r="E129" s="17">
        <f t="shared" si="2"/>
        <v>100470.782</v>
      </c>
      <c r="F129" s="16">
        <f t="shared" si="3"/>
        <v>0</v>
      </c>
    </row>
    <row r="130">
      <c r="A130" s="44">
        <v>29.938978</v>
      </c>
      <c r="B130" s="41">
        <f t="shared" si="1"/>
        <v>0.000004685655093</v>
      </c>
      <c r="C130" s="45">
        <v>0.012069</v>
      </c>
      <c r="D130" s="41">
        <f t="shared" si="4"/>
        <v>0.0000001227694948</v>
      </c>
      <c r="E130" s="17">
        <f t="shared" si="2"/>
        <v>77114.8363</v>
      </c>
      <c r="F130" s="16">
        <f t="shared" si="3"/>
        <v>0</v>
      </c>
    </row>
    <row r="131">
      <c r="A131" s="46"/>
      <c r="B131" s="41"/>
    </row>
    <row r="132">
      <c r="A132" s="46"/>
      <c r="B132" s="41"/>
    </row>
    <row r="133">
      <c r="A133" s="46"/>
      <c r="B133" s="41"/>
    </row>
    <row r="134">
      <c r="A134" s="46"/>
      <c r="B134" s="41"/>
    </row>
    <row r="135">
      <c r="A135" s="46"/>
      <c r="B135" s="41"/>
    </row>
    <row r="136">
      <c r="A136" s="46"/>
      <c r="B136" s="41"/>
    </row>
    <row r="137">
      <c r="A137" s="46"/>
      <c r="B137" s="41"/>
    </row>
    <row r="138">
      <c r="A138" s="46"/>
      <c r="B138" s="41"/>
    </row>
    <row r="139">
      <c r="A139" s="46"/>
      <c r="B139" s="41"/>
    </row>
    <row r="140">
      <c r="A140" s="46"/>
      <c r="B140" s="41"/>
    </row>
    <row r="141">
      <c r="A141" s="46"/>
      <c r="B141" s="41"/>
    </row>
    <row r="142">
      <c r="A142" s="46"/>
      <c r="B142" s="41"/>
    </row>
    <row r="143">
      <c r="A143" s="46"/>
      <c r="B143" s="41"/>
    </row>
    <row r="144">
      <c r="A144" s="46"/>
      <c r="B144" s="41"/>
    </row>
    <row r="145">
      <c r="A145" s="46"/>
      <c r="B145" s="41"/>
    </row>
    <row r="146">
      <c r="A146" s="46"/>
      <c r="B146" s="41"/>
    </row>
    <row r="147">
      <c r="A147" s="46"/>
      <c r="B147" s="41"/>
    </row>
    <row r="148">
      <c r="A148" s="46"/>
      <c r="B148" s="41"/>
    </row>
    <row r="149">
      <c r="A149" s="46"/>
      <c r="B149" s="41"/>
    </row>
    <row r="150">
      <c r="A150" s="46"/>
      <c r="B150" s="41"/>
    </row>
    <row r="151">
      <c r="A151" s="46"/>
      <c r="B151" s="41"/>
    </row>
    <row r="152">
      <c r="A152" s="46"/>
      <c r="B152" s="41"/>
    </row>
    <row r="153">
      <c r="A153" s="46"/>
      <c r="B153" s="41"/>
    </row>
    <row r="154">
      <c r="A154" s="46"/>
      <c r="B154" s="41"/>
    </row>
    <row r="155">
      <c r="A155" s="46"/>
      <c r="B155" s="41"/>
    </row>
    <row r="156">
      <c r="A156" s="46"/>
      <c r="B156" s="41"/>
    </row>
    <row r="157">
      <c r="A157" s="46"/>
      <c r="B157" s="41"/>
    </row>
    <row r="158">
      <c r="A158" s="46"/>
      <c r="B158" s="41"/>
    </row>
    <row r="159">
      <c r="A159" s="46"/>
      <c r="B159" s="41"/>
    </row>
    <row r="160">
      <c r="A160" s="46"/>
      <c r="B160" s="41"/>
    </row>
    <row r="161">
      <c r="A161" s="46"/>
      <c r="B161" s="41"/>
    </row>
    <row r="162">
      <c r="A162" s="46"/>
      <c r="B162" s="41"/>
    </row>
    <row r="163">
      <c r="A163" s="46"/>
      <c r="B163" s="41"/>
    </row>
    <row r="164">
      <c r="A164" s="46"/>
      <c r="B164" s="41"/>
    </row>
    <row r="165">
      <c r="A165" s="46"/>
      <c r="B165" s="41"/>
    </row>
    <row r="166">
      <c r="A166" s="46"/>
      <c r="B166" s="41"/>
    </row>
    <row r="167">
      <c r="A167" s="46"/>
      <c r="B167" s="41"/>
    </row>
    <row r="168">
      <c r="A168" s="46"/>
      <c r="B168" s="41"/>
    </row>
    <row r="169">
      <c r="A169" s="46"/>
      <c r="B169" s="41"/>
    </row>
    <row r="170">
      <c r="A170" s="46"/>
      <c r="B170" s="41"/>
    </row>
    <row r="171">
      <c r="A171" s="46"/>
      <c r="B171" s="41"/>
    </row>
    <row r="172">
      <c r="A172" s="46"/>
      <c r="B172" s="41"/>
    </row>
    <row r="173">
      <c r="A173" s="46"/>
      <c r="B173" s="41"/>
    </row>
    <row r="174">
      <c r="A174" s="46"/>
      <c r="B174" s="41"/>
    </row>
    <row r="175">
      <c r="A175" s="46"/>
      <c r="B175" s="41"/>
    </row>
    <row r="176">
      <c r="A176" s="46"/>
      <c r="B176" s="41"/>
    </row>
    <row r="177">
      <c r="A177" s="46"/>
      <c r="B177" s="41"/>
    </row>
    <row r="178">
      <c r="A178" s="46"/>
      <c r="B178" s="41"/>
    </row>
    <row r="179">
      <c r="A179" s="46"/>
      <c r="B179" s="41"/>
    </row>
    <row r="180">
      <c r="A180" s="46"/>
      <c r="B180" s="41"/>
    </row>
    <row r="181">
      <c r="A181" s="46"/>
      <c r="B181" s="41"/>
    </row>
    <row r="182">
      <c r="A182" s="46"/>
      <c r="B182" s="41"/>
    </row>
    <row r="183">
      <c r="A183" s="46"/>
      <c r="B183" s="41"/>
    </row>
    <row r="184">
      <c r="A184" s="46"/>
      <c r="B184" s="41"/>
    </row>
    <row r="185">
      <c r="A185" s="46"/>
      <c r="B185" s="41"/>
    </row>
    <row r="186">
      <c r="A186" s="46"/>
      <c r="B186" s="41"/>
    </row>
    <row r="187">
      <c r="A187" s="46"/>
      <c r="B187" s="41"/>
    </row>
    <row r="188">
      <c r="A188" s="46"/>
      <c r="B188" s="41"/>
    </row>
    <row r="189">
      <c r="A189" s="46"/>
      <c r="B189" s="41"/>
    </row>
    <row r="190">
      <c r="A190" s="46"/>
      <c r="B190" s="41"/>
    </row>
    <row r="191">
      <c r="A191" s="46"/>
      <c r="B191" s="41"/>
    </row>
    <row r="192">
      <c r="A192" s="46"/>
      <c r="B192" s="41"/>
    </row>
    <row r="193">
      <c r="A193" s="46"/>
      <c r="B193" s="41"/>
    </row>
    <row r="194">
      <c r="A194" s="46"/>
      <c r="B194" s="41"/>
    </row>
    <row r="195">
      <c r="A195" s="46"/>
      <c r="B195" s="41"/>
    </row>
    <row r="196">
      <c r="A196" s="46"/>
      <c r="B196" s="41"/>
    </row>
    <row r="197">
      <c r="A197" s="46"/>
      <c r="B197" s="41"/>
    </row>
    <row r="198">
      <c r="A198" s="46"/>
      <c r="B198" s="41"/>
    </row>
    <row r="199">
      <c r="A199" s="46"/>
      <c r="B199" s="41"/>
    </row>
    <row r="200">
      <c r="A200" s="46"/>
      <c r="B200" s="41"/>
    </row>
    <row r="201">
      <c r="A201" s="46"/>
      <c r="B201" s="41"/>
    </row>
    <row r="202">
      <c r="A202" s="46"/>
      <c r="B202" s="41"/>
    </row>
    <row r="203">
      <c r="A203" s="46"/>
      <c r="B203" s="41"/>
    </row>
    <row r="204">
      <c r="A204" s="46"/>
      <c r="B204" s="41"/>
    </row>
    <row r="205">
      <c r="A205" s="46"/>
      <c r="B205" s="41"/>
    </row>
    <row r="206">
      <c r="A206" s="46"/>
      <c r="B206" s="41"/>
    </row>
    <row r="207">
      <c r="A207" s="46"/>
      <c r="B207" s="41"/>
    </row>
    <row r="208">
      <c r="A208" s="46"/>
      <c r="B208" s="41"/>
    </row>
    <row r="209">
      <c r="A209" s="46"/>
      <c r="B209" s="41"/>
    </row>
    <row r="210">
      <c r="A210" s="46"/>
      <c r="B210" s="41"/>
    </row>
    <row r="211">
      <c r="A211" s="46"/>
      <c r="B211" s="41"/>
    </row>
    <row r="212">
      <c r="A212" s="46"/>
      <c r="B212" s="41"/>
    </row>
    <row r="213">
      <c r="A213" s="46"/>
      <c r="B213" s="41"/>
    </row>
    <row r="214">
      <c r="A214" s="46"/>
      <c r="B214" s="41"/>
    </row>
    <row r="215">
      <c r="A215" s="46"/>
      <c r="B215" s="41"/>
    </row>
    <row r="216">
      <c r="A216" s="46"/>
      <c r="B216" s="41"/>
    </row>
    <row r="217">
      <c r="A217" s="46"/>
      <c r="B217" s="41"/>
    </row>
    <row r="218">
      <c r="A218" s="46"/>
      <c r="B218" s="41"/>
    </row>
    <row r="219">
      <c r="A219" s="46"/>
      <c r="B219" s="41"/>
    </row>
    <row r="220">
      <c r="A220" s="46"/>
      <c r="B220" s="41"/>
    </row>
    <row r="221">
      <c r="A221" s="46"/>
      <c r="B221" s="41"/>
    </row>
    <row r="222">
      <c r="A222" s="46"/>
      <c r="B222" s="41"/>
    </row>
    <row r="223">
      <c r="A223" s="46"/>
      <c r="B223" s="41"/>
    </row>
    <row r="224">
      <c r="A224" s="46"/>
      <c r="B224" s="41"/>
    </row>
    <row r="225">
      <c r="A225" s="46"/>
      <c r="B225" s="41"/>
    </row>
    <row r="226">
      <c r="A226" s="46"/>
      <c r="B226" s="41"/>
    </row>
    <row r="227">
      <c r="A227" s="46"/>
      <c r="B227" s="41"/>
    </row>
    <row r="228">
      <c r="A228" s="46"/>
      <c r="B228" s="41"/>
    </row>
    <row r="229">
      <c r="A229" s="46"/>
      <c r="B229" s="41"/>
    </row>
    <row r="230">
      <c r="A230" s="46"/>
      <c r="B230" s="41"/>
    </row>
    <row r="231">
      <c r="A231" s="46"/>
      <c r="B231" s="41"/>
    </row>
    <row r="232">
      <c r="A232" s="46"/>
      <c r="B232" s="41"/>
    </row>
    <row r="233">
      <c r="A233" s="46"/>
      <c r="B233" s="41"/>
    </row>
    <row r="234">
      <c r="A234" s="46"/>
      <c r="B234" s="41"/>
    </row>
    <row r="235">
      <c r="A235" s="46"/>
      <c r="B235" s="41"/>
    </row>
    <row r="236">
      <c r="A236" s="46"/>
      <c r="B236" s="41"/>
    </row>
    <row r="237">
      <c r="A237" s="46"/>
      <c r="B237" s="41"/>
    </row>
    <row r="238">
      <c r="A238" s="46"/>
      <c r="B238" s="41"/>
    </row>
    <row r="239">
      <c r="A239" s="46"/>
      <c r="B239" s="41"/>
    </row>
    <row r="240">
      <c r="A240" s="46"/>
      <c r="B240" s="41"/>
    </row>
    <row r="241">
      <c r="A241" s="46"/>
      <c r="B241" s="41"/>
    </row>
    <row r="242">
      <c r="A242" s="46"/>
      <c r="B242" s="41"/>
    </row>
    <row r="243">
      <c r="A243" s="46"/>
      <c r="B243" s="41"/>
    </row>
    <row r="244">
      <c r="A244" s="46"/>
      <c r="B244" s="41"/>
    </row>
    <row r="245">
      <c r="A245" s="46"/>
      <c r="B245" s="41"/>
    </row>
    <row r="246">
      <c r="A246" s="46"/>
      <c r="B246" s="41"/>
    </row>
    <row r="247">
      <c r="A247" s="46"/>
      <c r="B247" s="41"/>
    </row>
    <row r="248">
      <c r="A248" s="46"/>
      <c r="B248" s="41"/>
    </row>
    <row r="249">
      <c r="A249" s="46"/>
      <c r="B249" s="41"/>
    </row>
    <row r="250">
      <c r="A250" s="46"/>
      <c r="B250" s="41"/>
    </row>
    <row r="251">
      <c r="A251" s="46"/>
      <c r="B251" s="41"/>
    </row>
    <row r="252">
      <c r="A252" s="46"/>
      <c r="B252" s="41"/>
    </row>
    <row r="253">
      <c r="A253" s="46"/>
      <c r="B253" s="41"/>
    </row>
    <row r="254">
      <c r="A254" s="46"/>
      <c r="B254" s="41"/>
    </row>
    <row r="255">
      <c r="A255" s="46"/>
      <c r="B255" s="41"/>
    </row>
    <row r="256">
      <c r="A256" s="46"/>
      <c r="B256" s="41"/>
    </row>
    <row r="257">
      <c r="A257" s="46"/>
      <c r="B257" s="41"/>
    </row>
    <row r="258">
      <c r="A258" s="46"/>
      <c r="B258" s="41"/>
    </row>
    <row r="259">
      <c r="A259" s="46"/>
      <c r="B259" s="41"/>
    </row>
    <row r="260">
      <c r="A260" s="46"/>
      <c r="B260" s="41"/>
    </row>
    <row r="261">
      <c r="A261" s="46"/>
      <c r="B261" s="41"/>
    </row>
    <row r="262">
      <c r="A262" s="46"/>
      <c r="B262" s="41"/>
    </row>
    <row r="263">
      <c r="A263" s="46"/>
      <c r="B263" s="41"/>
    </row>
    <row r="264">
      <c r="A264" s="46"/>
      <c r="B264" s="41"/>
    </row>
    <row r="265">
      <c r="A265" s="46"/>
      <c r="B265" s="41"/>
    </row>
    <row r="266">
      <c r="A266" s="46"/>
      <c r="B266" s="41"/>
    </row>
    <row r="267">
      <c r="A267" s="46"/>
      <c r="B267" s="41"/>
    </row>
    <row r="268">
      <c r="A268" s="46"/>
      <c r="B268" s="41"/>
    </row>
    <row r="269">
      <c r="A269" s="46"/>
      <c r="B269" s="41"/>
    </row>
    <row r="270">
      <c r="A270" s="46"/>
      <c r="B270" s="41"/>
    </row>
    <row r="271">
      <c r="A271" s="46"/>
      <c r="B271" s="41"/>
    </row>
    <row r="272">
      <c r="A272" s="46"/>
      <c r="B272" s="41"/>
    </row>
    <row r="273">
      <c r="A273" s="46"/>
      <c r="B273" s="41"/>
    </row>
    <row r="274">
      <c r="A274" s="46"/>
      <c r="B274" s="41"/>
    </row>
    <row r="275">
      <c r="A275" s="46"/>
      <c r="B275" s="41"/>
    </row>
    <row r="276">
      <c r="A276" s="46"/>
      <c r="B276" s="41"/>
    </row>
    <row r="277">
      <c r="A277" s="46"/>
      <c r="B277" s="41"/>
    </row>
    <row r="278">
      <c r="A278" s="46"/>
      <c r="B278" s="41"/>
    </row>
    <row r="279">
      <c r="A279" s="46"/>
      <c r="B279" s="41"/>
    </row>
    <row r="280">
      <c r="A280" s="46"/>
      <c r="B280" s="41"/>
    </row>
    <row r="281">
      <c r="A281" s="46"/>
      <c r="B281" s="41"/>
    </row>
    <row r="282">
      <c r="A282" s="46"/>
      <c r="B282" s="41"/>
    </row>
    <row r="283">
      <c r="A283" s="46"/>
      <c r="B283" s="41"/>
    </row>
    <row r="284">
      <c r="A284" s="46"/>
      <c r="B284" s="41"/>
    </row>
    <row r="285">
      <c r="A285" s="46"/>
      <c r="B285" s="41"/>
    </row>
    <row r="286">
      <c r="A286" s="46"/>
      <c r="B286" s="41"/>
    </row>
    <row r="287">
      <c r="A287" s="46"/>
      <c r="B287" s="41"/>
    </row>
    <row r="288">
      <c r="A288" s="46"/>
      <c r="B288" s="41"/>
    </row>
    <row r="289">
      <c r="A289" s="46"/>
      <c r="B289" s="41"/>
    </row>
    <row r="290">
      <c r="A290" s="46"/>
      <c r="B290" s="41"/>
    </row>
    <row r="291">
      <c r="A291" s="46"/>
      <c r="B291" s="41"/>
    </row>
    <row r="292">
      <c r="A292" s="46"/>
      <c r="B292" s="41"/>
    </row>
    <row r="293">
      <c r="A293" s="46"/>
      <c r="B293" s="41"/>
    </row>
    <row r="294">
      <c r="A294" s="46"/>
      <c r="B294" s="41"/>
    </row>
    <row r="295">
      <c r="A295" s="46"/>
      <c r="B295" s="41"/>
    </row>
    <row r="296">
      <c r="A296" s="46"/>
      <c r="B296" s="41"/>
    </row>
    <row r="297">
      <c r="A297" s="46"/>
      <c r="B297" s="41"/>
    </row>
    <row r="298">
      <c r="A298" s="46"/>
      <c r="B298" s="41"/>
    </row>
    <row r="299">
      <c r="A299" s="46"/>
      <c r="B299" s="41"/>
    </row>
    <row r="300">
      <c r="A300" s="46"/>
      <c r="B300" s="41"/>
    </row>
    <row r="301">
      <c r="A301" s="46"/>
      <c r="B301" s="41"/>
    </row>
    <row r="302">
      <c r="A302" s="46"/>
      <c r="B302" s="41"/>
    </row>
    <row r="303">
      <c r="A303" s="46"/>
      <c r="B303" s="41"/>
    </row>
    <row r="304">
      <c r="A304" s="46"/>
      <c r="B304" s="41"/>
    </row>
    <row r="305">
      <c r="A305" s="46"/>
      <c r="B305" s="41"/>
    </row>
    <row r="306">
      <c r="A306" s="46"/>
      <c r="B306" s="41"/>
    </row>
    <row r="307">
      <c r="A307" s="46"/>
      <c r="B307" s="41"/>
    </row>
    <row r="308">
      <c r="A308" s="46"/>
      <c r="B308" s="41"/>
    </row>
    <row r="309">
      <c r="A309" s="46"/>
      <c r="B309" s="41"/>
    </row>
    <row r="310">
      <c r="A310" s="46"/>
      <c r="B310" s="41"/>
    </row>
    <row r="311">
      <c r="A311" s="46"/>
      <c r="B311" s="41"/>
    </row>
    <row r="312">
      <c r="A312" s="46"/>
      <c r="B312" s="41"/>
    </row>
    <row r="313">
      <c r="A313" s="46"/>
      <c r="B313" s="41"/>
    </row>
    <row r="314">
      <c r="A314" s="46"/>
      <c r="B314" s="41"/>
    </row>
    <row r="315">
      <c r="A315" s="46"/>
      <c r="B315" s="41"/>
    </row>
    <row r="316">
      <c r="A316" s="46"/>
      <c r="B316" s="41"/>
    </row>
    <row r="317">
      <c r="A317" s="46"/>
      <c r="B317" s="41"/>
    </row>
    <row r="318">
      <c r="A318" s="46"/>
      <c r="B318" s="41"/>
    </row>
    <row r="319">
      <c r="A319" s="46"/>
      <c r="B319" s="41"/>
    </row>
    <row r="320">
      <c r="A320" s="46"/>
      <c r="B320" s="41"/>
    </row>
    <row r="321">
      <c r="A321" s="46"/>
      <c r="B321" s="41"/>
    </row>
    <row r="322">
      <c r="A322" s="46"/>
      <c r="B322" s="41"/>
    </row>
    <row r="323">
      <c r="A323" s="46"/>
      <c r="B323" s="41"/>
    </row>
    <row r="324">
      <c r="A324" s="46"/>
      <c r="B324" s="41"/>
    </row>
    <row r="325">
      <c r="A325" s="46"/>
      <c r="B325" s="41"/>
    </row>
    <row r="326">
      <c r="A326" s="46"/>
      <c r="B326" s="41"/>
    </row>
    <row r="327">
      <c r="A327" s="46"/>
      <c r="B327" s="41"/>
    </row>
    <row r="328">
      <c r="A328" s="46"/>
      <c r="B328" s="41"/>
    </row>
    <row r="329">
      <c r="A329" s="46"/>
      <c r="B329" s="41"/>
    </row>
    <row r="330">
      <c r="A330" s="46"/>
      <c r="B330" s="41"/>
    </row>
    <row r="331">
      <c r="A331" s="46"/>
      <c r="B331" s="41"/>
    </row>
    <row r="332">
      <c r="A332" s="46"/>
      <c r="B332" s="41"/>
    </row>
    <row r="333">
      <c r="A333" s="46"/>
      <c r="B333" s="41"/>
    </row>
    <row r="334">
      <c r="A334" s="46"/>
      <c r="B334" s="41"/>
    </row>
    <row r="335">
      <c r="A335" s="46"/>
      <c r="B335" s="41"/>
    </row>
    <row r="336">
      <c r="A336" s="46"/>
      <c r="B336" s="41"/>
    </row>
    <row r="337">
      <c r="A337" s="46"/>
      <c r="B337" s="41"/>
    </row>
    <row r="338">
      <c r="A338" s="46"/>
      <c r="B338" s="41"/>
    </row>
    <row r="339">
      <c r="A339" s="46"/>
      <c r="B339" s="41"/>
    </row>
    <row r="340">
      <c r="A340" s="46"/>
      <c r="B340" s="41"/>
    </row>
    <row r="341">
      <c r="A341" s="46"/>
      <c r="B341" s="41"/>
    </row>
    <row r="342">
      <c r="A342" s="46"/>
      <c r="B342" s="41"/>
    </row>
    <row r="343">
      <c r="A343" s="46"/>
      <c r="B343" s="41"/>
    </row>
    <row r="344">
      <c r="A344" s="46"/>
      <c r="B344" s="41"/>
    </row>
    <row r="345">
      <c r="A345" s="46"/>
      <c r="B345" s="41"/>
    </row>
    <row r="346">
      <c r="A346" s="46"/>
      <c r="B346" s="41"/>
    </row>
    <row r="347">
      <c r="A347" s="46"/>
      <c r="B347" s="41"/>
    </row>
    <row r="348">
      <c r="A348" s="46"/>
      <c r="B348" s="41"/>
    </row>
    <row r="349">
      <c r="A349" s="46"/>
      <c r="B349" s="41"/>
    </row>
    <row r="350">
      <c r="A350" s="46"/>
      <c r="B350" s="41"/>
    </row>
    <row r="351">
      <c r="A351" s="46"/>
      <c r="B351" s="41"/>
    </row>
    <row r="352">
      <c r="A352" s="46"/>
      <c r="B352" s="41"/>
    </row>
    <row r="353">
      <c r="A353" s="46"/>
      <c r="B353" s="41"/>
    </row>
    <row r="354">
      <c r="A354" s="46"/>
      <c r="B354" s="41"/>
    </row>
    <row r="355">
      <c r="A355" s="46"/>
      <c r="B355" s="41"/>
    </row>
    <row r="356">
      <c r="A356" s="46"/>
      <c r="B356" s="41"/>
    </row>
    <row r="357">
      <c r="A357" s="46"/>
      <c r="B357" s="41"/>
    </row>
    <row r="358">
      <c r="A358" s="46"/>
      <c r="B358" s="41"/>
    </row>
    <row r="359">
      <c r="A359" s="46"/>
      <c r="B359" s="41"/>
    </row>
    <row r="360">
      <c r="A360" s="46"/>
      <c r="B360" s="41"/>
    </row>
    <row r="361">
      <c r="A361" s="46"/>
      <c r="B361" s="41"/>
    </row>
    <row r="362">
      <c r="A362" s="46"/>
      <c r="B362" s="41"/>
    </row>
    <row r="363">
      <c r="A363" s="46"/>
      <c r="B363" s="41"/>
    </row>
    <row r="364">
      <c r="A364" s="46"/>
      <c r="B364" s="41"/>
    </row>
    <row r="365">
      <c r="A365" s="46"/>
      <c r="B365" s="41"/>
    </row>
    <row r="366">
      <c r="A366" s="46"/>
      <c r="B366" s="41"/>
    </row>
    <row r="367">
      <c r="A367" s="46"/>
      <c r="B367" s="41"/>
    </row>
    <row r="368">
      <c r="A368" s="46"/>
      <c r="B368" s="41"/>
    </row>
    <row r="369">
      <c r="A369" s="46"/>
      <c r="B369" s="41"/>
    </row>
    <row r="370">
      <c r="A370" s="46"/>
      <c r="B370" s="41"/>
    </row>
    <row r="371">
      <c r="A371" s="46"/>
      <c r="B371" s="41"/>
    </row>
    <row r="372">
      <c r="A372" s="46"/>
      <c r="B372" s="41"/>
    </row>
    <row r="373">
      <c r="A373" s="46"/>
      <c r="B373" s="41"/>
    </row>
    <row r="374">
      <c r="A374" s="46"/>
      <c r="B374" s="41"/>
    </row>
    <row r="375">
      <c r="A375" s="46"/>
      <c r="B375" s="41"/>
    </row>
    <row r="376">
      <c r="A376" s="46"/>
      <c r="B376" s="41"/>
    </row>
    <row r="377">
      <c r="A377" s="46"/>
      <c r="B377" s="41"/>
    </row>
    <row r="378">
      <c r="A378" s="46"/>
      <c r="B378" s="41"/>
    </row>
    <row r="379">
      <c r="A379" s="46"/>
      <c r="B379" s="41"/>
    </row>
    <row r="380">
      <c r="A380" s="46"/>
      <c r="B380" s="41"/>
    </row>
    <row r="381">
      <c r="A381" s="46"/>
      <c r="B381" s="41"/>
    </row>
    <row r="382">
      <c r="A382" s="46"/>
      <c r="B382" s="41"/>
    </row>
    <row r="383">
      <c r="A383" s="46"/>
      <c r="B383" s="41"/>
    </row>
    <row r="384">
      <c r="A384" s="46"/>
      <c r="B384" s="41"/>
    </row>
    <row r="385">
      <c r="A385" s="46"/>
      <c r="B385" s="41"/>
    </row>
    <row r="386">
      <c r="A386" s="46"/>
      <c r="B386" s="41"/>
    </row>
    <row r="387">
      <c r="A387" s="46"/>
      <c r="B387" s="41"/>
    </row>
    <row r="388">
      <c r="A388" s="46"/>
      <c r="B388" s="41"/>
    </row>
    <row r="389">
      <c r="A389" s="46"/>
      <c r="B389" s="41"/>
    </row>
    <row r="390">
      <c r="A390" s="46"/>
      <c r="B390" s="41"/>
    </row>
    <row r="391">
      <c r="A391" s="46"/>
      <c r="B391" s="41"/>
    </row>
    <row r="392">
      <c r="A392" s="46"/>
      <c r="B392" s="41"/>
    </row>
    <row r="393">
      <c r="A393" s="46"/>
      <c r="B393" s="41"/>
    </row>
    <row r="394">
      <c r="A394" s="46"/>
      <c r="B394" s="41"/>
    </row>
    <row r="395">
      <c r="A395" s="46"/>
      <c r="B395" s="41"/>
    </row>
    <row r="396">
      <c r="A396" s="46"/>
      <c r="B396" s="41"/>
    </row>
    <row r="397">
      <c r="A397" s="46"/>
      <c r="B397" s="41"/>
    </row>
    <row r="398">
      <c r="A398" s="46"/>
      <c r="B398" s="41"/>
    </row>
    <row r="399">
      <c r="A399" s="46"/>
      <c r="B399" s="41"/>
    </row>
    <row r="400">
      <c r="A400" s="46"/>
      <c r="B400" s="41"/>
    </row>
    <row r="401">
      <c r="A401" s="46"/>
      <c r="B401" s="41"/>
    </row>
    <row r="402">
      <c r="A402" s="46"/>
      <c r="B402" s="41"/>
    </row>
    <row r="403">
      <c r="A403" s="46"/>
      <c r="B403" s="41"/>
    </row>
    <row r="404">
      <c r="A404" s="46"/>
      <c r="B404" s="41"/>
    </row>
    <row r="405">
      <c r="A405" s="46"/>
      <c r="B405" s="41"/>
    </row>
    <row r="406">
      <c r="A406" s="46"/>
      <c r="B406" s="41"/>
    </row>
    <row r="407">
      <c r="A407" s="46"/>
      <c r="B407" s="41"/>
    </row>
    <row r="408">
      <c r="A408" s="46"/>
      <c r="B408" s="41"/>
    </row>
    <row r="409">
      <c r="A409" s="46"/>
      <c r="B409" s="41"/>
    </row>
    <row r="410">
      <c r="A410" s="46"/>
      <c r="B410" s="41"/>
    </row>
    <row r="411">
      <c r="A411" s="46"/>
      <c r="B411" s="41"/>
    </row>
    <row r="412">
      <c r="A412" s="46"/>
      <c r="B412" s="41"/>
    </row>
    <row r="413">
      <c r="A413" s="46"/>
      <c r="B413" s="41"/>
    </row>
    <row r="414">
      <c r="A414" s="46"/>
      <c r="B414" s="41"/>
    </row>
    <row r="415">
      <c r="A415" s="46"/>
      <c r="B415" s="41"/>
    </row>
    <row r="416">
      <c r="A416" s="46"/>
      <c r="B416" s="41"/>
    </row>
    <row r="417">
      <c r="A417" s="46"/>
      <c r="B417" s="41"/>
    </row>
    <row r="418">
      <c r="A418" s="46"/>
      <c r="B418" s="41"/>
    </row>
    <row r="419">
      <c r="A419" s="46"/>
      <c r="B419" s="41"/>
    </row>
    <row r="420">
      <c r="A420" s="46"/>
      <c r="B420" s="41"/>
    </row>
    <row r="421">
      <c r="A421" s="46"/>
      <c r="B421" s="41"/>
    </row>
    <row r="422">
      <c r="A422" s="46"/>
      <c r="B422" s="41"/>
    </row>
    <row r="423">
      <c r="A423" s="46"/>
      <c r="B423" s="41"/>
    </row>
    <row r="424">
      <c r="A424" s="46"/>
      <c r="B424" s="41"/>
    </row>
    <row r="425">
      <c r="A425" s="46"/>
      <c r="B425" s="41"/>
    </row>
    <row r="426">
      <c r="A426" s="46"/>
      <c r="B426" s="41"/>
    </row>
    <row r="427">
      <c r="A427" s="46"/>
      <c r="B427" s="41"/>
    </row>
    <row r="428">
      <c r="A428" s="46"/>
      <c r="B428" s="41"/>
    </row>
    <row r="429">
      <c r="A429" s="46"/>
      <c r="B429" s="41"/>
    </row>
    <row r="430">
      <c r="A430" s="46"/>
      <c r="B430" s="41"/>
    </row>
    <row r="431">
      <c r="A431" s="46"/>
      <c r="B431" s="41"/>
    </row>
    <row r="432">
      <c r="A432" s="46"/>
      <c r="B432" s="41"/>
    </row>
    <row r="433">
      <c r="A433" s="46"/>
      <c r="B433" s="41"/>
    </row>
    <row r="434">
      <c r="A434" s="46"/>
      <c r="B434" s="41"/>
    </row>
    <row r="435">
      <c r="A435" s="46"/>
      <c r="B435" s="41"/>
    </row>
    <row r="436">
      <c r="A436" s="46"/>
      <c r="B436" s="41"/>
    </row>
    <row r="437">
      <c r="A437" s="46"/>
      <c r="B437" s="41"/>
    </row>
    <row r="438">
      <c r="A438" s="46"/>
      <c r="B438" s="41"/>
    </row>
    <row r="439">
      <c r="A439" s="46"/>
      <c r="B439" s="41"/>
    </row>
    <row r="440">
      <c r="A440" s="46"/>
      <c r="B440" s="41"/>
    </row>
    <row r="441">
      <c r="A441" s="46"/>
      <c r="B441" s="41"/>
    </row>
    <row r="442">
      <c r="A442" s="46"/>
      <c r="B442" s="41"/>
    </row>
    <row r="443">
      <c r="A443" s="46"/>
      <c r="B443" s="41"/>
    </row>
    <row r="444">
      <c r="A444" s="46"/>
      <c r="B444" s="41"/>
    </row>
    <row r="445">
      <c r="A445" s="46"/>
      <c r="B445" s="41"/>
    </row>
    <row r="446">
      <c r="A446" s="46"/>
      <c r="B446" s="41"/>
    </row>
    <row r="447">
      <c r="A447" s="46"/>
      <c r="B447" s="41"/>
    </row>
    <row r="448">
      <c r="A448" s="46"/>
      <c r="B448" s="41"/>
    </row>
    <row r="449">
      <c r="A449" s="46"/>
      <c r="B449" s="41"/>
    </row>
    <row r="450">
      <c r="A450" s="46"/>
      <c r="B450" s="41"/>
    </row>
    <row r="451">
      <c r="A451" s="46"/>
      <c r="B451" s="41"/>
    </row>
    <row r="452">
      <c r="A452" s="46"/>
      <c r="B452" s="41"/>
    </row>
    <row r="453">
      <c r="A453" s="46"/>
      <c r="B453" s="41"/>
    </row>
    <row r="454">
      <c r="A454" s="46"/>
      <c r="B454" s="41"/>
    </row>
    <row r="455">
      <c r="A455" s="46"/>
      <c r="B455" s="41"/>
    </row>
    <row r="456">
      <c r="A456" s="46"/>
      <c r="B456" s="41"/>
    </row>
    <row r="457">
      <c r="A457" s="46"/>
      <c r="B457" s="41"/>
    </row>
    <row r="458">
      <c r="A458" s="46"/>
      <c r="B458" s="41"/>
    </row>
    <row r="459">
      <c r="A459" s="46"/>
      <c r="B459" s="41"/>
    </row>
    <row r="460">
      <c r="A460" s="46"/>
      <c r="B460" s="41"/>
    </row>
    <row r="461">
      <c r="A461" s="46"/>
      <c r="B461" s="41"/>
    </row>
    <row r="462">
      <c r="A462" s="46"/>
      <c r="B462" s="41"/>
    </row>
    <row r="463">
      <c r="A463" s="46"/>
      <c r="B463" s="41"/>
    </row>
    <row r="464">
      <c r="A464" s="46"/>
      <c r="B464" s="41"/>
    </row>
    <row r="465">
      <c r="A465" s="46"/>
      <c r="B465" s="41"/>
    </row>
    <row r="466">
      <c r="A466" s="46"/>
      <c r="B466" s="41"/>
    </row>
    <row r="467">
      <c r="A467" s="46"/>
      <c r="B467" s="41"/>
    </row>
    <row r="468">
      <c r="A468" s="46"/>
      <c r="B468" s="41"/>
    </row>
    <row r="469">
      <c r="A469" s="46"/>
      <c r="B469" s="41"/>
    </row>
    <row r="470">
      <c r="A470" s="46"/>
      <c r="B470" s="41"/>
    </row>
    <row r="471">
      <c r="A471" s="46"/>
      <c r="B471" s="41"/>
    </row>
    <row r="472">
      <c r="A472" s="46"/>
      <c r="B472" s="41"/>
    </row>
    <row r="473">
      <c r="A473" s="46"/>
      <c r="B473" s="41"/>
    </row>
    <row r="474">
      <c r="A474" s="46"/>
      <c r="B474" s="41"/>
    </row>
    <row r="475">
      <c r="A475" s="46"/>
      <c r="B475" s="41"/>
    </row>
    <row r="476">
      <c r="A476" s="46"/>
      <c r="B476" s="41"/>
    </row>
    <row r="477">
      <c r="A477" s="46"/>
      <c r="B477" s="41"/>
    </row>
    <row r="478">
      <c r="A478" s="46"/>
      <c r="B478" s="41"/>
    </row>
    <row r="479">
      <c r="A479" s="46"/>
      <c r="B479" s="41"/>
    </row>
    <row r="480">
      <c r="A480" s="46"/>
      <c r="B480" s="41"/>
    </row>
    <row r="481">
      <c r="A481" s="46"/>
      <c r="B481" s="41"/>
    </row>
    <row r="482">
      <c r="A482" s="46"/>
      <c r="B482" s="41"/>
    </row>
    <row r="483">
      <c r="A483" s="46"/>
      <c r="B483" s="41"/>
    </row>
    <row r="484">
      <c r="A484" s="46"/>
      <c r="B484" s="41"/>
    </row>
    <row r="485">
      <c r="A485" s="46"/>
      <c r="B485" s="41"/>
    </row>
    <row r="486">
      <c r="A486" s="46"/>
      <c r="B486" s="41"/>
    </row>
    <row r="487">
      <c r="A487" s="46"/>
      <c r="B487" s="41"/>
    </row>
    <row r="488">
      <c r="A488" s="46"/>
      <c r="B488" s="41"/>
    </row>
    <row r="489">
      <c r="A489" s="46"/>
      <c r="B489" s="41"/>
    </row>
    <row r="490">
      <c r="A490" s="46"/>
      <c r="B490" s="41"/>
    </row>
    <row r="491">
      <c r="A491" s="46"/>
      <c r="B491" s="41"/>
    </row>
    <row r="492">
      <c r="A492" s="46"/>
      <c r="B492" s="41"/>
    </row>
    <row r="493">
      <c r="A493" s="46"/>
      <c r="B493" s="41"/>
    </row>
    <row r="494">
      <c r="A494" s="46"/>
      <c r="B494" s="41"/>
    </row>
    <row r="495">
      <c r="A495" s="46"/>
      <c r="B495" s="41"/>
    </row>
    <row r="496">
      <c r="A496" s="46"/>
      <c r="B496" s="41"/>
    </row>
    <row r="497">
      <c r="A497" s="46"/>
      <c r="B497" s="41"/>
    </row>
    <row r="498">
      <c r="A498" s="46"/>
      <c r="B498" s="41"/>
    </row>
    <row r="499">
      <c r="A499" s="46"/>
      <c r="B499" s="41"/>
    </row>
    <row r="500">
      <c r="A500" s="46"/>
      <c r="B500" s="41"/>
    </row>
    <row r="501">
      <c r="A501" s="46"/>
      <c r="B501" s="41"/>
    </row>
    <row r="502">
      <c r="A502" s="46"/>
      <c r="B502" s="41"/>
    </row>
    <row r="503">
      <c r="A503" s="46"/>
      <c r="B503" s="41"/>
    </row>
    <row r="504">
      <c r="A504" s="46"/>
      <c r="B504" s="41"/>
    </row>
    <row r="505">
      <c r="A505" s="46"/>
      <c r="B505" s="41"/>
    </row>
    <row r="506">
      <c r="A506" s="46"/>
      <c r="B506" s="41"/>
    </row>
    <row r="507">
      <c r="A507" s="46"/>
      <c r="B507" s="41"/>
    </row>
    <row r="508">
      <c r="A508" s="46"/>
      <c r="B508" s="41"/>
    </row>
    <row r="509">
      <c r="A509" s="46"/>
      <c r="B509" s="41"/>
    </row>
    <row r="510">
      <c r="A510" s="46"/>
      <c r="B510" s="41"/>
    </row>
    <row r="511">
      <c r="A511" s="46"/>
      <c r="B511" s="41"/>
    </row>
    <row r="512">
      <c r="A512" s="46"/>
      <c r="B512" s="41"/>
    </row>
    <row r="513">
      <c r="A513" s="46"/>
      <c r="B513" s="41"/>
    </row>
    <row r="514">
      <c r="A514" s="46"/>
      <c r="B514" s="41"/>
    </row>
    <row r="515">
      <c r="A515" s="46"/>
      <c r="B515" s="41"/>
    </row>
    <row r="516">
      <c r="A516" s="46"/>
      <c r="B516" s="41"/>
    </row>
    <row r="517">
      <c r="A517" s="46"/>
      <c r="B517" s="41"/>
    </row>
    <row r="518">
      <c r="A518" s="46"/>
      <c r="B518" s="41"/>
    </row>
    <row r="519">
      <c r="A519" s="46"/>
      <c r="B519" s="41"/>
    </row>
    <row r="520">
      <c r="A520" s="46"/>
      <c r="B520" s="41"/>
    </row>
    <row r="521">
      <c r="A521" s="46"/>
      <c r="B521" s="41"/>
    </row>
    <row r="522">
      <c r="A522" s="46"/>
      <c r="B522" s="41"/>
    </row>
    <row r="523">
      <c r="A523" s="46"/>
      <c r="B523" s="41"/>
    </row>
    <row r="524">
      <c r="A524" s="46"/>
      <c r="B524" s="41"/>
    </row>
    <row r="525">
      <c r="A525" s="46"/>
      <c r="B525" s="41"/>
    </row>
    <row r="526">
      <c r="A526" s="46"/>
      <c r="B526" s="41"/>
    </row>
    <row r="527">
      <c r="A527" s="46"/>
      <c r="B527" s="41"/>
    </row>
    <row r="528">
      <c r="A528" s="46"/>
      <c r="B528" s="41"/>
    </row>
    <row r="529">
      <c r="A529" s="46"/>
      <c r="B529" s="41"/>
    </row>
    <row r="530">
      <c r="A530" s="46"/>
      <c r="B530" s="41"/>
    </row>
    <row r="531">
      <c r="A531" s="46"/>
      <c r="B531" s="41"/>
    </row>
    <row r="532">
      <c r="A532" s="46"/>
      <c r="B532" s="41"/>
    </row>
    <row r="533">
      <c r="A533" s="46"/>
      <c r="B533" s="41"/>
    </row>
    <row r="534">
      <c r="A534" s="46"/>
      <c r="B534" s="41"/>
    </row>
    <row r="535">
      <c r="A535" s="46"/>
      <c r="B535" s="41"/>
    </row>
    <row r="536">
      <c r="A536" s="46"/>
      <c r="B536" s="41"/>
    </row>
    <row r="537">
      <c r="A537" s="46"/>
      <c r="B537" s="41"/>
    </row>
    <row r="538">
      <c r="A538" s="46"/>
      <c r="B538" s="41"/>
    </row>
    <row r="539">
      <c r="A539" s="46"/>
      <c r="B539" s="41"/>
    </row>
    <row r="540">
      <c r="A540" s="46"/>
      <c r="B540" s="41"/>
    </row>
    <row r="541">
      <c r="A541" s="46"/>
      <c r="B541" s="41"/>
    </row>
    <row r="542">
      <c r="A542" s="46"/>
      <c r="B542" s="41"/>
    </row>
    <row r="543">
      <c r="A543" s="46"/>
      <c r="B543" s="41"/>
    </row>
    <row r="544">
      <c r="A544" s="46"/>
      <c r="B544" s="41"/>
    </row>
    <row r="545">
      <c r="A545" s="46"/>
      <c r="B545" s="41"/>
    </row>
    <row r="546">
      <c r="A546" s="46"/>
      <c r="B546" s="41"/>
    </row>
    <row r="547">
      <c r="A547" s="46"/>
      <c r="B547" s="41"/>
    </row>
    <row r="548">
      <c r="A548" s="46"/>
      <c r="B548" s="41"/>
    </row>
    <row r="549">
      <c r="A549" s="46"/>
      <c r="B549" s="41"/>
    </row>
    <row r="550">
      <c r="A550" s="46"/>
      <c r="B550" s="41"/>
    </row>
    <row r="551">
      <c r="A551" s="46"/>
      <c r="B551" s="41"/>
    </row>
    <row r="552">
      <c r="A552" s="46"/>
      <c r="B552" s="41"/>
    </row>
    <row r="553">
      <c r="A553" s="46"/>
      <c r="B553" s="41"/>
    </row>
    <row r="554">
      <c r="A554" s="46"/>
      <c r="B554" s="41"/>
    </row>
    <row r="555">
      <c r="A555" s="46"/>
      <c r="B555" s="41"/>
    </row>
    <row r="556">
      <c r="A556" s="46"/>
      <c r="B556" s="41"/>
    </row>
    <row r="557">
      <c r="A557" s="46"/>
      <c r="B557" s="41"/>
    </row>
    <row r="558">
      <c r="A558" s="46"/>
      <c r="B558" s="41"/>
    </row>
    <row r="559">
      <c r="A559" s="46"/>
      <c r="B559" s="41"/>
    </row>
    <row r="560">
      <c r="A560" s="46"/>
      <c r="B560" s="41"/>
    </row>
    <row r="561">
      <c r="A561" s="46"/>
      <c r="B561" s="41"/>
    </row>
    <row r="562">
      <c r="A562" s="46"/>
      <c r="B562" s="41"/>
    </row>
    <row r="563">
      <c r="A563" s="46"/>
      <c r="B563" s="41"/>
    </row>
    <row r="564">
      <c r="A564" s="46"/>
      <c r="B564" s="41"/>
    </row>
    <row r="565">
      <c r="A565" s="46"/>
      <c r="B565" s="41"/>
    </row>
    <row r="566">
      <c r="A566" s="46"/>
      <c r="B566" s="41"/>
    </row>
    <row r="567">
      <c r="A567" s="46"/>
      <c r="B567" s="41"/>
    </row>
    <row r="568">
      <c r="A568" s="46"/>
      <c r="B568" s="41"/>
    </row>
    <row r="569">
      <c r="A569" s="46"/>
      <c r="B569" s="41"/>
    </row>
    <row r="570">
      <c r="A570" s="46"/>
      <c r="B570" s="41"/>
    </row>
    <row r="571">
      <c r="A571" s="46"/>
      <c r="B571" s="41"/>
    </row>
    <row r="572">
      <c r="A572" s="46"/>
      <c r="B572" s="41"/>
    </row>
    <row r="573">
      <c r="A573" s="46"/>
      <c r="B573" s="41"/>
    </row>
    <row r="574">
      <c r="A574" s="46"/>
      <c r="B574" s="41"/>
    </row>
    <row r="575">
      <c r="A575" s="46"/>
      <c r="B575" s="41"/>
    </row>
    <row r="576">
      <c r="A576" s="46"/>
      <c r="B576" s="41"/>
    </row>
    <row r="577">
      <c r="A577" s="46"/>
      <c r="B577" s="41"/>
    </row>
    <row r="578">
      <c r="A578" s="46"/>
      <c r="B578" s="41"/>
    </row>
    <row r="579">
      <c r="A579" s="46"/>
      <c r="B579" s="41"/>
    </row>
    <row r="580">
      <c r="A580" s="46"/>
      <c r="B580" s="41"/>
    </row>
    <row r="581">
      <c r="A581" s="46"/>
      <c r="B581" s="41"/>
    </row>
    <row r="582">
      <c r="A582" s="46"/>
      <c r="B582" s="41"/>
    </row>
    <row r="583">
      <c r="A583" s="46"/>
      <c r="B583" s="41"/>
    </row>
    <row r="584">
      <c r="A584" s="46"/>
      <c r="B584" s="41"/>
    </row>
    <row r="585">
      <c r="A585" s="46"/>
      <c r="B585" s="41"/>
    </row>
    <row r="586">
      <c r="A586" s="46"/>
      <c r="B586" s="41"/>
    </row>
    <row r="587">
      <c r="A587" s="46"/>
      <c r="B587" s="41"/>
    </row>
    <row r="588">
      <c r="A588" s="46"/>
      <c r="B588" s="41"/>
    </row>
    <row r="589">
      <c r="A589" s="46"/>
      <c r="B589" s="41"/>
    </row>
    <row r="590">
      <c r="A590" s="46"/>
      <c r="B590" s="41"/>
    </row>
    <row r="591">
      <c r="A591" s="46"/>
      <c r="B591" s="41"/>
    </row>
    <row r="592">
      <c r="A592" s="46"/>
      <c r="B592" s="41"/>
    </row>
    <row r="593">
      <c r="A593" s="46"/>
      <c r="B593" s="41"/>
    </row>
    <row r="594">
      <c r="A594" s="46"/>
      <c r="B594" s="41"/>
    </row>
    <row r="595">
      <c r="A595" s="46"/>
      <c r="B595" s="41"/>
    </row>
    <row r="596">
      <c r="A596" s="46"/>
      <c r="B596" s="41"/>
    </row>
    <row r="597">
      <c r="A597" s="46"/>
      <c r="B597" s="41"/>
    </row>
    <row r="598">
      <c r="A598" s="46"/>
      <c r="B598" s="41"/>
    </row>
    <row r="599">
      <c r="A599" s="46"/>
      <c r="B599" s="41"/>
    </row>
    <row r="600">
      <c r="A600" s="46"/>
      <c r="B600" s="41"/>
    </row>
    <row r="601">
      <c r="A601" s="46"/>
      <c r="B601" s="41"/>
    </row>
    <row r="602">
      <c r="A602" s="46"/>
      <c r="B602" s="41"/>
    </row>
    <row r="603">
      <c r="A603" s="46"/>
      <c r="B603" s="41"/>
    </row>
    <row r="604">
      <c r="A604" s="46"/>
      <c r="B604" s="41"/>
    </row>
    <row r="605">
      <c r="A605" s="46"/>
      <c r="B605" s="41"/>
    </row>
    <row r="606">
      <c r="A606" s="46"/>
      <c r="B606" s="41"/>
    </row>
    <row r="607">
      <c r="A607" s="46"/>
      <c r="B607" s="41"/>
    </row>
    <row r="608">
      <c r="A608" s="46"/>
      <c r="B608" s="41"/>
    </row>
    <row r="609">
      <c r="A609" s="46"/>
      <c r="B609" s="41"/>
    </row>
    <row r="610">
      <c r="A610" s="46"/>
      <c r="B610" s="41"/>
    </row>
    <row r="611">
      <c r="A611" s="46"/>
      <c r="B611" s="41"/>
    </row>
    <row r="612">
      <c r="A612" s="46"/>
      <c r="B612" s="41"/>
    </row>
    <row r="613">
      <c r="A613" s="46"/>
      <c r="B613" s="41"/>
    </row>
    <row r="614">
      <c r="A614" s="46"/>
      <c r="B614" s="41"/>
    </row>
    <row r="615">
      <c r="A615" s="46"/>
      <c r="B615" s="41"/>
    </row>
    <row r="616">
      <c r="A616" s="46"/>
      <c r="B616" s="41"/>
    </row>
    <row r="617">
      <c r="A617" s="46"/>
      <c r="B617" s="41"/>
    </row>
    <row r="618">
      <c r="A618" s="46"/>
      <c r="B618" s="41"/>
    </row>
    <row r="619">
      <c r="A619" s="46"/>
      <c r="B619" s="41"/>
    </row>
    <row r="620">
      <c r="A620" s="46"/>
      <c r="B620" s="41"/>
    </row>
    <row r="621">
      <c r="A621" s="46"/>
      <c r="B621" s="41"/>
    </row>
    <row r="622">
      <c r="A622" s="46"/>
      <c r="B622" s="41"/>
    </row>
    <row r="623">
      <c r="A623" s="46"/>
      <c r="B623" s="41"/>
    </row>
    <row r="624">
      <c r="A624" s="46"/>
      <c r="B624" s="41"/>
    </row>
    <row r="625">
      <c r="A625" s="46"/>
      <c r="B625" s="41"/>
    </row>
    <row r="626">
      <c r="A626" s="46"/>
      <c r="B626" s="41"/>
    </row>
    <row r="627">
      <c r="A627" s="46"/>
      <c r="B627" s="41"/>
    </row>
    <row r="628">
      <c r="A628" s="46"/>
      <c r="B628" s="41"/>
    </row>
    <row r="629">
      <c r="A629" s="46"/>
      <c r="B629" s="41"/>
    </row>
    <row r="630">
      <c r="A630" s="46"/>
      <c r="B630" s="41"/>
    </row>
    <row r="631">
      <c r="A631" s="46"/>
      <c r="B631" s="41"/>
    </row>
    <row r="632">
      <c r="A632" s="46"/>
      <c r="B632" s="41"/>
    </row>
    <row r="633">
      <c r="A633" s="46"/>
      <c r="B633" s="41"/>
    </row>
    <row r="634">
      <c r="A634" s="46"/>
      <c r="B634" s="41"/>
    </row>
    <row r="635">
      <c r="A635" s="46"/>
      <c r="B635" s="41"/>
    </row>
    <row r="636">
      <c r="A636" s="46"/>
      <c r="B636" s="41"/>
    </row>
    <row r="637">
      <c r="A637" s="46"/>
      <c r="B637" s="41"/>
    </row>
    <row r="638">
      <c r="A638" s="46"/>
      <c r="B638" s="41"/>
    </row>
    <row r="639">
      <c r="A639" s="46"/>
      <c r="B639" s="41"/>
    </row>
    <row r="640">
      <c r="A640" s="46"/>
      <c r="B640" s="41"/>
    </row>
    <row r="641">
      <c r="A641" s="46"/>
      <c r="B641" s="41"/>
    </row>
    <row r="642">
      <c r="A642" s="46"/>
      <c r="B642" s="41"/>
    </row>
    <row r="643">
      <c r="A643" s="46"/>
      <c r="B643" s="41"/>
    </row>
    <row r="644">
      <c r="A644" s="46"/>
      <c r="B644" s="41"/>
    </row>
    <row r="645">
      <c r="A645" s="46"/>
      <c r="B645" s="41"/>
    </row>
    <row r="646">
      <c r="A646" s="46"/>
      <c r="B646" s="41"/>
    </row>
    <row r="647">
      <c r="A647" s="46"/>
      <c r="B647" s="41"/>
    </row>
    <row r="648">
      <c r="A648" s="46"/>
      <c r="B648" s="41"/>
    </row>
    <row r="649">
      <c r="A649" s="46"/>
      <c r="B649" s="41"/>
    </row>
    <row r="650">
      <c r="A650" s="46"/>
      <c r="B650" s="41"/>
    </row>
    <row r="651">
      <c r="A651" s="46"/>
      <c r="B651" s="41"/>
    </row>
    <row r="652">
      <c r="A652" s="46"/>
      <c r="B652" s="41"/>
    </row>
    <row r="653">
      <c r="A653" s="46"/>
      <c r="B653" s="41"/>
    </row>
    <row r="654">
      <c r="A654" s="46"/>
      <c r="B654" s="41"/>
    </row>
    <row r="655">
      <c r="A655" s="46"/>
      <c r="B655" s="41"/>
    </row>
    <row r="656">
      <c r="A656" s="46"/>
      <c r="B656" s="41"/>
    </row>
    <row r="657">
      <c r="A657" s="46"/>
      <c r="B657" s="41"/>
    </row>
    <row r="658">
      <c r="A658" s="46"/>
      <c r="B658" s="41"/>
    </row>
    <row r="659">
      <c r="A659" s="46"/>
      <c r="B659" s="41"/>
    </row>
    <row r="660">
      <c r="A660" s="46"/>
      <c r="B660" s="41"/>
    </row>
    <row r="661">
      <c r="A661" s="46"/>
      <c r="B661" s="41"/>
    </row>
    <row r="662">
      <c r="A662" s="46"/>
      <c r="B662" s="41"/>
    </row>
    <row r="663">
      <c r="A663" s="46"/>
      <c r="B663" s="41"/>
    </row>
    <row r="664">
      <c r="A664" s="46"/>
      <c r="B664" s="41"/>
    </row>
    <row r="665">
      <c r="A665" s="46"/>
      <c r="B665" s="41"/>
    </row>
    <row r="666">
      <c r="A666" s="46"/>
      <c r="B666" s="41"/>
    </row>
    <row r="667">
      <c r="A667" s="46"/>
      <c r="B667" s="41"/>
    </row>
    <row r="668">
      <c r="A668" s="46"/>
      <c r="B668" s="41"/>
    </row>
    <row r="669">
      <c r="A669" s="46"/>
      <c r="B669" s="41"/>
    </row>
    <row r="670">
      <c r="A670" s="46"/>
      <c r="B670" s="41"/>
    </row>
    <row r="671">
      <c r="A671" s="46"/>
      <c r="B671" s="41"/>
    </row>
    <row r="672">
      <c r="A672" s="46"/>
      <c r="B672" s="41"/>
    </row>
    <row r="673">
      <c r="A673" s="46"/>
      <c r="B673" s="41"/>
    </row>
    <row r="674">
      <c r="A674" s="46"/>
      <c r="B674" s="41"/>
    </row>
    <row r="675">
      <c r="A675" s="46"/>
      <c r="B675" s="41"/>
    </row>
    <row r="676">
      <c r="A676" s="46"/>
      <c r="B676" s="41"/>
    </row>
    <row r="677">
      <c r="A677" s="46"/>
      <c r="B677" s="41"/>
    </row>
    <row r="678">
      <c r="A678" s="46"/>
      <c r="B678" s="41"/>
    </row>
    <row r="679">
      <c r="A679" s="46"/>
      <c r="B679" s="41"/>
    </row>
    <row r="680">
      <c r="A680" s="46"/>
      <c r="B680" s="41"/>
    </row>
    <row r="681">
      <c r="A681" s="46"/>
      <c r="B681" s="41"/>
    </row>
    <row r="682">
      <c r="A682" s="46"/>
      <c r="B682" s="41"/>
    </row>
    <row r="683">
      <c r="A683" s="46"/>
      <c r="B683" s="41"/>
    </row>
    <row r="684">
      <c r="A684" s="46"/>
      <c r="B684" s="41"/>
    </row>
    <row r="685">
      <c r="A685" s="46"/>
      <c r="B685" s="41"/>
    </row>
    <row r="686">
      <c r="A686" s="46"/>
      <c r="B686" s="41"/>
    </row>
    <row r="687">
      <c r="A687" s="46"/>
      <c r="B687" s="41"/>
    </row>
    <row r="688">
      <c r="A688" s="46"/>
      <c r="B688" s="41"/>
    </row>
    <row r="689">
      <c r="A689" s="46"/>
      <c r="B689" s="41"/>
    </row>
    <row r="690">
      <c r="A690" s="46"/>
      <c r="B690" s="41"/>
    </row>
    <row r="691">
      <c r="A691" s="46"/>
      <c r="B691" s="41"/>
    </row>
    <row r="692">
      <c r="A692" s="46"/>
      <c r="B692" s="41"/>
    </row>
    <row r="693">
      <c r="A693" s="46"/>
      <c r="B693" s="41"/>
    </row>
    <row r="694">
      <c r="A694" s="46"/>
      <c r="B694" s="41"/>
    </row>
    <row r="695">
      <c r="A695" s="46"/>
      <c r="B695" s="41"/>
    </row>
    <row r="696">
      <c r="A696" s="46"/>
      <c r="B696" s="41"/>
    </row>
    <row r="697">
      <c r="A697" s="46"/>
      <c r="B697" s="41"/>
    </row>
    <row r="698">
      <c r="A698" s="46"/>
      <c r="B698" s="41"/>
    </row>
    <row r="699">
      <c r="A699" s="46"/>
      <c r="B699" s="41"/>
    </row>
    <row r="700">
      <c r="A700" s="46"/>
      <c r="B700" s="41"/>
    </row>
    <row r="701">
      <c r="A701" s="46"/>
      <c r="B701" s="41"/>
    </row>
    <row r="702">
      <c r="A702" s="46"/>
      <c r="B702" s="41"/>
    </row>
    <row r="703">
      <c r="A703" s="46"/>
      <c r="B703" s="41"/>
    </row>
    <row r="704">
      <c r="A704" s="46"/>
      <c r="B704" s="41"/>
    </row>
    <row r="705">
      <c r="A705" s="46"/>
      <c r="B705" s="41"/>
    </row>
    <row r="706">
      <c r="A706" s="46"/>
      <c r="B706" s="41"/>
    </row>
    <row r="707">
      <c r="A707" s="46"/>
      <c r="B707" s="41"/>
    </row>
    <row r="708">
      <c r="A708" s="46"/>
      <c r="B708" s="41"/>
    </row>
    <row r="709">
      <c r="A709" s="46"/>
      <c r="B709" s="41"/>
    </row>
    <row r="710">
      <c r="A710" s="46"/>
      <c r="B710" s="41"/>
    </row>
    <row r="711">
      <c r="A711" s="46"/>
      <c r="B711" s="41"/>
    </row>
    <row r="712">
      <c r="A712" s="46"/>
      <c r="B712" s="41"/>
    </row>
    <row r="713">
      <c r="A713" s="46"/>
      <c r="B713" s="41"/>
    </row>
    <row r="714">
      <c r="A714" s="46"/>
      <c r="B714" s="41"/>
    </row>
    <row r="715">
      <c r="A715" s="46"/>
      <c r="B715" s="41"/>
    </row>
    <row r="716">
      <c r="A716" s="46"/>
      <c r="B716" s="41"/>
    </row>
    <row r="717">
      <c r="A717" s="46"/>
      <c r="B717" s="41"/>
    </row>
    <row r="718">
      <c r="A718" s="46"/>
      <c r="B718" s="41"/>
    </row>
    <row r="719">
      <c r="A719" s="46"/>
      <c r="B719" s="41"/>
    </row>
    <row r="720">
      <c r="A720" s="46"/>
      <c r="B720" s="41"/>
    </row>
    <row r="721">
      <c r="A721" s="46"/>
      <c r="B721" s="41"/>
    </row>
    <row r="722">
      <c r="A722" s="46"/>
      <c r="B722" s="41"/>
    </row>
    <row r="723">
      <c r="A723" s="46"/>
      <c r="B723" s="41"/>
    </row>
    <row r="724">
      <c r="A724" s="46"/>
      <c r="B724" s="41"/>
    </row>
    <row r="725">
      <c r="A725" s="46"/>
      <c r="B725" s="41"/>
    </row>
    <row r="726">
      <c r="A726" s="46"/>
      <c r="B726" s="41"/>
    </row>
    <row r="727">
      <c r="A727" s="46"/>
      <c r="B727" s="41"/>
    </row>
    <row r="728">
      <c r="A728" s="46"/>
      <c r="B728" s="41"/>
    </row>
    <row r="729">
      <c r="A729" s="46"/>
      <c r="B729" s="41"/>
    </row>
    <row r="730">
      <c r="A730" s="46"/>
      <c r="B730" s="41"/>
    </row>
    <row r="731">
      <c r="A731" s="46"/>
      <c r="B731" s="41"/>
    </row>
    <row r="732">
      <c r="A732" s="46"/>
      <c r="B732" s="41"/>
    </row>
    <row r="733">
      <c r="A733" s="46"/>
      <c r="B733" s="41"/>
    </row>
    <row r="734">
      <c r="A734" s="46"/>
      <c r="B734" s="41"/>
    </row>
    <row r="735">
      <c r="A735" s="46"/>
      <c r="B735" s="41"/>
    </row>
    <row r="736">
      <c r="A736" s="46"/>
      <c r="B736" s="41"/>
    </row>
    <row r="737">
      <c r="A737" s="46"/>
      <c r="B737" s="41"/>
    </row>
    <row r="738">
      <c r="A738" s="46"/>
      <c r="B738" s="41"/>
    </row>
    <row r="739">
      <c r="A739" s="46"/>
      <c r="B739" s="41"/>
    </row>
    <row r="740">
      <c r="A740" s="46"/>
      <c r="B740" s="41"/>
    </row>
    <row r="741">
      <c r="A741" s="46"/>
      <c r="B741" s="41"/>
    </row>
    <row r="742">
      <c r="A742" s="46"/>
      <c r="B742" s="41"/>
    </row>
    <row r="743">
      <c r="A743" s="46"/>
      <c r="B743" s="41"/>
    </row>
    <row r="744">
      <c r="A744" s="46"/>
      <c r="B744" s="41"/>
    </row>
    <row r="745">
      <c r="A745" s="46"/>
      <c r="B745" s="41"/>
    </row>
    <row r="746">
      <c r="A746" s="46"/>
      <c r="B746" s="41"/>
    </row>
    <row r="747">
      <c r="A747" s="46"/>
      <c r="B747" s="41"/>
    </row>
    <row r="748">
      <c r="A748" s="46"/>
      <c r="B748" s="41"/>
    </row>
    <row r="749">
      <c r="A749" s="46"/>
      <c r="B749" s="41"/>
    </row>
    <row r="750">
      <c r="A750" s="46"/>
      <c r="B750" s="41"/>
    </row>
    <row r="751">
      <c r="A751" s="46"/>
      <c r="B751" s="41"/>
    </row>
    <row r="752">
      <c r="A752" s="46"/>
      <c r="B752" s="41"/>
    </row>
    <row r="753">
      <c r="A753" s="46"/>
      <c r="B753" s="41"/>
    </row>
    <row r="754">
      <c r="A754" s="46"/>
      <c r="B754" s="41"/>
    </row>
    <row r="755">
      <c r="A755" s="46"/>
      <c r="B755" s="41"/>
    </row>
    <row r="756">
      <c r="A756" s="46"/>
      <c r="B756" s="41"/>
    </row>
    <row r="757">
      <c r="A757" s="46"/>
      <c r="B757" s="41"/>
    </row>
    <row r="758">
      <c r="A758" s="46"/>
      <c r="B758" s="41"/>
    </row>
    <row r="759">
      <c r="A759" s="46"/>
      <c r="B759" s="41"/>
    </row>
    <row r="760">
      <c r="A760" s="46"/>
      <c r="B760" s="41"/>
    </row>
    <row r="761">
      <c r="A761" s="46"/>
      <c r="B761" s="41"/>
    </row>
    <row r="762">
      <c r="A762" s="46"/>
      <c r="B762" s="41"/>
    </row>
    <row r="763">
      <c r="A763" s="46"/>
      <c r="B763" s="41"/>
    </row>
    <row r="764">
      <c r="A764" s="46"/>
      <c r="B764" s="41"/>
    </row>
    <row r="765">
      <c r="A765" s="46"/>
      <c r="B765" s="41"/>
    </row>
    <row r="766">
      <c r="A766" s="46"/>
      <c r="B766" s="41"/>
    </row>
    <row r="767">
      <c r="A767" s="46"/>
      <c r="B767" s="41"/>
    </row>
    <row r="768">
      <c r="A768" s="46"/>
      <c r="B768" s="41"/>
    </row>
    <row r="769">
      <c r="A769" s="46"/>
      <c r="B769" s="41"/>
    </row>
    <row r="770">
      <c r="A770" s="46"/>
      <c r="B770" s="41"/>
    </row>
    <row r="771">
      <c r="A771" s="46"/>
      <c r="B771" s="41"/>
    </row>
    <row r="772">
      <c r="A772" s="46"/>
      <c r="B772" s="41"/>
    </row>
    <row r="773">
      <c r="A773" s="46"/>
      <c r="B773" s="41"/>
    </row>
    <row r="774">
      <c r="A774" s="46"/>
      <c r="B774" s="41"/>
    </row>
    <row r="775">
      <c r="A775" s="46"/>
      <c r="B775" s="41"/>
    </row>
    <row r="776">
      <c r="A776" s="46"/>
      <c r="B776" s="41"/>
    </row>
    <row r="777">
      <c r="A777" s="46"/>
      <c r="B777" s="41"/>
    </row>
    <row r="778">
      <c r="A778" s="46"/>
      <c r="B778" s="41"/>
    </row>
    <row r="779">
      <c r="A779" s="46"/>
      <c r="B779" s="41"/>
    </row>
    <row r="780">
      <c r="A780" s="46"/>
      <c r="B780" s="41"/>
    </row>
    <row r="781">
      <c r="A781" s="46"/>
      <c r="B781" s="41"/>
    </row>
    <row r="782">
      <c r="A782" s="46"/>
      <c r="B782" s="41"/>
    </row>
    <row r="783">
      <c r="A783" s="46"/>
      <c r="B783" s="41"/>
    </row>
    <row r="784">
      <c r="A784" s="46"/>
      <c r="B784" s="41"/>
    </row>
    <row r="785">
      <c r="A785" s="46"/>
      <c r="B785" s="41"/>
    </row>
    <row r="786">
      <c r="A786" s="46"/>
      <c r="B786" s="41"/>
    </row>
    <row r="787">
      <c r="A787" s="46"/>
      <c r="B787" s="41"/>
    </row>
    <row r="788">
      <c r="A788" s="46"/>
      <c r="B788" s="41"/>
    </row>
    <row r="789">
      <c r="A789" s="46"/>
      <c r="B789" s="41"/>
    </row>
    <row r="790">
      <c r="A790" s="46"/>
      <c r="B790" s="41"/>
    </row>
    <row r="791">
      <c r="A791" s="46"/>
      <c r="B791" s="41"/>
    </row>
    <row r="792">
      <c r="A792" s="46"/>
      <c r="B792" s="41"/>
    </row>
    <row r="793">
      <c r="A793" s="46"/>
      <c r="B793" s="41"/>
    </row>
    <row r="794">
      <c r="A794" s="46"/>
      <c r="B794" s="41"/>
    </row>
    <row r="795">
      <c r="A795" s="46"/>
      <c r="B795" s="41"/>
    </row>
    <row r="796">
      <c r="A796" s="46"/>
      <c r="B796" s="41"/>
    </row>
    <row r="797">
      <c r="A797" s="46"/>
      <c r="B797" s="41"/>
    </row>
    <row r="798">
      <c r="A798" s="46"/>
      <c r="B798" s="41"/>
    </row>
    <row r="799">
      <c r="A799" s="46"/>
      <c r="B799" s="41"/>
    </row>
    <row r="800">
      <c r="A800" s="46"/>
      <c r="B800" s="41"/>
    </row>
    <row r="801">
      <c r="A801" s="46"/>
      <c r="B801" s="41"/>
    </row>
    <row r="802">
      <c r="A802" s="46"/>
      <c r="B802" s="41"/>
    </row>
    <row r="803">
      <c r="A803" s="46"/>
      <c r="B803" s="41"/>
    </row>
    <row r="804">
      <c r="A804" s="46"/>
      <c r="B804" s="41"/>
    </row>
    <row r="805">
      <c r="A805" s="46"/>
      <c r="B805" s="41"/>
    </row>
    <row r="806">
      <c r="A806" s="46"/>
      <c r="B806" s="41"/>
    </row>
    <row r="807">
      <c r="A807" s="46"/>
      <c r="B807" s="41"/>
    </row>
    <row r="808">
      <c r="A808" s="46"/>
      <c r="B808" s="41"/>
    </row>
    <row r="809">
      <c r="A809" s="46"/>
      <c r="B809" s="41"/>
    </row>
    <row r="810">
      <c r="A810" s="46"/>
      <c r="B810" s="41"/>
    </row>
    <row r="811">
      <c r="A811" s="46"/>
      <c r="B811" s="41"/>
    </row>
    <row r="812">
      <c r="A812" s="46"/>
      <c r="B812" s="41"/>
    </row>
    <row r="813">
      <c r="A813" s="46"/>
      <c r="B813" s="41"/>
    </row>
    <row r="814">
      <c r="A814" s="46"/>
      <c r="B814" s="41"/>
    </row>
    <row r="815">
      <c r="A815" s="46"/>
      <c r="B815" s="41"/>
    </row>
    <row r="816">
      <c r="A816" s="46"/>
      <c r="B816" s="41"/>
    </row>
    <row r="817">
      <c r="A817" s="46"/>
      <c r="B817" s="41"/>
    </row>
    <row r="818">
      <c r="A818" s="46"/>
      <c r="B818" s="41"/>
    </row>
    <row r="819">
      <c r="A819" s="46"/>
      <c r="B819" s="41"/>
    </row>
    <row r="820">
      <c r="A820" s="46"/>
      <c r="B820" s="41"/>
    </row>
    <row r="821">
      <c r="A821" s="46"/>
      <c r="B821" s="41"/>
    </row>
    <row r="822">
      <c r="A822" s="46"/>
      <c r="B822" s="41"/>
    </row>
    <row r="823">
      <c r="A823" s="46"/>
      <c r="B823" s="41"/>
    </row>
    <row r="824">
      <c r="A824" s="46"/>
      <c r="B824" s="41"/>
    </row>
    <row r="825">
      <c r="A825" s="46"/>
      <c r="B825" s="41"/>
    </row>
    <row r="826">
      <c r="A826" s="46"/>
      <c r="B826" s="41"/>
    </row>
    <row r="827">
      <c r="A827" s="46"/>
      <c r="B827" s="41"/>
    </row>
    <row r="828">
      <c r="A828" s="46"/>
      <c r="B828" s="41"/>
    </row>
    <row r="829">
      <c r="A829" s="46"/>
      <c r="B829" s="41"/>
    </row>
    <row r="830">
      <c r="A830" s="46"/>
      <c r="B830" s="41"/>
    </row>
    <row r="831">
      <c r="A831" s="46"/>
      <c r="B831" s="41"/>
    </row>
    <row r="832">
      <c r="A832" s="46"/>
      <c r="B832" s="41"/>
    </row>
    <row r="833">
      <c r="A833" s="46"/>
      <c r="B833" s="41"/>
    </row>
    <row r="834">
      <c r="A834" s="46"/>
      <c r="B834" s="41"/>
    </row>
    <row r="835">
      <c r="A835" s="46"/>
      <c r="B835" s="41"/>
    </row>
    <row r="836">
      <c r="A836" s="46"/>
      <c r="B836" s="41"/>
    </row>
    <row r="837">
      <c r="A837" s="46"/>
      <c r="B837" s="41"/>
    </row>
    <row r="838">
      <c r="A838" s="46"/>
      <c r="B838" s="41"/>
    </row>
    <row r="839">
      <c r="A839" s="46"/>
      <c r="B839" s="41"/>
    </row>
    <row r="840">
      <c r="A840" s="46"/>
      <c r="B840" s="41"/>
    </row>
    <row r="841">
      <c r="A841" s="46"/>
      <c r="B841" s="41"/>
    </row>
    <row r="842">
      <c r="A842" s="46"/>
      <c r="B842" s="41"/>
    </row>
    <row r="843">
      <c r="A843" s="46"/>
      <c r="B843" s="41"/>
    </row>
    <row r="844">
      <c r="A844" s="46"/>
      <c r="B844" s="41"/>
    </row>
    <row r="845">
      <c r="A845" s="46"/>
      <c r="B845" s="41"/>
    </row>
    <row r="846">
      <c r="A846" s="46"/>
      <c r="B846" s="41"/>
    </row>
    <row r="847">
      <c r="A847" s="46"/>
      <c r="B847" s="41"/>
    </row>
    <row r="848">
      <c r="A848" s="46"/>
      <c r="B848" s="41"/>
    </row>
    <row r="849">
      <c r="A849" s="46"/>
      <c r="B849" s="41"/>
    </row>
    <row r="850">
      <c r="A850" s="46"/>
      <c r="B850" s="41"/>
    </row>
    <row r="851">
      <c r="A851" s="46"/>
      <c r="B851" s="41"/>
    </row>
    <row r="852">
      <c r="A852" s="46"/>
      <c r="B852" s="41"/>
    </row>
    <row r="853">
      <c r="A853" s="46"/>
      <c r="B853" s="41"/>
    </row>
    <row r="854">
      <c r="A854" s="46"/>
      <c r="B854" s="41"/>
    </row>
    <row r="855">
      <c r="A855" s="46"/>
      <c r="B855" s="41"/>
    </row>
    <row r="856">
      <c r="A856" s="46"/>
      <c r="B856" s="41"/>
    </row>
    <row r="857">
      <c r="A857" s="46"/>
      <c r="B857" s="41"/>
    </row>
    <row r="858">
      <c r="A858" s="46"/>
      <c r="B858" s="41"/>
    </row>
    <row r="859">
      <c r="A859" s="46"/>
      <c r="B859" s="41"/>
    </row>
    <row r="860">
      <c r="A860" s="46"/>
      <c r="B860" s="41"/>
    </row>
    <row r="861">
      <c r="A861" s="46"/>
      <c r="B861" s="41"/>
    </row>
    <row r="862">
      <c r="A862" s="46"/>
      <c r="B862" s="41"/>
    </row>
    <row r="863">
      <c r="A863" s="46"/>
      <c r="B863" s="41"/>
    </row>
    <row r="864">
      <c r="A864" s="46"/>
      <c r="B864" s="41"/>
    </row>
    <row r="865">
      <c r="A865" s="46"/>
      <c r="B865" s="41"/>
    </row>
    <row r="866">
      <c r="A866" s="46"/>
      <c r="B866" s="41"/>
    </row>
    <row r="867">
      <c r="A867" s="46"/>
      <c r="B867" s="41"/>
    </row>
    <row r="868">
      <c r="A868" s="46"/>
      <c r="B868" s="41"/>
    </row>
    <row r="869">
      <c r="A869" s="46"/>
      <c r="B869" s="41"/>
    </row>
    <row r="870">
      <c r="A870" s="46"/>
      <c r="B870" s="41"/>
    </row>
    <row r="871">
      <c r="A871" s="46"/>
      <c r="B871" s="41"/>
    </row>
    <row r="872">
      <c r="A872" s="46"/>
      <c r="B872" s="41"/>
    </row>
    <row r="873">
      <c r="A873" s="46"/>
      <c r="B873" s="41"/>
    </row>
    <row r="874">
      <c r="A874" s="46"/>
      <c r="B874" s="41"/>
    </row>
    <row r="875">
      <c r="A875" s="46"/>
      <c r="B875" s="41"/>
    </row>
    <row r="876">
      <c r="A876" s="46"/>
      <c r="B876" s="41"/>
    </row>
    <row r="877">
      <c r="A877" s="46"/>
      <c r="B877" s="41"/>
    </row>
    <row r="878">
      <c r="A878" s="46"/>
      <c r="B878" s="41"/>
    </row>
    <row r="879">
      <c r="A879" s="46"/>
      <c r="B879" s="41"/>
    </row>
    <row r="880">
      <c r="A880" s="46"/>
      <c r="B880" s="41"/>
    </row>
    <row r="881">
      <c r="A881" s="46"/>
      <c r="B881" s="41"/>
    </row>
    <row r="882">
      <c r="A882" s="46"/>
      <c r="B882" s="41"/>
    </row>
    <row r="883">
      <c r="A883" s="46"/>
      <c r="B883" s="41"/>
    </row>
    <row r="884">
      <c r="A884" s="46"/>
      <c r="B884" s="41"/>
    </row>
    <row r="885">
      <c r="A885" s="46"/>
      <c r="B885" s="41"/>
    </row>
    <row r="886">
      <c r="A886" s="46"/>
      <c r="B886" s="41"/>
    </row>
    <row r="887">
      <c r="A887" s="46"/>
      <c r="B887" s="41"/>
    </row>
    <row r="888">
      <c r="A888" s="46"/>
      <c r="B888" s="41"/>
    </row>
    <row r="889">
      <c r="A889" s="46"/>
      <c r="B889" s="41"/>
    </row>
    <row r="890">
      <c r="A890" s="46"/>
      <c r="B890" s="41"/>
    </row>
    <row r="891">
      <c r="A891" s="46"/>
      <c r="B891" s="41"/>
    </row>
    <row r="892">
      <c r="A892" s="46"/>
      <c r="B892" s="41"/>
    </row>
    <row r="893">
      <c r="A893" s="46"/>
      <c r="B893" s="41"/>
    </row>
    <row r="894">
      <c r="A894" s="46"/>
      <c r="B894" s="41"/>
    </row>
    <row r="895">
      <c r="A895" s="46"/>
      <c r="B895" s="41"/>
    </row>
    <row r="896">
      <c r="A896" s="46"/>
      <c r="B896" s="41"/>
    </row>
    <row r="897">
      <c r="A897" s="46"/>
      <c r="B897" s="41"/>
    </row>
    <row r="898">
      <c r="A898" s="46"/>
      <c r="B898" s="41"/>
    </row>
    <row r="899">
      <c r="A899" s="46"/>
      <c r="B899" s="41"/>
    </row>
    <row r="900">
      <c r="A900" s="46"/>
      <c r="B900" s="41"/>
    </row>
    <row r="901">
      <c r="A901" s="46"/>
      <c r="B901" s="41"/>
    </row>
    <row r="902">
      <c r="A902" s="46"/>
      <c r="B902" s="41"/>
    </row>
    <row r="903">
      <c r="A903" s="46"/>
      <c r="B903" s="41"/>
    </row>
    <row r="904">
      <c r="A904" s="46"/>
      <c r="B904" s="41"/>
    </row>
    <row r="905">
      <c r="A905" s="46"/>
      <c r="B905" s="41"/>
    </row>
    <row r="906">
      <c r="A906" s="46"/>
      <c r="B906" s="41"/>
    </row>
    <row r="907">
      <c r="A907" s="46"/>
      <c r="B907" s="41"/>
    </row>
    <row r="908">
      <c r="A908" s="46"/>
      <c r="B908" s="41"/>
    </row>
    <row r="909">
      <c r="A909" s="46"/>
      <c r="B909" s="41"/>
    </row>
    <row r="910">
      <c r="A910" s="46"/>
      <c r="B910" s="41"/>
    </row>
    <row r="911">
      <c r="A911" s="46"/>
      <c r="B911" s="41"/>
    </row>
    <row r="912">
      <c r="A912" s="46"/>
      <c r="B912" s="41"/>
    </row>
    <row r="913">
      <c r="A913" s="46"/>
      <c r="B913" s="41"/>
    </row>
    <row r="914">
      <c r="A914" s="46"/>
      <c r="B914" s="41"/>
    </row>
    <row r="915">
      <c r="A915" s="46"/>
      <c r="B915" s="41"/>
    </row>
    <row r="916">
      <c r="A916" s="46"/>
      <c r="B916" s="41"/>
    </row>
    <row r="917">
      <c r="A917" s="46"/>
      <c r="B917" s="41"/>
    </row>
    <row r="918">
      <c r="A918" s="46"/>
      <c r="B918" s="41"/>
    </row>
    <row r="919">
      <c r="A919" s="46"/>
      <c r="B919" s="41"/>
    </row>
    <row r="920">
      <c r="A920" s="46"/>
      <c r="B920" s="41"/>
    </row>
    <row r="921">
      <c r="A921" s="46"/>
      <c r="B921" s="41"/>
    </row>
    <row r="922">
      <c r="A922" s="46"/>
      <c r="B922" s="41"/>
    </row>
    <row r="923">
      <c r="A923" s="46"/>
      <c r="B923" s="41"/>
    </row>
    <row r="924">
      <c r="A924" s="46"/>
      <c r="B924" s="41"/>
    </row>
    <row r="925">
      <c r="A925" s="46"/>
      <c r="B925" s="41"/>
    </row>
    <row r="926">
      <c r="A926" s="46"/>
      <c r="B926" s="41"/>
    </row>
    <row r="927">
      <c r="A927" s="46"/>
      <c r="B927" s="41"/>
    </row>
    <row r="928">
      <c r="A928" s="46"/>
      <c r="B928" s="41"/>
    </row>
    <row r="929">
      <c r="A929" s="46"/>
      <c r="B929" s="41"/>
    </row>
    <row r="930">
      <c r="A930" s="46"/>
      <c r="B930" s="41"/>
    </row>
    <row r="931">
      <c r="A931" s="46"/>
      <c r="B931" s="41"/>
    </row>
    <row r="932">
      <c r="A932" s="46"/>
      <c r="B932" s="41"/>
    </row>
    <row r="933">
      <c r="A933" s="46"/>
      <c r="B933" s="41"/>
    </row>
    <row r="934">
      <c r="A934" s="46"/>
      <c r="B934" s="41"/>
    </row>
    <row r="935">
      <c r="A935" s="46"/>
      <c r="B935" s="41"/>
    </row>
    <row r="936">
      <c r="A936" s="46"/>
      <c r="B936" s="41"/>
    </row>
    <row r="937">
      <c r="A937" s="46"/>
      <c r="B937" s="41"/>
    </row>
    <row r="938">
      <c r="A938" s="46"/>
      <c r="B938" s="41"/>
    </row>
    <row r="939">
      <c r="A939" s="46"/>
      <c r="B939" s="41"/>
    </row>
    <row r="940">
      <c r="A940" s="46"/>
      <c r="B940" s="41"/>
    </row>
    <row r="941">
      <c r="A941" s="46"/>
      <c r="B941" s="41"/>
    </row>
    <row r="942">
      <c r="A942" s="46"/>
      <c r="B942" s="41"/>
    </row>
    <row r="943">
      <c r="A943" s="46"/>
      <c r="B943" s="41"/>
    </row>
    <row r="944">
      <c r="A944" s="46"/>
      <c r="B944" s="41"/>
    </row>
    <row r="945">
      <c r="A945" s="46"/>
      <c r="B945" s="41"/>
    </row>
    <row r="946">
      <c r="A946" s="46"/>
      <c r="B946" s="41"/>
    </row>
    <row r="947">
      <c r="A947" s="46"/>
      <c r="B947" s="41"/>
    </row>
    <row r="948">
      <c r="A948" s="46"/>
      <c r="B948" s="41"/>
    </row>
    <row r="949">
      <c r="A949" s="46"/>
      <c r="B949" s="41"/>
    </row>
    <row r="950">
      <c r="A950" s="46"/>
      <c r="B950" s="41"/>
    </row>
    <row r="951">
      <c r="A951" s="46"/>
      <c r="B951" s="41"/>
    </row>
    <row r="952">
      <c r="A952" s="46"/>
      <c r="B952" s="41"/>
    </row>
    <row r="953">
      <c r="A953" s="46"/>
      <c r="B953" s="41"/>
    </row>
    <row r="954">
      <c r="A954" s="46"/>
      <c r="B954" s="41"/>
    </row>
    <row r="955">
      <c r="A955" s="46"/>
      <c r="B955" s="41"/>
    </row>
    <row r="956">
      <c r="A956" s="46"/>
      <c r="B956" s="41"/>
    </row>
    <row r="957">
      <c r="A957" s="46"/>
      <c r="B957" s="41"/>
    </row>
    <row r="958">
      <c r="A958" s="46"/>
      <c r="B958" s="41"/>
    </row>
    <row r="959">
      <c r="A959" s="46"/>
      <c r="B959" s="41"/>
    </row>
    <row r="960">
      <c r="A960" s="46"/>
      <c r="B960" s="41"/>
    </row>
    <row r="961">
      <c r="A961" s="46"/>
      <c r="B961" s="41"/>
    </row>
    <row r="962">
      <c r="A962" s="46"/>
      <c r="B962" s="41"/>
    </row>
    <row r="963">
      <c r="A963" s="46"/>
      <c r="B963" s="41"/>
    </row>
    <row r="964">
      <c r="A964" s="46"/>
      <c r="B964" s="41"/>
    </row>
    <row r="965">
      <c r="A965" s="46"/>
      <c r="B965" s="41"/>
    </row>
    <row r="966">
      <c r="A966" s="46"/>
      <c r="B966" s="41"/>
    </row>
    <row r="967">
      <c r="A967" s="46"/>
      <c r="B967" s="41"/>
    </row>
    <row r="968">
      <c r="A968" s="46"/>
      <c r="B968" s="41"/>
    </row>
    <row r="969">
      <c r="A969" s="46"/>
      <c r="B969" s="41"/>
    </row>
    <row r="970">
      <c r="A970" s="46"/>
      <c r="B970" s="41"/>
    </row>
    <row r="971">
      <c r="A971" s="46"/>
      <c r="B971" s="41"/>
    </row>
    <row r="972">
      <c r="A972" s="46"/>
      <c r="B972" s="41"/>
    </row>
    <row r="973">
      <c r="A973" s="46"/>
      <c r="B973" s="41"/>
    </row>
    <row r="974">
      <c r="A974" s="46"/>
      <c r="B974" s="41"/>
    </row>
    <row r="975">
      <c r="A975" s="46"/>
      <c r="B975" s="41"/>
    </row>
    <row r="976">
      <c r="A976" s="46"/>
      <c r="B976" s="41"/>
    </row>
    <row r="977">
      <c r="A977" s="46"/>
      <c r="B977" s="41"/>
    </row>
    <row r="978">
      <c r="A978" s="46"/>
      <c r="B978" s="41"/>
    </row>
    <row r="979">
      <c r="A979" s="46"/>
      <c r="B979" s="41"/>
    </row>
    <row r="980">
      <c r="A980" s="46"/>
      <c r="B980" s="41"/>
    </row>
    <row r="981">
      <c r="A981" s="46"/>
      <c r="B981" s="41"/>
    </row>
    <row r="982">
      <c r="A982" s="46"/>
      <c r="B982" s="41"/>
    </row>
    <row r="983">
      <c r="A983" s="46"/>
      <c r="B983" s="41"/>
    </row>
    <row r="984">
      <c r="A984" s="46"/>
      <c r="B984" s="41"/>
    </row>
    <row r="985">
      <c r="A985" s="46"/>
      <c r="B985" s="41"/>
    </row>
    <row r="986">
      <c r="A986" s="46"/>
      <c r="B986" s="41"/>
    </row>
    <row r="987">
      <c r="A987" s="46"/>
      <c r="B987" s="41"/>
    </row>
    <row r="988">
      <c r="A988" s="46"/>
      <c r="B988" s="41"/>
    </row>
    <row r="989">
      <c r="A989" s="46"/>
      <c r="B989" s="41"/>
    </row>
    <row r="990">
      <c r="A990" s="46"/>
      <c r="B990" s="41"/>
    </row>
    <row r="991">
      <c r="A991" s="46"/>
      <c r="B991" s="41"/>
    </row>
    <row r="992">
      <c r="A992" s="46"/>
      <c r="B992" s="41"/>
    </row>
    <row r="993">
      <c r="A993" s="46"/>
      <c r="B993" s="41"/>
    </row>
    <row r="994">
      <c r="A994" s="46"/>
      <c r="B994" s="41"/>
    </row>
    <row r="995">
      <c r="A995" s="46"/>
      <c r="B995" s="41"/>
    </row>
    <row r="996">
      <c r="A996" s="46"/>
      <c r="B996" s="41"/>
    </row>
    <row r="997">
      <c r="A997" s="46"/>
      <c r="B997" s="41"/>
    </row>
    <row r="998">
      <c r="A998" s="46"/>
      <c r="B998" s="41"/>
    </row>
    <row r="999">
      <c r="A999" s="46"/>
      <c r="B999" s="41"/>
    </row>
    <row r="1000">
      <c r="A1000" s="46"/>
      <c r="B1000" s="41"/>
    </row>
    <row r="1001">
      <c r="A1001" s="46"/>
      <c r="B1001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41.43"/>
    <col customWidth="1" min="3" max="3" width="7.86"/>
    <col customWidth="1" min="4" max="4" width="6.29"/>
    <col customWidth="1" min="5" max="5" width="9.57"/>
    <col customWidth="1" min="6" max="6" width="9.14"/>
    <col customWidth="1" min="7" max="7" width="14.43"/>
    <col customWidth="1" min="8" max="8" width="8.71"/>
    <col customWidth="1" min="9" max="9" width="17.0"/>
    <col customWidth="1" min="10" max="10" width="6.86"/>
    <col customWidth="1" min="11" max="11" width="14.57"/>
    <col customWidth="1" min="12" max="12" width="11.14"/>
  </cols>
  <sheetData>
    <row r="1">
      <c r="I1" s="47"/>
    </row>
    <row r="2">
      <c r="I2" s="47"/>
    </row>
    <row r="3">
      <c r="A3" s="19" t="s">
        <v>32</v>
      </c>
      <c r="B3" s="20" t="s">
        <v>33</v>
      </c>
      <c r="C3" s="2" t="s">
        <v>34</v>
      </c>
      <c r="D3" s="2" t="s">
        <v>35</v>
      </c>
      <c r="E3" s="2" t="s">
        <v>39</v>
      </c>
      <c r="F3" s="2" t="s">
        <v>40</v>
      </c>
      <c r="G3" s="2" t="s">
        <v>41</v>
      </c>
      <c r="H3" s="2" t="s">
        <v>42</v>
      </c>
      <c r="I3" s="48" t="s">
        <v>43</v>
      </c>
      <c r="J3" s="5"/>
      <c r="K3" s="2" t="s">
        <v>44</v>
      </c>
      <c r="L3" s="12" t="s">
        <v>45</v>
      </c>
    </row>
    <row r="4">
      <c r="A4" s="21" t="s">
        <v>49</v>
      </c>
      <c r="B4" s="22" t="s">
        <v>79</v>
      </c>
      <c r="C4" s="22">
        <v>1.0</v>
      </c>
      <c r="D4" s="22">
        <v>51380.0</v>
      </c>
      <c r="E4" s="23">
        <v>1.0E8</v>
      </c>
      <c r="F4" s="22" t="s">
        <v>28</v>
      </c>
      <c r="G4" s="23">
        <v>1.0E-5</v>
      </c>
      <c r="H4" s="22">
        <v>10000.0</v>
      </c>
      <c r="I4" s="24">
        <v>1495.937</v>
      </c>
      <c r="J4" s="24">
        <f t="shared" ref="J4:J16" si="1">I4/3600</f>
        <v>0.4155380556</v>
      </c>
      <c r="K4" s="22">
        <v>221.0</v>
      </c>
      <c r="L4" s="12">
        <v>1.0</v>
      </c>
    </row>
    <row r="5">
      <c r="A5" s="21" t="s">
        <v>49</v>
      </c>
      <c r="B5" s="22" t="s">
        <v>80</v>
      </c>
      <c r="C5" s="22">
        <v>1.0</v>
      </c>
      <c r="D5" s="22">
        <v>51381.0</v>
      </c>
      <c r="E5" s="23">
        <v>1.0E8</v>
      </c>
      <c r="F5" s="22" t="s">
        <v>28</v>
      </c>
      <c r="G5" s="23">
        <v>1.0E-5</v>
      </c>
      <c r="H5" s="22">
        <v>30000.0</v>
      </c>
      <c r="I5" s="24">
        <v>4675.248</v>
      </c>
      <c r="J5" s="24">
        <f t="shared" si="1"/>
        <v>1.29868</v>
      </c>
      <c r="K5" s="21">
        <v>632.0</v>
      </c>
      <c r="L5" s="22">
        <v>3.0</v>
      </c>
    </row>
    <row r="6">
      <c r="A6" s="21" t="s">
        <v>49</v>
      </c>
      <c r="B6" s="22" t="s">
        <v>81</v>
      </c>
      <c r="C6" s="22">
        <v>1.0</v>
      </c>
      <c r="D6" s="22">
        <v>51382.0</v>
      </c>
      <c r="E6" s="23">
        <v>1.0E8</v>
      </c>
      <c r="F6" s="22" t="s">
        <v>28</v>
      </c>
      <c r="G6" s="23">
        <v>1.0E-5</v>
      </c>
      <c r="H6" s="22">
        <v>50000.0</v>
      </c>
      <c r="I6" s="24">
        <v>7678.205</v>
      </c>
      <c r="J6" s="24">
        <f t="shared" si="1"/>
        <v>2.132834722</v>
      </c>
      <c r="K6" s="21">
        <v>1000.0</v>
      </c>
      <c r="L6" s="22">
        <v>6.0</v>
      </c>
    </row>
    <row r="7">
      <c r="A7" s="21" t="s">
        <v>49</v>
      </c>
      <c r="B7" s="22" t="s">
        <v>82</v>
      </c>
      <c r="C7" s="22">
        <v>1.0</v>
      </c>
      <c r="D7" s="22">
        <v>51383.0</v>
      </c>
      <c r="E7" s="23">
        <v>1.0E8</v>
      </c>
      <c r="F7" s="22" t="s">
        <v>28</v>
      </c>
      <c r="G7" s="23">
        <v>1.0E-5</v>
      </c>
      <c r="H7" s="22">
        <v>50000.0</v>
      </c>
      <c r="I7" s="24">
        <v>7945.474</v>
      </c>
      <c r="J7" s="24">
        <f t="shared" si="1"/>
        <v>2.207076111</v>
      </c>
      <c r="K7" s="21">
        <v>1000.0</v>
      </c>
      <c r="L7" s="22">
        <v>10.0</v>
      </c>
    </row>
    <row r="8">
      <c r="A8" s="21" t="s">
        <v>49</v>
      </c>
      <c r="B8" s="22" t="s">
        <v>83</v>
      </c>
      <c r="C8" s="22">
        <v>1.0</v>
      </c>
      <c r="D8" s="22">
        <v>51384.0</v>
      </c>
      <c r="E8" s="23">
        <v>1.0E8</v>
      </c>
      <c r="F8" s="22" t="s">
        <v>28</v>
      </c>
      <c r="G8" s="23">
        <v>1.0E-5</v>
      </c>
      <c r="H8" s="22">
        <v>100000.0</v>
      </c>
      <c r="I8" s="24">
        <v>14816.875</v>
      </c>
      <c r="J8" s="24">
        <f t="shared" si="1"/>
        <v>4.115798611</v>
      </c>
      <c r="K8" s="21">
        <v>2100.0</v>
      </c>
      <c r="L8" s="22">
        <v>8.0</v>
      </c>
    </row>
    <row r="9">
      <c r="A9" s="21" t="s">
        <v>49</v>
      </c>
      <c r="B9" s="22" t="s">
        <v>84</v>
      </c>
      <c r="C9" s="22">
        <v>1.0</v>
      </c>
      <c r="D9" s="22">
        <v>51384.0</v>
      </c>
      <c r="E9" s="23">
        <v>1.0E8</v>
      </c>
      <c r="F9" s="22" t="s">
        <v>28</v>
      </c>
      <c r="G9" s="23">
        <v>1.0E-5</v>
      </c>
      <c r="H9" s="22">
        <v>225000.0</v>
      </c>
      <c r="I9" s="24">
        <v>34402.334</v>
      </c>
      <c r="J9" s="24">
        <f t="shared" si="1"/>
        <v>9.556203889</v>
      </c>
      <c r="K9" s="21">
        <v>4600.0</v>
      </c>
      <c r="L9" s="22">
        <v>23.0</v>
      </c>
    </row>
    <row r="10">
      <c r="A10" s="21" t="s">
        <v>49</v>
      </c>
      <c r="B10" s="22" t="s">
        <v>85</v>
      </c>
      <c r="C10" s="22">
        <v>1.0</v>
      </c>
      <c r="D10" s="22">
        <v>51387.0</v>
      </c>
      <c r="E10" s="23">
        <v>1.0E8</v>
      </c>
      <c r="F10" s="22" t="s">
        <v>28</v>
      </c>
      <c r="G10" s="23">
        <v>1.0E-5</v>
      </c>
      <c r="H10" s="22">
        <v>100000.0</v>
      </c>
      <c r="I10" s="24">
        <v>13049.5</v>
      </c>
      <c r="J10" s="24">
        <f t="shared" si="1"/>
        <v>3.624861111</v>
      </c>
      <c r="K10" s="21">
        <v>2100.0</v>
      </c>
      <c r="L10" s="22">
        <v>19.0</v>
      </c>
    </row>
    <row r="11">
      <c r="A11" s="21" t="s">
        <v>49</v>
      </c>
      <c r="B11" s="22" t="s">
        <v>86</v>
      </c>
      <c r="C11" s="22">
        <v>1.0</v>
      </c>
      <c r="D11" s="22">
        <v>51388.0</v>
      </c>
      <c r="E11" s="23">
        <v>1.0E8</v>
      </c>
      <c r="F11" s="22" t="s">
        <v>28</v>
      </c>
      <c r="G11" s="23">
        <v>1.0E-5</v>
      </c>
      <c r="H11" s="22">
        <v>100000.0</v>
      </c>
      <c r="I11" s="24">
        <v>15653.09</v>
      </c>
      <c r="J11" s="24">
        <f t="shared" si="1"/>
        <v>4.348080556</v>
      </c>
      <c r="K11" s="21">
        <v>2100.0</v>
      </c>
      <c r="L11" s="22">
        <v>23.0</v>
      </c>
    </row>
    <row r="12">
      <c r="A12" s="21" t="s">
        <v>49</v>
      </c>
      <c r="B12" s="22" t="s">
        <v>87</v>
      </c>
      <c r="C12" s="22">
        <v>1.0</v>
      </c>
      <c r="D12" s="22">
        <v>51389.0</v>
      </c>
      <c r="E12" s="23">
        <v>1.0E8</v>
      </c>
      <c r="F12" s="22" t="s">
        <v>28</v>
      </c>
      <c r="G12" s="23">
        <v>1.0E-5</v>
      </c>
      <c r="H12" s="22">
        <v>250000.0</v>
      </c>
      <c r="I12" s="24">
        <v>37220.129</v>
      </c>
      <c r="J12" s="24">
        <f t="shared" si="1"/>
        <v>10.33892472</v>
      </c>
      <c r="K12" s="21">
        <v>5100.0</v>
      </c>
      <c r="L12" s="22">
        <v>35.0</v>
      </c>
    </row>
    <row r="13">
      <c r="A13" s="21" t="s">
        <v>49</v>
      </c>
      <c r="B13" s="22" t="s">
        <v>88</v>
      </c>
      <c r="C13" s="22">
        <v>1.0</v>
      </c>
      <c r="D13" s="22">
        <v>51390.0</v>
      </c>
      <c r="E13" s="23">
        <v>1.0E8</v>
      </c>
      <c r="F13" s="22" t="s">
        <v>28</v>
      </c>
      <c r="G13" s="23">
        <v>1.0E-5</v>
      </c>
      <c r="H13" s="22">
        <v>100000.0</v>
      </c>
      <c r="I13" s="24">
        <v>15181.827</v>
      </c>
      <c r="J13" s="24">
        <f t="shared" si="1"/>
        <v>4.217174167</v>
      </c>
      <c r="K13" s="21">
        <v>2100.0</v>
      </c>
      <c r="L13" s="22">
        <v>11.0</v>
      </c>
    </row>
    <row r="14">
      <c r="A14" s="21" t="s">
        <v>49</v>
      </c>
      <c r="B14" s="22" t="s">
        <v>89</v>
      </c>
      <c r="C14" s="22">
        <v>1.0</v>
      </c>
      <c r="D14" s="22">
        <v>51391.0</v>
      </c>
      <c r="E14" s="23">
        <v>1.0E8</v>
      </c>
      <c r="F14" s="22" t="s">
        <v>28</v>
      </c>
      <c r="G14" s="23">
        <v>1.0E-5</v>
      </c>
      <c r="H14" s="22">
        <v>100000.0</v>
      </c>
      <c r="I14" s="24">
        <v>15311.459</v>
      </c>
      <c r="J14" s="24">
        <f t="shared" si="1"/>
        <v>4.253183056</v>
      </c>
      <c r="K14" s="21">
        <v>2100.0</v>
      </c>
      <c r="L14" s="22">
        <v>10.0</v>
      </c>
    </row>
    <row r="15">
      <c r="A15" s="21" t="s">
        <v>49</v>
      </c>
      <c r="B15" s="22" t="s">
        <v>90</v>
      </c>
      <c r="C15" s="22">
        <v>1.0</v>
      </c>
      <c r="D15" s="22">
        <v>51392.0</v>
      </c>
      <c r="E15" s="23">
        <v>1.0E8</v>
      </c>
      <c r="F15" s="22" t="s">
        <v>28</v>
      </c>
      <c r="G15" s="23">
        <v>1.0E-5</v>
      </c>
      <c r="H15" s="22">
        <v>100000.0</v>
      </c>
      <c r="I15" s="24">
        <v>15122.567</v>
      </c>
      <c r="J15" s="24">
        <f t="shared" si="1"/>
        <v>4.200713056</v>
      </c>
      <c r="K15" s="21">
        <v>2100.0</v>
      </c>
      <c r="L15" s="22">
        <v>19.0</v>
      </c>
    </row>
    <row r="16">
      <c r="A16" s="21" t="s">
        <v>49</v>
      </c>
      <c r="B16" s="22" t="s">
        <v>91</v>
      </c>
      <c r="C16" s="22">
        <v>1.0</v>
      </c>
      <c r="D16" s="22">
        <v>51393.0</v>
      </c>
      <c r="E16" s="23">
        <v>1.0E8</v>
      </c>
      <c r="F16" s="22" t="s">
        <v>28</v>
      </c>
      <c r="G16" s="23">
        <v>1.0E-5</v>
      </c>
      <c r="H16" s="22">
        <v>200000.0</v>
      </c>
      <c r="I16" s="24">
        <v>29886.773</v>
      </c>
      <c r="J16" s="24">
        <f t="shared" si="1"/>
        <v>8.301881389</v>
      </c>
      <c r="K16" s="21">
        <v>4100.0</v>
      </c>
      <c r="L16" s="22">
        <v>21.0</v>
      </c>
    </row>
    <row r="18">
      <c r="B18" s="19" t="s">
        <v>67</v>
      </c>
      <c r="C18" s="36"/>
      <c r="D18" s="36"/>
      <c r="E18" s="36"/>
      <c r="F18" s="36"/>
      <c r="G18" s="36"/>
      <c r="H18" s="49">
        <f t="shared" ref="H18:L18" si="2">SUM(H4:H16)</f>
        <v>1415000</v>
      </c>
      <c r="I18" s="49">
        <f t="shared" si="2"/>
        <v>212439.418</v>
      </c>
      <c r="J18" s="49">
        <f t="shared" si="2"/>
        <v>59.01094944</v>
      </c>
      <c r="K18" s="49">
        <f t="shared" si="2"/>
        <v>29253</v>
      </c>
      <c r="L18" s="49">
        <f t="shared" si="2"/>
        <v>189</v>
      </c>
    </row>
    <row r="19">
      <c r="B19" s="1" t="s">
        <v>68</v>
      </c>
      <c r="C19" s="50">
        <f>L18/H18*100</f>
        <v>0.01335689046</v>
      </c>
      <c r="D19" s="1" t="s">
        <v>69</v>
      </c>
    </row>
    <row r="20">
      <c r="B20" s="1" t="s">
        <v>92</v>
      </c>
      <c r="C20" s="47">
        <f>H18/I18</f>
        <v>6.660722447</v>
      </c>
      <c r="D20" s="1" t="s">
        <v>93</v>
      </c>
    </row>
    <row r="21">
      <c r="B21" s="1" t="s">
        <v>94</v>
      </c>
      <c r="C21" s="47">
        <f>L18/J18</f>
        <v>3.202795444</v>
      </c>
      <c r="D21" s="1" t="s">
        <v>95</v>
      </c>
    </row>
    <row r="23">
      <c r="A23" s="21" t="s">
        <v>49</v>
      </c>
      <c r="B23" s="22" t="s">
        <v>96</v>
      </c>
      <c r="C23" s="22">
        <v>1.0</v>
      </c>
      <c r="D23" s="22">
        <v>51394.0</v>
      </c>
      <c r="E23" s="23">
        <v>1.0E8</v>
      </c>
      <c r="F23" s="22" t="s">
        <v>28</v>
      </c>
      <c r="G23" s="23">
        <v>1.0E-5</v>
      </c>
      <c r="H23" s="22">
        <v>100000.0</v>
      </c>
      <c r="I23" s="24">
        <v>17947.016</v>
      </c>
      <c r="J23" s="24">
        <f t="shared" ref="J23:J33" si="3">I23/3600</f>
        <v>4.985282222</v>
      </c>
      <c r="K23" s="21">
        <v>2100.0</v>
      </c>
      <c r="L23" s="22">
        <v>18.0</v>
      </c>
      <c r="M23" s="1" t="s">
        <v>97</v>
      </c>
    </row>
    <row r="24">
      <c r="A24" s="21" t="s">
        <v>49</v>
      </c>
      <c r="B24" s="22" t="s">
        <v>98</v>
      </c>
      <c r="C24" s="22">
        <v>1.0</v>
      </c>
      <c r="D24" s="22">
        <v>51301.0</v>
      </c>
      <c r="E24" s="23">
        <v>1.0E8</v>
      </c>
      <c r="F24" s="22" t="s">
        <v>28</v>
      </c>
      <c r="G24" s="23">
        <v>1.0E-5</v>
      </c>
      <c r="H24" s="22">
        <v>100000.0</v>
      </c>
      <c r="I24" s="47">
        <f>24*3600+10*60-(18*3600+4*60)</f>
        <v>21960</v>
      </c>
      <c r="J24" s="24">
        <f t="shared" si="3"/>
        <v>6.1</v>
      </c>
      <c r="K24" s="21">
        <v>2100.0</v>
      </c>
      <c r="L24" s="22">
        <v>32.0</v>
      </c>
      <c r="M24" s="1" t="s">
        <v>99</v>
      </c>
      <c r="N24" s="18">
        <v>1.0E-7</v>
      </c>
      <c r="O24" s="18">
        <v>3.5E-7</v>
      </c>
    </row>
    <row r="25">
      <c r="A25" s="21" t="s">
        <v>49</v>
      </c>
      <c r="B25" s="22" t="s">
        <v>100</v>
      </c>
      <c r="C25" s="22">
        <v>1.0</v>
      </c>
      <c r="D25" s="22">
        <v>51302.0</v>
      </c>
      <c r="E25" s="23">
        <v>1.0E8</v>
      </c>
      <c r="F25" s="22" t="s">
        <v>28</v>
      </c>
      <c r="G25" s="23">
        <v>1.0E-5</v>
      </c>
      <c r="H25" s="22">
        <v>100000.0</v>
      </c>
      <c r="I25" s="51">
        <f>(6-0)*3600+(23-10)*60</f>
        <v>22380</v>
      </c>
      <c r="J25" s="24">
        <f t="shared" si="3"/>
        <v>6.216666667</v>
      </c>
      <c r="K25" s="21">
        <v>2100.0</v>
      </c>
      <c r="L25" s="22">
        <v>29.0</v>
      </c>
      <c r="M25" s="1" t="s">
        <v>99</v>
      </c>
      <c r="N25" s="18">
        <v>1.0E-7</v>
      </c>
      <c r="O25" s="18">
        <v>3.5E-7</v>
      </c>
    </row>
    <row r="26">
      <c r="A26" s="21" t="s">
        <v>49</v>
      </c>
      <c r="B26" s="22" t="s">
        <v>101</v>
      </c>
      <c r="C26" s="22">
        <v>1.0</v>
      </c>
      <c r="D26" s="22">
        <v>51303.0</v>
      </c>
      <c r="E26" s="23">
        <v>1.0E8</v>
      </c>
      <c r="F26" s="22" t="s">
        <v>28</v>
      </c>
      <c r="G26" s="23">
        <v>1.0E-5</v>
      </c>
      <c r="H26" s="22">
        <v>100000.0</v>
      </c>
      <c r="I26" s="47">
        <f>(12-6)*3600+(34-23)*60</f>
        <v>22260</v>
      </c>
      <c r="J26" s="24">
        <f t="shared" si="3"/>
        <v>6.183333333</v>
      </c>
      <c r="K26" s="21">
        <v>2100.0</v>
      </c>
      <c r="L26" s="22">
        <v>23.0</v>
      </c>
      <c r="M26" s="1" t="s">
        <v>99</v>
      </c>
      <c r="N26" s="18">
        <v>1.0E-7</v>
      </c>
      <c r="O26" s="18">
        <v>3.5E-7</v>
      </c>
    </row>
    <row r="27">
      <c r="A27" s="21" t="s">
        <v>49</v>
      </c>
      <c r="B27" s="22" t="s">
        <v>102</v>
      </c>
      <c r="C27" s="22">
        <v>1.0</v>
      </c>
      <c r="D27" s="22">
        <v>51304.0</v>
      </c>
      <c r="E27" s="23">
        <v>1.0E8</v>
      </c>
      <c r="F27" s="22" t="s">
        <v>28</v>
      </c>
      <c r="G27" s="23">
        <v>1.0E-5</v>
      </c>
      <c r="H27" s="22">
        <v>100000.0</v>
      </c>
      <c r="I27" s="24">
        <f>(18-12)*3600+(57-34)*60</f>
        <v>22980</v>
      </c>
      <c r="J27" s="24">
        <f t="shared" si="3"/>
        <v>6.383333333</v>
      </c>
      <c r="K27" s="21">
        <v>2100.0</v>
      </c>
      <c r="L27" s="22">
        <v>41.0</v>
      </c>
      <c r="M27" s="1" t="s">
        <v>99</v>
      </c>
      <c r="N27" s="18">
        <v>1.0E-7</v>
      </c>
      <c r="O27" s="18">
        <v>3.5E-7</v>
      </c>
    </row>
    <row r="28">
      <c r="A28" s="21" t="s">
        <v>49</v>
      </c>
      <c r="B28" s="22" t="s">
        <v>103</v>
      </c>
      <c r="C28" s="22">
        <v>1.0</v>
      </c>
      <c r="D28" s="22">
        <v>51305.0</v>
      </c>
      <c r="E28" s="23">
        <v>1.0E8</v>
      </c>
      <c r="F28" s="22" t="s">
        <v>28</v>
      </c>
      <c r="G28" s="23">
        <v>1.0E-5</v>
      </c>
      <c r="H28" s="22">
        <v>100000.0</v>
      </c>
      <c r="I28" s="24">
        <f>(24+1-1-18)*3600+(60+24-57)*60</f>
        <v>23220</v>
      </c>
      <c r="J28" s="24">
        <f t="shared" si="3"/>
        <v>6.45</v>
      </c>
      <c r="K28" s="21">
        <v>2100.0</v>
      </c>
      <c r="L28" s="22">
        <v>32.0</v>
      </c>
      <c r="M28" s="1" t="s">
        <v>99</v>
      </c>
      <c r="N28" s="18">
        <v>1.0E-7</v>
      </c>
      <c r="O28" s="18">
        <v>3.5E-7</v>
      </c>
    </row>
    <row r="29">
      <c r="A29" s="21" t="s">
        <v>49</v>
      </c>
      <c r="B29" s="22" t="s">
        <v>104</v>
      </c>
      <c r="C29" s="22">
        <v>1.0</v>
      </c>
      <c r="D29" s="22">
        <v>51306.0</v>
      </c>
      <c r="E29" s="23">
        <v>1.0E8</v>
      </c>
      <c r="F29" s="22" t="s">
        <v>28</v>
      </c>
      <c r="G29" s="23">
        <v>1.0E-5</v>
      </c>
      <c r="H29" s="22">
        <v>100000.0</v>
      </c>
      <c r="I29" s="24">
        <f>(7-1)*3600+(41-24)*60</f>
        <v>22620</v>
      </c>
      <c r="J29" s="24">
        <f t="shared" si="3"/>
        <v>6.283333333</v>
      </c>
      <c r="K29" s="21">
        <v>2100.0</v>
      </c>
      <c r="L29" s="22">
        <v>20.0</v>
      </c>
      <c r="M29" s="1" t="s">
        <v>99</v>
      </c>
      <c r="N29" s="18">
        <v>1.0E-7</v>
      </c>
      <c r="O29" s="18">
        <v>3.5E-7</v>
      </c>
    </row>
    <row r="30">
      <c r="A30" s="21" t="s">
        <v>49</v>
      </c>
      <c r="B30" s="22" t="s">
        <v>105</v>
      </c>
      <c r="C30" s="22">
        <v>1.0</v>
      </c>
      <c r="D30" s="22">
        <v>51307.0</v>
      </c>
      <c r="E30" s="23">
        <v>1.0E8</v>
      </c>
      <c r="F30" s="22" t="s">
        <v>28</v>
      </c>
      <c r="G30" s="23">
        <v>1.0E-5</v>
      </c>
      <c r="H30" s="22">
        <v>100000.0</v>
      </c>
      <c r="I30" s="24">
        <v>27068.486</v>
      </c>
      <c r="J30" s="24">
        <f t="shared" si="3"/>
        <v>7.519023889</v>
      </c>
      <c r="K30" s="21">
        <v>2100.0</v>
      </c>
      <c r="L30" s="22">
        <v>42.0</v>
      </c>
      <c r="M30" s="1" t="s">
        <v>99</v>
      </c>
      <c r="N30" s="18">
        <v>1.0E-7</v>
      </c>
      <c r="O30" s="18">
        <v>3.5E-7</v>
      </c>
    </row>
    <row r="31">
      <c r="A31" s="21" t="s">
        <v>49</v>
      </c>
      <c r="B31" s="22" t="s">
        <v>106</v>
      </c>
      <c r="C31" s="22">
        <v>1.0</v>
      </c>
      <c r="D31" s="22">
        <v>51311.0</v>
      </c>
      <c r="E31" s="23">
        <v>1.0E8</v>
      </c>
      <c r="F31" s="22" t="s">
        <v>28</v>
      </c>
      <c r="G31" s="23">
        <v>1.0E-5</v>
      </c>
      <c r="H31" s="22">
        <v>100000.0</v>
      </c>
      <c r="I31" s="24">
        <f>(17-10)*3600+(29-19)*60</f>
        <v>25800</v>
      </c>
      <c r="J31" s="24">
        <f t="shared" si="3"/>
        <v>7.166666667</v>
      </c>
      <c r="K31" s="21">
        <v>2100.0</v>
      </c>
      <c r="L31" s="22">
        <v>36.0</v>
      </c>
      <c r="M31" s="1" t="s">
        <v>99</v>
      </c>
      <c r="N31" s="18">
        <v>1.0E-7</v>
      </c>
      <c r="O31" s="18">
        <v>3.5E-7</v>
      </c>
    </row>
    <row r="32">
      <c r="A32" s="21" t="s">
        <v>49</v>
      </c>
      <c r="B32" s="22" t="s">
        <v>107</v>
      </c>
      <c r="C32" s="22">
        <v>1.0</v>
      </c>
      <c r="D32" s="22">
        <v>51312.0</v>
      </c>
      <c r="E32" s="23">
        <v>1.0E8</v>
      </c>
      <c r="F32" s="22" t="s">
        <v>28</v>
      </c>
      <c r="G32" s="23">
        <v>1.0E-5</v>
      </c>
      <c r="H32" s="22">
        <v>100000.0</v>
      </c>
      <c r="I32" s="24">
        <f>(24-17-1)*3600+(60+23-29)*60</f>
        <v>24840</v>
      </c>
      <c r="J32" s="24">
        <f t="shared" si="3"/>
        <v>6.9</v>
      </c>
      <c r="K32" s="21">
        <v>2100.0</v>
      </c>
      <c r="L32" s="22">
        <v>28.0</v>
      </c>
      <c r="M32" s="1" t="s">
        <v>99</v>
      </c>
      <c r="N32" s="18">
        <v>1.0E-7</v>
      </c>
      <c r="O32" s="18">
        <v>3.5E-7</v>
      </c>
    </row>
    <row r="33">
      <c r="A33" s="21" t="s">
        <v>49</v>
      </c>
      <c r="B33" s="22" t="s">
        <v>108</v>
      </c>
      <c r="C33" s="22">
        <v>1.0</v>
      </c>
      <c r="D33" s="22">
        <v>51313.0</v>
      </c>
      <c r="E33" s="23">
        <v>1.0E8</v>
      </c>
      <c r="F33" s="22" t="s">
        <v>28</v>
      </c>
      <c r="G33" s="23">
        <v>1.0E-5</v>
      </c>
      <c r="H33" s="22">
        <v>100000.0</v>
      </c>
      <c r="I33" s="24">
        <f>(7-0)*3600+(28-23)*60</f>
        <v>25500</v>
      </c>
      <c r="J33" s="24">
        <f t="shared" si="3"/>
        <v>7.083333333</v>
      </c>
      <c r="K33" s="21">
        <v>2100.0</v>
      </c>
      <c r="L33" s="22">
        <v>34.0</v>
      </c>
      <c r="M33" s="1" t="s">
        <v>99</v>
      </c>
      <c r="N33" s="18">
        <v>1.0E-7</v>
      </c>
      <c r="O33" s="18">
        <v>3.5E-7</v>
      </c>
    </row>
    <row r="35">
      <c r="B35" s="19" t="s">
        <v>67</v>
      </c>
      <c r="C35" s="36"/>
      <c r="D35" s="36"/>
      <c r="E35" s="36"/>
      <c r="F35" s="36"/>
      <c r="G35" s="36"/>
      <c r="H35" s="36">
        <f t="shared" ref="H35:L35" si="4">SUM(H23:H33)</f>
        <v>1100000</v>
      </c>
      <c r="I35" s="37">
        <f t="shared" si="4"/>
        <v>256575.502</v>
      </c>
      <c r="J35" s="37">
        <f t="shared" si="4"/>
        <v>71.27097278</v>
      </c>
      <c r="K35" s="36">
        <f t="shared" si="4"/>
        <v>23100</v>
      </c>
      <c r="L35" s="36">
        <f t="shared" si="4"/>
        <v>335</v>
      </c>
    </row>
    <row r="36">
      <c r="B36" s="1" t="s">
        <v>68</v>
      </c>
      <c r="C36" s="50">
        <f>L35/H35*100</f>
        <v>0.03045454545</v>
      </c>
      <c r="D36" s="1" t="s">
        <v>69</v>
      </c>
    </row>
    <row r="37">
      <c r="B37" s="1" t="s">
        <v>92</v>
      </c>
      <c r="C37" s="47">
        <f>H35/I35</f>
        <v>4.287237057</v>
      </c>
      <c r="D37" s="1" t="s">
        <v>93</v>
      </c>
      <c r="I37" s="47"/>
    </row>
    <row r="38">
      <c r="B38" s="1" t="s">
        <v>94</v>
      </c>
      <c r="C38" s="47">
        <f>L35/J35</f>
        <v>4.700370809</v>
      </c>
      <c r="D38" s="1" t="s">
        <v>95</v>
      </c>
    </row>
    <row r="39">
      <c r="I39" s="47"/>
    </row>
    <row r="40">
      <c r="B40" s="39"/>
      <c r="I40" s="47"/>
    </row>
    <row r="41">
      <c r="I41" s="47"/>
    </row>
    <row r="42">
      <c r="I42" s="47"/>
    </row>
    <row r="43">
      <c r="I43" s="47"/>
    </row>
    <row r="44">
      <c r="I44" s="47"/>
    </row>
    <row r="45">
      <c r="I45" s="47"/>
    </row>
    <row r="46">
      <c r="I46" s="47"/>
    </row>
    <row r="47">
      <c r="I47" s="47"/>
    </row>
    <row r="48">
      <c r="I48" s="47"/>
    </row>
    <row r="49">
      <c r="I49" s="47"/>
    </row>
    <row r="50">
      <c r="I50" s="47"/>
    </row>
    <row r="51">
      <c r="I51" s="47"/>
    </row>
    <row r="52">
      <c r="I52" s="47"/>
    </row>
    <row r="53">
      <c r="I53" s="47"/>
    </row>
    <row r="54">
      <c r="I54" s="47"/>
    </row>
    <row r="55">
      <c r="I55" s="47"/>
    </row>
    <row r="56">
      <c r="I56" s="47"/>
    </row>
    <row r="57">
      <c r="I57" s="47"/>
    </row>
    <row r="58">
      <c r="I58" s="47"/>
    </row>
    <row r="59">
      <c r="I59" s="47"/>
    </row>
    <row r="60">
      <c r="I60" s="47"/>
    </row>
    <row r="61">
      <c r="I61" s="47"/>
    </row>
    <row r="62">
      <c r="I62" s="47"/>
    </row>
    <row r="63">
      <c r="I63" s="47"/>
    </row>
    <row r="64">
      <c r="I64" s="47"/>
    </row>
    <row r="65">
      <c r="I65" s="47"/>
    </row>
    <row r="66">
      <c r="I66" s="47"/>
    </row>
    <row r="67">
      <c r="I67" s="47"/>
    </row>
    <row r="68">
      <c r="I68" s="47"/>
    </row>
    <row r="69">
      <c r="I69" s="47"/>
    </row>
    <row r="70">
      <c r="I70" s="47"/>
    </row>
    <row r="71">
      <c r="I71" s="47"/>
    </row>
    <row r="72">
      <c r="I72" s="47"/>
    </row>
    <row r="73">
      <c r="I73" s="47"/>
    </row>
    <row r="74">
      <c r="I74" s="47"/>
    </row>
    <row r="75">
      <c r="I75" s="47"/>
    </row>
    <row r="76">
      <c r="I76" s="47"/>
    </row>
    <row r="77">
      <c r="I77" s="47"/>
    </row>
    <row r="78">
      <c r="I78" s="47"/>
    </row>
    <row r="79">
      <c r="I79" s="47"/>
    </row>
    <row r="80">
      <c r="I80" s="47"/>
    </row>
    <row r="81">
      <c r="I81" s="47"/>
    </row>
    <row r="82">
      <c r="I82" s="47"/>
    </row>
    <row r="83">
      <c r="I83" s="47"/>
    </row>
    <row r="84">
      <c r="I84" s="47"/>
    </row>
    <row r="85">
      <c r="I85" s="47"/>
    </row>
    <row r="86">
      <c r="I86" s="47"/>
    </row>
    <row r="87">
      <c r="I87" s="47"/>
    </row>
    <row r="88">
      <c r="I88" s="47"/>
    </row>
    <row r="89">
      <c r="I89" s="47"/>
    </row>
    <row r="90">
      <c r="I90" s="47"/>
    </row>
    <row r="91">
      <c r="I91" s="47"/>
    </row>
    <row r="92">
      <c r="I92" s="47"/>
    </row>
    <row r="93">
      <c r="I93" s="47"/>
    </row>
    <row r="94">
      <c r="I94" s="47"/>
    </row>
    <row r="95">
      <c r="I95" s="47"/>
    </row>
    <row r="96">
      <c r="I96" s="47"/>
    </row>
    <row r="97">
      <c r="I97" s="47"/>
    </row>
    <row r="98">
      <c r="I98" s="47"/>
    </row>
    <row r="99">
      <c r="I99" s="47"/>
    </row>
    <row r="100">
      <c r="I100" s="47"/>
    </row>
    <row r="101">
      <c r="I101" s="47"/>
    </row>
    <row r="102">
      <c r="I102" s="47"/>
    </row>
    <row r="103">
      <c r="I103" s="47"/>
    </row>
    <row r="104">
      <c r="I104" s="47"/>
    </row>
    <row r="105">
      <c r="I105" s="47"/>
    </row>
    <row r="106">
      <c r="I106" s="47"/>
    </row>
    <row r="107">
      <c r="I107" s="47"/>
    </row>
    <row r="108">
      <c r="I108" s="47"/>
    </row>
    <row r="109">
      <c r="I109" s="47"/>
    </row>
    <row r="110">
      <c r="I110" s="47"/>
    </row>
    <row r="111">
      <c r="I111" s="47"/>
    </row>
    <row r="112">
      <c r="I112" s="47"/>
    </row>
    <row r="113">
      <c r="I113" s="47"/>
    </row>
    <row r="114">
      <c r="I114" s="47"/>
    </row>
    <row r="115">
      <c r="I115" s="47"/>
    </row>
    <row r="116">
      <c r="I116" s="47"/>
    </row>
    <row r="117">
      <c r="I117" s="47"/>
    </row>
    <row r="118">
      <c r="I118" s="47"/>
    </row>
    <row r="119">
      <c r="I119" s="47"/>
    </row>
    <row r="120">
      <c r="I120" s="47"/>
    </row>
    <row r="121">
      <c r="I121" s="47"/>
    </row>
    <row r="122">
      <c r="I122" s="47"/>
    </row>
    <row r="123">
      <c r="I123" s="47"/>
    </row>
    <row r="124">
      <c r="I124" s="47"/>
    </row>
    <row r="125">
      <c r="I125" s="47"/>
    </row>
    <row r="126">
      <c r="I126" s="47"/>
    </row>
    <row r="127">
      <c r="I127" s="47"/>
    </row>
    <row r="128">
      <c r="I128" s="47"/>
    </row>
    <row r="129">
      <c r="I129" s="47"/>
    </row>
    <row r="130">
      <c r="I130" s="47"/>
    </row>
    <row r="131">
      <c r="I131" s="47"/>
    </row>
    <row r="132">
      <c r="I132" s="47"/>
    </row>
    <row r="133">
      <c r="I133" s="47"/>
    </row>
    <row r="134">
      <c r="I134" s="47"/>
    </row>
    <row r="135">
      <c r="I135" s="47"/>
    </row>
    <row r="136">
      <c r="I136" s="47"/>
    </row>
    <row r="137">
      <c r="I137" s="47"/>
    </row>
    <row r="138">
      <c r="I138" s="47"/>
    </row>
    <row r="139">
      <c r="I139" s="47"/>
    </row>
    <row r="140">
      <c r="I140" s="47"/>
    </row>
    <row r="141">
      <c r="I141" s="47"/>
    </row>
    <row r="142">
      <c r="I142" s="47"/>
    </row>
    <row r="143">
      <c r="I143" s="47"/>
    </row>
    <row r="144">
      <c r="I144" s="47"/>
    </row>
    <row r="145">
      <c r="I145" s="47"/>
    </row>
    <row r="146">
      <c r="I146" s="47"/>
    </row>
    <row r="147">
      <c r="I147" s="47"/>
    </row>
    <row r="148">
      <c r="I148" s="47"/>
    </row>
    <row r="149">
      <c r="I149" s="47"/>
    </row>
    <row r="150">
      <c r="I150" s="47"/>
    </row>
    <row r="151">
      <c r="I151" s="47"/>
    </row>
    <row r="152">
      <c r="I152" s="47"/>
    </row>
    <row r="153">
      <c r="I153" s="47"/>
    </row>
    <row r="154">
      <c r="I154" s="47"/>
    </row>
    <row r="155">
      <c r="I155" s="47"/>
    </row>
    <row r="156">
      <c r="I156" s="47"/>
    </row>
    <row r="157">
      <c r="I157" s="47"/>
    </row>
    <row r="158">
      <c r="I158" s="47"/>
    </row>
    <row r="159">
      <c r="I159" s="47"/>
    </row>
    <row r="160">
      <c r="I160" s="47"/>
    </row>
    <row r="161">
      <c r="I161" s="47"/>
    </row>
    <row r="162">
      <c r="I162" s="47"/>
    </row>
    <row r="163">
      <c r="I163" s="47"/>
    </row>
    <row r="164">
      <c r="I164" s="47"/>
    </row>
    <row r="165">
      <c r="I165" s="47"/>
    </row>
    <row r="166">
      <c r="I166" s="47"/>
    </row>
    <row r="167">
      <c r="I167" s="47"/>
    </row>
    <row r="168">
      <c r="I168" s="47"/>
    </row>
    <row r="169">
      <c r="I169" s="47"/>
    </row>
    <row r="170">
      <c r="I170" s="47"/>
    </row>
    <row r="171">
      <c r="I171" s="47"/>
    </row>
    <row r="172">
      <c r="I172" s="47"/>
    </row>
    <row r="173">
      <c r="I173" s="47"/>
    </row>
    <row r="174">
      <c r="I174" s="47"/>
    </row>
    <row r="175">
      <c r="I175" s="47"/>
    </row>
    <row r="176">
      <c r="I176" s="47"/>
    </row>
    <row r="177">
      <c r="I177" s="47"/>
    </row>
    <row r="178">
      <c r="I178" s="47"/>
    </row>
    <row r="179">
      <c r="I179" s="47"/>
    </row>
    <row r="180">
      <c r="I180" s="47"/>
    </row>
    <row r="181">
      <c r="I181" s="47"/>
    </row>
    <row r="182">
      <c r="I182" s="47"/>
    </row>
    <row r="183">
      <c r="I183" s="47"/>
    </row>
    <row r="184">
      <c r="I184" s="47"/>
    </row>
    <row r="185">
      <c r="I185" s="47"/>
    </row>
    <row r="186">
      <c r="I186" s="47"/>
    </row>
    <row r="187">
      <c r="I187" s="47"/>
    </row>
    <row r="188">
      <c r="I188" s="47"/>
    </row>
    <row r="189">
      <c r="I189" s="47"/>
    </row>
    <row r="190">
      <c r="I190" s="47"/>
    </row>
    <row r="191">
      <c r="I191" s="47"/>
    </row>
    <row r="192">
      <c r="I192" s="47"/>
    </row>
    <row r="193">
      <c r="I193" s="47"/>
    </row>
    <row r="194">
      <c r="I194" s="47"/>
    </row>
    <row r="195">
      <c r="I195" s="47"/>
    </row>
    <row r="196">
      <c r="I196" s="47"/>
    </row>
    <row r="197">
      <c r="I197" s="47"/>
    </row>
    <row r="198">
      <c r="I198" s="47"/>
    </row>
    <row r="199">
      <c r="I199" s="47"/>
    </row>
    <row r="200">
      <c r="I200" s="47"/>
    </row>
    <row r="201">
      <c r="I201" s="47"/>
    </row>
    <row r="202">
      <c r="I202" s="47"/>
    </row>
    <row r="203">
      <c r="I203" s="47"/>
    </row>
    <row r="204">
      <c r="I204" s="47"/>
    </row>
    <row r="205">
      <c r="I205" s="47"/>
    </row>
    <row r="206">
      <c r="I206" s="47"/>
    </row>
    <row r="207">
      <c r="I207" s="47"/>
    </row>
    <row r="208">
      <c r="I208" s="47"/>
    </row>
    <row r="209">
      <c r="I209" s="47"/>
    </row>
    <row r="210">
      <c r="I210" s="47"/>
    </row>
    <row r="211">
      <c r="I211" s="47"/>
    </row>
    <row r="212">
      <c r="I212" s="47"/>
    </row>
    <row r="213">
      <c r="I213" s="47"/>
    </row>
    <row r="214">
      <c r="I214" s="47"/>
    </row>
    <row r="215">
      <c r="I215" s="47"/>
    </row>
    <row r="216">
      <c r="I216" s="47"/>
    </row>
    <row r="217">
      <c r="I217" s="47"/>
    </row>
    <row r="218">
      <c r="I218" s="47"/>
    </row>
    <row r="219">
      <c r="I219" s="47"/>
    </row>
    <row r="220">
      <c r="I220" s="47"/>
    </row>
    <row r="221">
      <c r="I221" s="47"/>
    </row>
    <row r="222">
      <c r="I222" s="47"/>
    </row>
    <row r="223">
      <c r="I223" s="47"/>
    </row>
    <row r="224">
      <c r="I224" s="47"/>
    </row>
    <row r="225">
      <c r="I225" s="47"/>
    </row>
    <row r="226">
      <c r="I226" s="47"/>
    </row>
    <row r="227">
      <c r="I227" s="47"/>
    </row>
    <row r="228">
      <c r="I228" s="47"/>
    </row>
    <row r="229">
      <c r="I229" s="47"/>
    </row>
    <row r="230">
      <c r="I230" s="47"/>
    </row>
    <row r="231">
      <c r="I231" s="47"/>
    </row>
    <row r="232">
      <c r="I232" s="47"/>
    </row>
    <row r="233">
      <c r="I233" s="47"/>
    </row>
    <row r="234">
      <c r="I234" s="47"/>
    </row>
    <row r="235">
      <c r="I235" s="47"/>
    </row>
    <row r="236">
      <c r="I236" s="47"/>
    </row>
    <row r="237">
      <c r="I237" s="47"/>
    </row>
    <row r="238">
      <c r="I238" s="47"/>
    </row>
    <row r="239">
      <c r="I239" s="47"/>
    </row>
    <row r="240">
      <c r="I240" s="47"/>
    </row>
    <row r="241">
      <c r="I241" s="47"/>
    </row>
    <row r="242">
      <c r="I242" s="47"/>
    </row>
    <row r="243">
      <c r="I243" s="47"/>
    </row>
    <row r="244">
      <c r="I244" s="47"/>
    </row>
    <row r="245">
      <c r="I245" s="47"/>
    </row>
    <row r="246">
      <c r="I246" s="47"/>
    </row>
    <row r="247">
      <c r="I247" s="47"/>
    </row>
    <row r="248">
      <c r="I248" s="47"/>
    </row>
    <row r="249">
      <c r="I249" s="47"/>
    </row>
    <row r="250">
      <c r="I250" s="47"/>
    </row>
    <row r="251">
      <c r="I251" s="47"/>
    </row>
    <row r="252">
      <c r="I252" s="47"/>
    </row>
    <row r="253">
      <c r="I253" s="47"/>
    </row>
    <row r="254">
      <c r="I254" s="47"/>
    </row>
    <row r="255">
      <c r="I255" s="47"/>
    </row>
    <row r="256">
      <c r="I256" s="47"/>
    </row>
    <row r="257">
      <c r="I257" s="47"/>
    </row>
    <row r="258">
      <c r="I258" s="47"/>
    </row>
    <row r="259">
      <c r="I259" s="47"/>
    </row>
    <row r="260">
      <c r="I260" s="47"/>
    </row>
    <row r="261">
      <c r="I261" s="47"/>
    </row>
    <row r="262">
      <c r="I262" s="47"/>
    </row>
    <row r="263">
      <c r="I263" s="47"/>
    </row>
    <row r="264">
      <c r="I264" s="47"/>
    </row>
    <row r="265">
      <c r="I265" s="47"/>
    </row>
    <row r="266">
      <c r="I266" s="47"/>
    </row>
    <row r="267">
      <c r="I267" s="47"/>
    </row>
    <row r="268">
      <c r="I268" s="47"/>
    </row>
    <row r="269">
      <c r="I269" s="47"/>
    </row>
    <row r="270">
      <c r="I270" s="47"/>
    </row>
    <row r="271">
      <c r="I271" s="47"/>
    </row>
    <row r="272">
      <c r="I272" s="47"/>
    </row>
    <row r="273">
      <c r="I273" s="47"/>
    </row>
    <row r="274">
      <c r="I274" s="47"/>
    </row>
    <row r="275">
      <c r="I275" s="47"/>
    </row>
    <row r="276">
      <c r="I276" s="47"/>
    </row>
    <row r="277">
      <c r="I277" s="47"/>
    </row>
    <row r="278">
      <c r="I278" s="47"/>
    </row>
    <row r="279">
      <c r="I279" s="47"/>
    </row>
    <row r="280">
      <c r="I280" s="47"/>
    </row>
    <row r="281">
      <c r="I281" s="47"/>
    </row>
    <row r="282">
      <c r="I282" s="47"/>
    </row>
    <row r="283">
      <c r="I283" s="47"/>
    </row>
    <row r="284">
      <c r="I284" s="47"/>
    </row>
    <row r="285">
      <c r="I285" s="47"/>
    </row>
    <row r="286">
      <c r="I286" s="47"/>
    </row>
    <row r="287">
      <c r="I287" s="47"/>
    </row>
    <row r="288">
      <c r="I288" s="47"/>
    </row>
    <row r="289">
      <c r="I289" s="47"/>
    </row>
    <row r="290">
      <c r="I290" s="47"/>
    </row>
    <row r="291">
      <c r="I291" s="47"/>
    </row>
    <row r="292">
      <c r="I292" s="47"/>
    </row>
    <row r="293">
      <c r="I293" s="47"/>
    </row>
    <row r="294">
      <c r="I294" s="47"/>
    </row>
    <row r="295">
      <c r="I295" s="47"/>
    </row>
    <row r="296">
      <c r="I296" s="47"/>
    </row>
    <row r="297">
      <c r="I297" s="47"/>
    </row>
    <row r="298">
      <c r="I298" s="47"/>
    </row>
    <row r="299">
      <c r="I299" s="47"/>
    </row>
    <row r="300">
      <c r="I300" s="47"/>
    </row>
    <row r="301">
      <c r="I301" s="47"/>
    </row>
    <row r="302">
      <c r="I302" s="47"/>
    </row>
    <row r="303">
      <c r="I303" s="47"/>
    </row>
    <row r="304">
      <c r="I304" s="47"/>
    </row>
    <row r="305">
      <c r="I305" s="47"/>
    </row>
    <row r="306">
      <c r="I306" s="47"/>
    </row>
    <row r="307">
      <c r="I307" s="47"/>
    </row>
    <row r="308">
      <c r="I308" s="47"/>
    </row>
    <row r="309">
      <c r="I309" s="47"/>
    </row>
    <row r="310">
      <c r="I310" s="47"/>
    </row>
    <row r="311">
      <c r="I311" s="47"/>
    </row>
    <row r="312">
      <c r="I312" s="47"/>
    </row>
    <row r="313">
      <c r="I313" s="47"/>
    </row>
    <row r="314">
      <c r="I314" s="47"/>
    </row>
    <row r="315">
      <c r="I315" s="47"/>
    </row>
    <row r="316">
      <c r="I316" s="47"/>
    </row>
    <row r="317">
      <c r="I317" s="47"/>
    </row>
    <row r="318">
      <c r="I318" s="47"/>
    </row>
    <row r="319">
      <c r="I319" s="47"/>
    </row>
    <row r="320">
      <c r="I320" s="47"/>
    </row>
    <row r="321">
      <c r="I321" s="47"/>
    </row>
    <row r="322">
      <c r="I322" s="47"/>
    </row>
    <row r="323">
      <c r="I323" s="47"/>
    </row>
    <row r="324">
      <c r="I324" s="47"/>
    </row>
    <row r="325">
      <c r="I325" s="47"/>
    </row>
    <row r="326">
      <c r="I326" s="47"/>
    </row>
    <row r="327">
      <c r="I327" s="47"/>
    </row>
    <row r="328">
      <c r="I328" s="47"/>
    </row>
    <row r="329">
      <c r="I329" s="47"/>
    </row>
    <row r="330">
      <c r="I330" s="47"/>
    </row>
    <row r="331">
      <c r="I331" s="47"/>
    </row>
    <row r="332">
      <c r="I332" s="47"/>
    </row>
    <row r="333">
      <c r="I333" s="47"/>
    </row>
    <row r="334">
      <c r="I334" s="47"/>
    </row>
    <row r="335">
      <c r="I335" s="47"/>
    </row>
    <row r="336">
      <c r="I336" s="47"/>
    </row>
    <row r="337">
      <c r="I337" s="47"/>
    </row>
    <row r="338">
      <c r="I338" s="47"/>
    </row>
    <row r="339">
      <c r="I339" s="47"/>
    </row>
    <row r="340">
      <c r="I340" s="47"/>
    </row>
    <row r="341">
      <c r="I341" s="47"/>
    </row>
    <row r="342">
      <c r="I342" s="47"/>
    </row>
    <row r="343">
      <c r="I343" s="47"/>
    </row>
    <row r="344">
      <c r="I344" s="47"/>
    </row>
    <row r="345">
      <c r="I345" s="47"/>
    </row>
    <row r="346">
      <c r="I346" s="47"/>
    </row>
    <row r="347">
      <c r="I347" s="47"/>
    </row>
    <row r="348">
      <c r="I348" s="47"/>
    </row>
    <row r="349">
      <c r="I349" s="47"/>
    </row>
    <row r="350">
      <c r="I350" s="47"/>
    </row>
    <row r="351">
      <c r="I351" s="47"/>
    </row>
    <row r="352">
      <c r="I352" s="47"/>
    </row>
    <row r="353">
      <c r="I353" s="47"/>
    </row>
    <row r="354">
      <c r="I354" s="47"/>
    </row>
    <row r="355">
      <c r="I355" s="47"/>
    </row>
    <row r="356">
      <c r="I356" s="47"/>
    </row>
    <row r="357">
      <c r="I357" s="47"/>
    </row>
    <row r="358">
      <c r="I358" s="47"/>
    </row>
    <row r="359">
      <c r="I359" s="47"/>
    </row>
    <row r="360">
      <c r="I360" s="47"/>
    </row>
    <row r="361">
      <c r="I361" s="47"/>
    </row>
    <row r="362">
      <c r="I362" s="47"/>
    </row>
    <row r="363">
      <c r="I363" s="47"/>
    </row>
    <row r="364">
      <c r="I364" s="47"/>
    </row>
    <row r="365">
      <c r="I365" s="47"/>
    </row>
    <row r="366">
      <c r="I366" s="47"/>
    </row>
    <row r="367">
      <c r="I367" s="47"/>
    </row>
    <row r="368">
      <c r="I368" s="47"/>
    </row>
    <row r="369">
      <c r="I369" s="47"/>
    </row>
    <row r="370">
      <c r="I370" s="47"/>
    </row>
    <row r="371">
      <c r="I371" s="47"/>
    </row>
    <row r="372">
      <c r="I372" s="47"/>
    </row>
    <row r="373">
      <c r="I373" s="47"/>
    </row>
    <row r="374">
      <c r="I374" s="47"/>
    </row>
    <row r="375">
      <c r="I375" s="47"/>
    </row>
    <row r="376">
      <c r="I376" s="47"/>
    </row>
    <row r="377">
      <c r="I377" s="47"/>
    </row>
    <row r="378">
      <c r="I378" s="47"/>
    </row>
    <row r="379">
      <c r="I379" s="47"/>
    </row>
    <row r="380">
      <c r="I380" s="47"/>
    </row>
    <row r="381">
      <c r="I381" s="47"/>
    </row>
    <row r="382">
      <c r="I382" s="47"/>
    </row>
    <row r="383">
      <c r="I383" s="47"/>
    </row>
    <row r="384">
      <c r="I384" s="47"/>
    </row>
    <row r="385">
      <c r="I385" s="47"/>
    </row>
    <row r="386">
      <c r="I386" s="47"/>
    </row>
    <row r="387">
      <c r="I387" s="47"/>
    </row>
    <row r="388">
      <c r="I388" s="47"/>
    </row>
    <row r="389">
      <c r="I389" s="47"/>
    </row>
    <row r="390">
      <c r="I390" s="47"/>
    </row>
    <row r="391">
      <c r="I391" s="47"/>
    </row>
    <row r="392">
      <c r="I392" s="47"/>
    </row>
    <row r="393">
      <c r="I393" s="47"/>
    </row>
    <row r="394">
      <c r="I394" s="47"/>
    </row>
    <row r="395">
      <c r="I395" s="47"/>
    </row>
    <row r="396">
      <c r="I396" s="47"/>
    </row>
    <row r="397">
      <c r="I397" s="47"/>
    </row>
    <row r="398">
      <c r="I398" s="47"/>
    </row>
    <row r="399">
      <c r="I399" s="47"/>
    </row>
    <row r="400">
      <c r="I400" s="47"/>
    </row>
    <row r="401">
      <c r="I401" s="47"/>
    </row>
    <row r="402">
      <c r="I402" s="47"/>
    </row>
    <row r="403">
      <c r="I403" s="47"/>
    </row>
    <row r="404">
      <c r="I404" s="47"/>
    </row>
    <row r="405">
      <c r="I405" s="47"/>
    </row>
    <row r="406">
      <c r="I406" s="47"/>
    </row>
    <row r="407">
      <c r="I407" s="47"/>
    </row>
    <row r="408">
      <c r="I408" s="47"/>
    </row>
    <row r="409">
      <c r="I409" s="47"/>
    </row>
    <row r="410">
      <c r="I410" s="47"/>
    </row>
    <row r="411">
      <c r="I411" s="47"/>
    </row>
    <row r="412">
      <c r="I412" s="47"/>
    </row>
    <row r="413">
      <c r="I413" s="47"/>
    </row>
    <row r="414">
      <c r="I414" s="47"/>
    </row>
    <row r="415">
      <c r="I415" s="47"/>
    </row>
    <row r="416">
      <c r="I416" s="47"/>
    </row>
    <row r="417">
      <c r="I417" s="47"/>
    </row>
    <row r="418">
      <c r="I418" s="47"/>
    </row>
    <row r="419">
      <c r="I419" s="47"/>
    </row>
    <row r="420">
      <c r="I420" s="47"/>
    </row>
    <row r="421">
      <c r="I421" s="47"/>
    </row>
    <row r="422">
      <c r="I422" s="47"/>
    </row>
    <row r="423">
      <c r="I423" s="47"/>
    </row>
    <row r="424">
      <c r="I424" s="47"/>
    </row>
    <row r="425">
      <c r="I425" s="47"/>
    </row>
    <row r="426">
      <c r="I426" s="47"/>
    </row>
    <row r="427">
      <c r="I427" s="47"/>
    </row>
    <row r="428">
      <c r="I428" s="47"/>
    </row>
    <row r="429">
      <c r="I429" s="47"/>
    </row>
    <row r="430">
      <c r="I430" s="47"/>
    </row>
    <row r="431">
      <c r="I431" s="47"/>
    </row>
    <row r="432">
      <c r="I432" s="47"/>
    </row>
    <row r="433">
      <c r="I433" s="47"/>
    </row>
    <row r="434">
      <c r="I434" s="47"/>
    </row>
    <row r="435">
      <c r="I435" s="47"/>
    </row>
    <row r="436">
      <c r="I436" s="47"/>
    </row>
    <row r="437">
      <c r="I437" s="47"/>
    </row>
    <row r="438">
      <c r="I438" s="47"/>
    </row>
    <row r="439">
      <c r="I439" s="47"/>
    </row>
    <row r="440">
      <c r="I440" s="47"/>
    </row>
    <row r="441">
      <c r="I441" s="47"/>
    </row>
    <row r="442">
      <c r="I442" s="47"/>
    </row>
    <row r="443">
      <c r="I443" s="47"/>
    </row>
    <row r="444">
      <c r="I444" s="47"/>
    </row>
    <row r="445">
      <c r="I445" s="47"/>
    </row>
    <row r="446">
      <c r="I446" s="47"/>
    </row>
    <row r="447">
      <c r="I447" s="47"/>
    </row>
    <row r="448">
      <c r="I448" s="47"/>
    </row>
    <row r="449">
      <c r="I449" s="47"/>
    </row>
    <row r="450">
      <c r="I450" s="47"/>
    </row>
    <row r="451">
      <c r="I451" s="47"/>
    </row>
    <row r="452">
      <c r="I452" s="47"/>
    </row>
    <row r="453">
      <c r="I453" s="47"/>
    </row>
    <row r="454">
      <c r="I454" s="47"/>
    </row>
    <row r="455">
      <c r="I455" s="47"/>
    </row>
    <row r="456">
      <c r="I456" s="47"/>
    </row>
    <row r="457">
      <c r="I457" s="47"/>
    </row>
    <row r="458">
      <c r="I458" s="47"/>
    </row>
    <row r="459">
      <c r="I459" s="47"/>
    </row>
    <row r="460">
      <c r="I460" s="47"/>
    </row>
    <row r="461">
      <c r="I461" s="47"/>
    </row>
    <row r="462">
      <c r="I462" s="47"/>
    </row>
    <row r="463">
      <c r="I463" s="47"/>
    </row>
    <row r="464">
      <c r="I464" s="47"/>
    </row>
    <row r="465">
      <c r="I465" s="47"/>
    </row>
    <row r="466">
      <c r="I466" s="47"/>
    </row>
    <row r="467">
      <c r="I467" s="47"/>
    </row>
    <row r="468">
      <c r="I468" s="47"/>
    </row>
    <row r="469">
      <c r="I469" s="47"/>
    </row>
    <row r="470">
      <c r="I470" s="47"/>
    </row>
    <row r="471">
      <c r="I471" s="47"/>
    </row>
    <row r="472">
      <c r="I472" s="47"/>
    </row>
    <row r="473">
      <c r="I473" s="47"/>
    </row>
    <row r="474">
      <c r="I474" s="47"/>
    </row>
    <row r="475">
      <c r="I475" s="47"/>
    </row>
    <row r="476">
      <c r="I476" s="47"/>
    </row>
    <row r="477">
      <c r="I477" s="47"/>
    </row>
    <row r="478">
      <c r="I478" s="47"/>
    </row>
    <row r="479">
      <c r="I479" s="47"/>
    </row>
    <row r="480">
      <c r="I480" s="47"/>
    </row>
    <row r="481">
      <c r="I481" s="47"/>
    </row>
    <row r="482">
      <c r="I482" s="47"/>
    </row>
    <row r="483">
      <c r="I483" s="47"/>
    </row>
    <row r="484">
      <c r="I484" s="47"/>
    </row>
    <row r="485">
      <c r="I485" s="47"/>
    </row>
    <row r="486">
      <c r="I486" s="47"/>
    </row>
    <row r="487">
      <c r="I487" s="47"/>
    </row>
    <row r="488">
      <c r="I488" s="47"/>
    </row>
    <row r="489">
      <c r="I489" s="47"/>
    </row>
    <row r="490">
      <c r="I490" s="47"/>
    </row>
    <row r="491">
      <c r="I491" s="47"/>
    </row>
    <row r="492">
      <c r="I492" s="47"/>
    </row>
    <row r="493">
      <c r="I493" s="47"/>
    </row>
    <row r="494">
      <c r="I494" s="47"/>
    </row>
    <row r="495">
      <c r="I495" s="47"/>
    </row>
    <row r="496">
      <c r="I496" s="47"/>
    </row>
    <row r="497">
      <c r="I497" s="47"/>
    </row>
    <row r="498">
      <c r="I498" s="47"/>
    </row>
    <row r="499">
      <c r="I499" s="47"/>
    </row>
    <row r="500">
      <c r="I500" s="47"/>
    </row>
    <row r="501">
      <c r="I501" s="47"/>
    </row>
    <row r="502">
      <c r="I502" s="47"/>
    </row>
    <row r="503">
      <c r="I503" s="47"/>
    </row>
    <row r="504">
      <c r="I504" s="47"/>
    </row>
    <row r="505">
      <c r="I505" s="47"/>
    </row>
    <row r="506">
      <c r="I506" s="47"/>
    </row>
    <row r="507">
      <c r="I507" s="47"/>
    </row>
    <row r="508">
      <c r="I508" s="47"/>
    </row>
    <row r="509">
      <c r="I509" s="47"/>
    </row>
    <row r="510">
      <c r="I510" s="47"/>
    </row>
    <row r="511">
      <c r="I511" s="47"/>
    </row>
    <row r="512">
      <c r="I512" s="47"/>
    </row>
    <row r="513">
      <c r="I513" s="47"/>
    </row>
    <row r="514">
      <c r="I514" s="47"/>
    </row>
    <row r="515">
      <c r="I515" s="47"/>
    </row>
    <row r="516">
      <c r="I516" s="47"/>
    </row>
    <row r="517">
      <c r="I517" s="47"/>
    </row>
    <row r="518">
      <c r="I518" s="47"/>
    </row>
    <row r="519">
      <c r="I519" s="47"/>
    </row>
    <row r="520">
      <c r="I520" s="47"/>
    </row>
    <row r="521">
      <c r="I521" s="47"/>
    </row>
    <row r="522">
      <c r="I522" s="47"/>
    </row>
    <row r="523">
      <c r="I523" s="47"/>
    </row>
    <row r="524">
      <c r="I524" s="47"/>
    </row>
    <row r="525">
      <c r="I525" s="47"/>
    </row>
    <row r="526">
      <c r="I526" s="47"/>
    </row>
    <row r="527">
      <c r="I527" s="47"/>
    </row>
    <row r="528">
      <c r="I528" s="47"/>
    </row>
    <row r="529">
      <c r="I529" s="47"/>
    </row>
    <row r="530">
      <c r="I530" s="47"/>
    </row>
    <row r="531">
      <c r="I531" s="47"/>
    </row>
    <row r="532">
      <c r="I532" s="47"/>
    </row>
    <row r="533">
      <c r="I533" s="47"/>
    </row>
    <row r="534">
      <c r="I534" s="47"/>
    </row>
    <row r="535">
      <c r="I535" s="47"/>
    </row>
    <row r="536">
      <c r="I536" s="47"/>
    </row>
    <row r="537">
      <c r="I537" s="47"/>
    </row>
    <row r="538">
      <c r="I538" s="47"/>
    </row>
    <row r="539">
      <c r="I539" s="47"/>
    </row>
    <row r="540">
      <c r="I540" s="47"/>
    </row>
    <row r="541">
      <c r="I541" s="47"/>
    </row>
    <row r="542">
      <c r="I542" s="47"/>
    </row>
    <row r="543">
      <c r="I543" s="47"/>
    </row>
    <row r="544">
      <c r="I544" s="47"/>
    </row>
    <row r="545">
      <c r="I545" s="47"/>
    </row>
    <row r="546">
      <c r="I546" s="47"/>
    </row>
    <row r="547">
      <c r="I547" s="47"/>
    </row>
    <row r="548">
      <c r="I548" s="47"/>
    </row>
    <row r="549">
      <c r="I549" s="47"/>
    </row>
    <row r="550">
      <c r="I550" s="47"/>
    </row>
    <row r="551">
      <c r="I551" s="47"/>
    </row>
    <row r="552">
      <c r="I552" s="47"/>
    </row>
    <row r="553">
      <c r="I553" s="47"/>
    </row>
    <row r="554">
      <c r="I554" s="47"/>
    </row>
    <row r="555">
      <c r="I555" s="47"/>
    </row>
    <row r="556">
      <c r="I556" s="47"/>
    </row>
    <row r="557">
      <c r="I557" s="47"/>
    </row>
    <row r="558">
      <c r="I558" s="47"/>
    </row>
    <row r="559">
      <c r="I559" s="47"/>
    </row>
    <row r="560">
      <c r="I560" s="47"/>
    </row>
    <row r="561">
      <c r="I561" s="47"/>
    </row>
    <row r="562">
      <c r="I562" s="47"/>
    </row>
    <row r="563">
      <c r="I563" s="47"/>
    </row>
    <row r="564">
      <c r="I564" s="47"/>
    </row>
    <row r="565">
      <c r="I565" s="47"/>
    </row>
    <row r="566">
      <c r="I566" s="47"/>
    </row>
    <row r="567">
      <c r="I567" s="47"/>
    </row>
    <row r="568">
      <c r="I568" s="47"/>
    </row>
    <row r="569">
      <c r="I569" s="47"/>
    </row>
    <row r="570">
      <c r="I570" s="47"/>
    </row>
    <row r="571">
      <c r="I571" s="47"/>
    </row>
    <row r="572">
      <c r="I572" s="47"/>
    </row>
    <row r="573">
      <c r="I573" s="47"/>
    </row>
    <row r="574">
      <c r="I574" s="47"/>
    </row>
    <row r="575">
      <c r="I575" s="47"/>
    </row>
    <row r="576">
      <c r="I576" s="47"/>
    </row>
    <row r="577">
      <c r="I577" s="47"/>
    </row>
    <row r="578">
      <c r="I578" s="47"/>
    </row>
    <row r="579">
      <c r="I579" s="47"/>
    </row>
    <row r="580">
      <c r="I580" s="47"/>
    </row>
    <row r="581">
      <c r="I581" s="47"/>
    </row>
    <row r="582">
      <c r="I582" s="47"/>
    </row>
    <row r="583">
      <c r="I583" s="47"/>
    </row>
    <row r="584">
      <c r="I584" s="47"/>
    </row>
    <row r="585">
      <c r="I585" s="47"/>
    </row>
    <row r="586">
      <c r="I586" s="47"/>
    </row>
    <row r="587">
      <c r="I587" s="47"/>
    </row>
    <row r="588">
      <c r="I588" s="47"/>
    </row>
    <row r="589">
      <c r="I589" s="47"/>
    </row>
    <row r="590">
      <c r="I590" s="47"/>
    </row>
    <row r="591">
      <c r="I591" s="47"/>
    </row>
    <row r="592">
      <c r="I592" s="47"/>
    </row>
    <row r="593">
      <c r="I593" s="47"/>
    </row>
    <row r="594">
      <c r="I594" s="47"/>
    </row>
    <row r="595">
      <c r="I595" s="47"/>
    </row>
    <row r="596">
      <c r="I596" s="47"/>
    </row>
    <row r="597">
      <c r="I597" s="47"/>
    </row>
    <row r="598">
      <c r="I598" s="47"/>
    </row>
    <row r="599">
      <c r="I599" s="47"/>
    </row>
    <row r="600">
      <c r="I600" s="47"/>
    </row>
    <row r="601">
      <c r="I601" s="47"/>
    </row>
    <row r="602">
      <c r="I602" s="47"/>
    </row>
    <row r="603">
      <c r="I603" s="47"/>
    </row>
    <row r="604">
      <c r="I604" s="47"/>
    </row>
    <row r="605">
      <c r="I605" s="47"/>
    </row>
    <row r="606">
      <c r="I606" s="47"/>
    </row>
    <row r="607">
      <c r="I607" s="47"/>
    </row>
    <row r="608">
      <c r="I608" s="47"/>
    </row>
    <row r="609">
      <c r="I609" s="47"/>
    </row>
    <row r="610">
      <c r="I610" s="47"/>
    </row>
    <row r="611">
      <c r="I611" s="47"/>
    </row>
    <row r="612">
      <c r="I612" s="47"/>
    </row>
    <row r="613">
      <c r="I613" s="47"/>
    </row>
    <row r="614">
      <c r="I614" s="47"/>
    </row>
    <row r="615">
      <c r="I615" s="47"/>
    </row>
    <row r="616">
      <c r="I616" s="47"/>
    </row>
    <row r="617">
      <c r="I617" s="47"/>
    </row>
    <row r="618">
      <c r="I618" s="47"/>
    </row>
    <row r="619">
      <c r="I619" s="47"/>
    </row>
    <row r="620">
      <c r="I620" s="47"/>
    </row>
    <row r="621">
      <c r="I621" s="47"/>
    </row>
    <row r="622">
      <c r="I622" s="47"/>
    </row>
    <row r="623">
      <c r="I623" s="47"/>
    </row>
    <row r="624">
      <c r="I624" s="47"/>
    </row>
    <row r="625">
      <c r="I625" s="47"/>
    </row>
    <row r="626">
      <c r="I626" s="47"/>
    </row>
    <row r="627">
      <c r="I627" s="47"/>
    </row>
    <row r="628">
      <c r="I628" s="47"/>
    </row>
    <row r="629">
      <c r="I629" s="47"/>
    </row>
    <row r="630">
      <c r="I630" s="47"/>
    </row>
    <row r="631">
      <c r="I631" s="47"/>
    </row>
    <row r="632">
      <c r="I632" s="47"/>
    </row>
    <row r="633">
      <c r="I633" s="47"/>
    </row>
    <row r="634">
      <c r="I634" s="47"/>
    </row>
    <row r="635">
      <c r="I635" s="47"/>
    </row>
    <row r="636">
      <c r="I636" s="47"/>
    </row>
    <row r="637">
      <c r="I637" s="47"/>
    </row>
    <row r="638">
      <c r="I638" s="47"/>
    </row>
    <row r="639">
      <c r="I639" s="47"/>
    </row>
    <row r="640">
      <c r="I640" s="47"/>
    </row>
    <row r="641">
      <c r="I641" s="47"/>
    </row>
    <row r="642">
      <c r="I642" s="47"/>
    </row>
    <row r="643">
      <c r="I643" s="47"/>
    </row>
    <row r="644">
      <c r="I644" s="47"/>
    </row>
    <row r="645">
      <c r="I645" s="47"/>
    </row>
    <row r="646">
      <c r="I646" s="47"/>
    </row>
    <row r="647">
      <c r="I647" s="47"/>
    </row>
    <row r="648">
      <c r="I648" s="47"/>
    </row>
    <row r="649">
      <c r="I649" s="47"/>
    </row>
    <row r="650">
      <c r="I650" s="47"/>
    </row>
    <row r="651">
      <c r="I651" s="47"/>
    </row>
    <row r="652">
      <c r="I652" s="47"/>
    </row>
    <row r="653">
      <c r="I653" s="47"/>
    </row>
    <row r="654">
      <c r="I654" s="47"/>
    </row>
    <row r="655">
      <c r="I655" s="47"/>
    </row>
    <row r="656">
      <c r="I656" s="47"/>
    </row>
    <row r="657">
      <c r="I657" s="47"/>
    </row>
    <row r="658">
      <c r="I658" s="47"/>
    </row>
    <row r="659">
      <c r="I659" s="47"/>
    </row>
    <row r="660">
      <c r="I660" s="47"/>
    </row>
    <row r="661">
      <c r="I661" s="47"/>
    </row>
    <row r="662">
      <c r="I662" s="47"/>
    </row>
    <row r="663">
      <c r="I663" s="47"/>
    </row>
    <row r="664">
      <c r="I664" s="47"/>
    </row>
    <row r="665">
      <c r="I665" s="47"/>
    </row>
    <row r="666">
      <c r="I666" s="47"/>
    </row>
    <row r="667">
      <c r="I667" s="47"/>
    </row>
    <row r="668">
      <c r="I668" s="47"/>
    </row>
    <row r="669">
      <c r="I669" s="47"/>
    </row>
    <row r="670">
      <c r="I670" s="47"/>
    </row>
    <row r="671">
      <c r="I671" s="47"/>
    </row>
    <row r="672">
      <c r="I672" s="47"/>
    </row>
    <row r="673">
      <c r="I673" s="47"/>
    </row>
    <row r="674">
      <c r="I674" s="47"/>
    </row>
    <row r="675">
      <c r="I675" s="47"/>
    </row>
    <row r="676">
      <c r="I676" s="47"/>
    </row>
    <row r="677">
      <c r="I677" s="47"/>
    </row>
    <row r="678">
      <c r="I678" s="47"/>
    </row>
    <row r="679">
      <c r="I679" s="47"/>
    </row>
    <row r="680">
      <c r="I680" s="47"/>
    </row>
    <row r="681">
      <c r="I681" s="47"/>
    </row>
    <row r="682">
      <c r="I682" s="47"/>
    </row>
    <row r="683">
      <c r="I683" s="47"/>
    </row>
    <row r="684">
      <c r="I684" s="47"/>
    </row>
    <row r="685">
      <c r="I685" s="47"/>
    </row>
    <row r="686">
      <c r="I686" s="47"/>
    </row>
    <row r="687">
      <c r="I687" s="47"/>
    </row>
    <row r="688">
      <c r="I688" s="47"/>
    </row>
    <row r="689">
      <c r="I689" s="47"/>
    </row>
    <row r="690">
      <c r="I690" s="47"/>
    </row>
    <row r="691">
      <c r="I691" s="47"/>
    </row>
    <row r="692">
      <c r="I692" s="47"/>
    </row>
    <row r="693">
      <c r="I693" s="47"/>
    </row>
    <row r="694">
      <c r="I694" s="47"/>
    </row>
    <row r="695">
      <c r="I695" s="47"/>
    </row>
    <row r="696">
      <c r="I696" s="47"/>
    </row>
    <row r="697">
      <c r="I697" s="47"/>
    </row>
    <row r="698">
      <c r="I698" s="47"/>
    </row>
    <row r="699">
      <c r="I699" s="47"/>
    </row>
    <row r="700">
      <c r="I700" s="47"/>
    </row>
    <row r="701">
      <c r="I701" s="47"/>
    </row>
    <row r="702">
      <c r="I702" s="47"/>
    </row>
    <row r="703">
      <c r="I703" s="47"/>
    </row>
    <row r="704">
      <c r="I704" s="47"/>
    </row>
    <row r="705">
      <c r="I705" s="47"/>
    </row>
    <row r="706">
      <c r="I706" s="47"/>
    </row>
    <row r="707">
      <c r="I707" s="47"/>
    </row>
    <row r="708">
      <c r="I708" s="47"/>
    </row>
    <row r="709">
      <c r="I709" s="47"/>
    </row>
    <row r="710">
      <c r="I710" s="47"/>
    </row>
    <row r="711">
      <c r="I711" s="47"/>
    </row>
    <row r="712">
      <c r="I712" s="47"/>
    </row>
    <row r="713">
      <c r="I713" s="47"/>
    </row>
    <row r="714">
      <c r="I714" s="47"/>
    </row>
    <row r="715">
      <c r="I715" s="47"/>
    </row>
    <row r="716">
      <c r="I716" s="47"/>
    </row>
    <row r="717">
      <c r="I717" s="47"/>
    </row>
    <row r="718">
      <c r="I718" s="47"/>
    </row>
    <row r="719">
      <c r="I719" s="47"/>
    </row>
    <row r="720">
      <c r="I720" s="47"/>
    </row>
    <row r="721">
      <c r="I721" s="47"/>
    </row>
    <row r="722">
      <c r="I722" s="47"/>
    </row>
    <row r="723">
      <c r="I723" s="47"/>
    </row>
    <row r="724">
      <c r="I724" s="47"/>
    </row>
    <row r="725">
      <c r="I725" s="47"/>
    </row>
    <row r="726">
      <c r="I726" s="47"/>
    </row>
    <row r="727">
      <c r="I727" s="47"/>
    </row>
    <row r="728">
      <c r="I728" s="47"/>
    </row>
    <row r="729">
      <c r="I729" s="47"/>
    </row>
    <row r="730">
      <c r="I730" s="47"/>
    </row>
    <row r="731">
      <c r="I731" s="47"/>
    </row>
    <row r="732">
      <c r="I732" s="47"/>
    </row>
    <row r="733">
      <c r="I733" s="47"/>
    </row>
    <row r="734">
      <c r="I734" s="47"/>
    </row>
    <row r="735">
      <c r="I735" s="47"/>
    </row>
    <row r="736">
      <c r="I736" s="47"/>
    </row>
    <row r="737">
      <c r="I737" s="47"/>
    </row>
    <row r="738">
      <c r="I738" s="47"/>
    </row>
    <row r="739">
      <c r="I739" s="47"/>
    </row>
    <row r="740">
      <c r="I740" s="47"/>
    </row>
    <row r="741">
      <c r="I741" s="47"/>
    </row>
    <row r="742">
      <c r="I742" s="47"/>
    </row>
    <row r="743">
      <c r="I743" s="47"/>
    </row>
    <row r="744">
      <c r="I744" s="47"/>
    </row>
    <row r="745">
      <c r="I745" s="47"/>
    </row>
    <row r="746">
      <c r="I746" s="47"/>
    </row>
    <row r="747">
      <c r="I747" s="47"/>
    </row>
    <row r="748">
      <c r="I748" s="47"/>
    </row>
    <row r="749">
      <c r="I749" s="47"/>
    </row>
    <row r="750">
      <c r="I750" s="47"/>
    </row>
    <row r="751">
      <c r="I751" s="47"/>
    </row>
    <row r="752">
      <c r="I752" s="47"/>
    </row>
    <row r="753">
      <c r="I753" s="47"/>
    </row>
    <row r="754">
      <c r="I754" s="47"/>
    </row>
    <row r="755">
      <c r="I755" s="47"/>
    </row>
    <row r="756">
      <c r="I756" s="47"/>
    </row>
    <row r="757">
      <c r="I757" s="47"/>
    </row>
    <row r="758">
      <c r="I758" s="47"/>
    </row>
    <row r="759">
      <c r="I759" s="47"/>
    </row>
    <row r="760">
      <c r="I760" s="47"/>
    </row>
    <row r="761">
      <c r="I761" s="47"/>
    </row>
    <row r="762">
      <c r="I762" s="47"/>
    </row>
    <row r="763">
      <c r="I763" s="47"/>
    </row>
    <row r="764">
      <c r="I764" s="47"/>
    </row>
    <row r="765">
      <c r="I765" s="47"/>
    </row>
    <row r="766">
      <c r="I766" s="47"/>
    </row>
    <row r="767">
      <c r="I767" s="47"/>
    </row>
    <row r="768">
      <c r="I768" s="47"/>
    </row>
    <row r="769">
      <c r="I769" s="47"/>
    </row>
    <row r="770">
      <c r="I770" s="47"/>
    </row>
    <row r="771">
      <c r="I771" s="47"/>
    </row>
    <row r="772">
      <c r="I772" s="47"/>
    </row>
    <row r="773">
      <c r="I773" s="47"/>
    </row>
    <row r="774">
      <c r="I774" s="47"/>
    </row>
    <row r="775">
      <c r="I775" s="47"/>
    </row>
    <row r="776">
      <c r="I776" s="47"/>
    </row>
    <row r="777">
      <c r="I777" s="47"/>
    </row>
    <row r="778">
      <c r="I778" s="47"/>
    </row>
    <row r="779">
      <c r="I779" s="47"/>
    </row>
    <row r="780">
      <c r="I780" s="47"/>
    </row>
    <row r="781">
      <c r="I781" s="47"/>
    </row>
    <row r="782">
      <c r="I782" s="47"/>
    </row>
    <row r="783">
      <c r="I783" s="47"/>
    </row>
    <row r="784">
      <c r="I784" s="47"/>
    </row>
    <row r="785">
      <c r="I785" s="47"/>
    </row>
    <row r="786">
      <c r="I786" s="47"/>
    </row>
    <row r="787">
      <c r="I787" s="47"/>
    </row>
    <row r="788">
      <c r="I788" s="47"/>
    </row>
    <row r="789">
      <c r="I789" s="47"/>
    </row>
    <row r="790">
      <c r="I790" s="47"/>
    </row>
    <row r="791">
      <c r="I791" s="47"/>
    </row>
    <row r="792">
      <c r="I792" s="47"/>
    </row>
    <row r="793">
      <c r="I793" s="47"/>
    </row>
    <row r="794">
      <c r="I794" s="47"/>
    </row>
    <row r="795">
      <c r="I795" s="47"/>
    </row>
    <row r="796">
      <c r="I796" s="47"/>
    </row>
    <row r="797">
      <c r="I797" s="47"/>
    </row>
    <row r="798">
      <c r="I798" s="47"/>
    </row>
    <row r="799">
      <c r="I799" s="47"/>
    </row>
    <row r="800">
      <c r="I800" s="47"/>
    </row>
    <row r="801">
      <c r="I801" s="47"/>
    </row>
    <row r="802">
      <c r="I802" s="47"/>
    </row>
    <row r="803">
      <c r="I803" s="47"/>
    </row>
    <row r="804">
      <c r="I804" s="47"/>
    </row>
    <row r="805">
      <c r="I805" s="47"/>
    </row>
    <row r="806">
      <c r="I806" s="47"/>
    </row>
    <row r="807">
      <c r="I807" s="47"/>
    </row>
    <row r="808">
      <c r="I808" s="47"/>
    </row>
    <row r="809">
      <c r="I809" s="47"/>
    </row>
    <row r="810">
      <c r="I810" s="47"/>
    </row>
    <row r="811">
      <c r="I811" s="47"/>
    </row>
    <row r="812">
      <c r="I812" s="47"/>
    </row>
    <row r="813">
      <c r="I813" s="47"/>
    </row>
    <row r="814">
      <c r="I814" s="47"/>
    </row>
    <row r="815">
      <c r="I815" s="47"/>
    </row>
    <row r="816">
      <c r="I816" s="47"/>
    </row>
    <row r="817">
      <c r="I817" s="47"/>
    </row>
    <row r="818">
      <c r="I818" s="47"/>
    </row>
    <row r="819">
      <c r="I819" s="47"/>
    </row>
    <row r="820">
      <c r="I820" s="47"/>
    </row>
    <row r="821">
      <c r="I821" s="47"/>
    </row>
    <row r="822">
      <c r="I822" s="47"/>
    </row>
    <row r="823">
      <c r="I823" s="47"/>
    </row>
    <row r="824">
      <c r="I824" s="47"/>
    </row>
    <row r="825">
      <c r="I825" s="47"/>
    </row>
    <row r="826">
      <c r="I826" s="47"/>
    </row>
    <row r="827">
      <c r="I827" s="47"/>
    </row>
    <row r="828">
      <c r="I828" s="47"/>
    </row>
    <row r="829">
      <c r="I829" s="47"/>
    </row>
    <row r="830">
      <c r="I830" s="47"/>
    </row>
    <row r="831">
      <c r="I831" s="47"/>
    </row>
    <row r="832">
      <c r="I832" s="47"/>
    </row>
    <row r="833">
      <c r="I833" s="47"/>
    </row>
    <row r="834">
      <c r="I834" s="47"/>
    </row>
    <row r="835">
      <c r="I835" s="47"/>
    </row>
    <row r="836">
      <c r="I836" s="47"/>
    </row>
    <row r="837">
      <c r="I837" s="47"/>
    </row>
    <row r="838">
      <c r="I838" s="47"/>
    </row>
    <row r="839">
      <c r="I839" s="47"/>
    </row>
    <row r="840">
      <c r="I840" s="47"/>
    </row>
    <row r="841">
      <c r="I841" s="47"/>
    </row>
    <row r="842">
      <c r="I842" s="47"/>
    </row>
    <row r="843">
      <c r="I843" s="47"/>
    </row>
    <row r="844">
      <c r="I844" s="47"/>
    </row>
    <row r="845">
      <c r="I845" s="47"/>
    </row>
    <row r="846">
      <c r="I846" s="47"/>
    </row>
    <row r="847">
      <c r="I847" s="47"/>
    </row>
    <row r="848">
      <c r="I848" s="47"/>
    </row>
    <row r="849">
      <c r="I849" s="47"/>
    </row>
    <row r="850">
      <c r="I850" s="47"/>
    </row>
    <row r="851">
      <c r="I851" s="47"/>
    </row>
    <row r="852">
      <c r="I852" s="47"/>
    </row>
    <row r="853">
      <c r="I853" s="47"/>
    </row>
    <row r="854">
      <c r="I854" s="47"/>
    </row>
    <row r="855">
      <c r="I855" s="47"/>
    </row>
    <row r="856">
      <c r="I856" s="47"/>
    </row>
    <row r="857">
      <c r="I857" s="47"/>
    </row>
    <row r="858">
      <c r="I858" s="47"/>
    </row>
    <row r="859">
      <c r="I859" s="47"/>
    </row>
    <row r="860">
      <c r="I860" s="47"/>
    </row>
    <row r="861">
      <c r="I861" s="47"/>
    </row>
    <row r="862">
      <c r="I862" s="47"/>
    </row>
    <row r="863">
      <c r="I863" s="47"/>
    </row>
    <row r="864">
      <c r="I864" s="47"/>
    </row>
    <row r="865">
      <c r="I865" s="47"/>
    </row>
    <row r="866">
      <c r="I866" s="47"/>
    </row>
    <row r="867">
      <c r="I867" s="47"/>
    </row>
    <row r="868">
      <c r="I868" s="47"/>
    </row>
    <row r="869">
      <c r="I869" s="47"/>
    </row>
    <row r="870">
      <c r="I870" s="47"/>
    </row>
    <row r="871">
      <c r="I871" s="47"/>
    </row>
    <row r="872">
      <c r="I872" s="47"/>
    </row>
    <row r="873">
      <c r="I873" s="47"/>
    </row>
    <row r="874">
      <c r="I874" s="47"/>
    </row>
    <row r="875">
      <c r="I875" s="47"/>
    </row>
    <row r="876">
      <c r="I876" s="47"/>
    </row>
    <row r="877">
      <c r="I877" s="47"/>
    </row>
    <row r="878">
      <c r="I878" s="47"/>
    </row>
    <row r="879">
      <c r="I879" s="47"/>
    </row>
    <row r="880">
      <c r="I880" s="47"/>
    </row>
    <row r="881">
      <c r="I881" s="47"/>
    </row>
    <row r="882">
      <c r="I882" s="47"/>
    </row>
    <row r="883">
      <c r="I883" s="47"/>
    </row>
    <row r="884">
      <c r="I884" s="47"/>
    </row>
    <row r="885">
      <c r="I885" s="47"/>
    </row>
    <row r="886">
      <c r="I886" s="47"/>
    </row>
    <row r="887">
      <c r="I887" s="47"/>
    </row>
    <row r="888">
      <c r="I888" s="47"/>
    </row>
    <row r="889">
      <c r="I889" s="47"/>
    </row>
    <row r="890">
      <c r="I890" s="47"/>
    </row>
    <row r="891">
      <c r="I891" s="47"/>
    </row>
    <row r="892">
      <c r="I892" s="47"/>
    </row>
    <row r="893">
      <c r="I893" s="47"/>
    </row>
    <row r="894">
      <c r="I894" s="47"/>
    </row>
    <row r="895">
      <c r="I895" s="47"/>
    </row>
    <row r="896">
      <c r="I896" s="47"/>
    </row>
    <row r="897">
      <c r="I897" s="47"/>
    </row>
    <row r="898">
      <c r="I898" s="47"/>
    </row>
    <row r="899">
      <c r="I899" s="47"/>
    </row>
    <row r="900">
      <c r="I900" s="47"/>
    </row>
    <row r="901">
      <c r="I901" s="47"/>
    </row>
    <row r="902">
      <c r="I902" s="47"/>
    </row>
    <row r="903">
      <c r="I903" s="47"/>
    </row>
    <row r="904">
      <c r="I904" s="47"/>
    </row>
    <row r="905">
      <c r="I905" s="47"/>
    </row>
    <row r="906">
      <c r="I906" s="47"/>
    </row>
    <row r="907">
      <c r="I907" s="47"/>
    </row>
    <row r="908">
      <c r="I908" s="47"/>
    </row>
    <row r="909">
      <c r="I909" s="47"/>
    </row>
    <row r="910">
      <c r="I910" s="47"/>
    </row>
    <row r="911">
      <c r="I911" s="47"/>
    </row>
    <row r="912">
      <c r="I912" s="47"/>
    </row>
    <row r="913">
      <c r="I913" s="47"/>
    </row>
    <row r="914">
      <c r="I914" s="47"/>
    </row>
    <row r="915">
      <c r="I915" s="47"/>
    </row>
    <row r="916">
      <c r="I916" s="47"/>
    </row>
    <row r="917">
      <c r="I917" s="47"/>
    </row>
    <row r="918">
      <c r="I918" s="47"/>
    </row>
    <row r="919">
      <c r="I919" s="47"/>
    </row>
    <row r="920">
      <c r="I920" s="47"/>
    </row>
    <row r="921">
      <c r="I921" s="47"/>
    </row>
    <row r="922">
      <c r="I922" s="47"/>
    </row>
    <row r="923">
      <c r="I923" s="47"/>
    </row>
    <row r="924">
      <c r="I924" s="47"/>
    </row>
    <row r="925">
      <c r="I925" s="47"/>
    </row>
    <row r="926">
      <c r="I926" s="47"/>
    </row>
    <row r="927">
      <c r="I927" s="47"/>
    </row>
    <row r="928">
      <c r="I928" s="47"/>
    </row>
    <row r="929">
      <c r="I929" s="47"/>
    </row>
    <row r="930">
      <c r="I930" s="47"/>
    </row>
    <row r="931">
      <c r="I931" s="47"/>
    </row>
    <row r="932">
      <c r="I932" s="47"/>
    </row>
    <row r="933">
      <c r="I933" s="47"/>
    </row>
    <row r="934">
      <c r="I934" s="47"/>
    </row>
    <row r="935">
      <c r="I935" s="47"/>
    </row>
    <row r="936">
      <c r="I936" s="47"/>
    </row>
    <row r="937">
      <c r="I937" s="47"/>
    </row>
    <row r="938">
      <c r="I938" s="47"/>
    </row>
    <row r="939">
      <c r="I939" s="47"/>
    </row>
    <row r="940">
      <c r="I940" s="47"/>
    </row>
    <row r="941">
      <c r="I941" s="47"/>
    </row>
    <row r="942">
      <c r="I942" s="47"/>
    </row>
    <row r="943">
      <c r="I943" s="47"/>
    </row>
    <row r="944">
      <c r="I944" s="47"/>
    </row>
    <row r="945">
      <c r="I945" s="47"/>
    </row>
    <row r="946">
      <c r="I946" s="47"/>
    </row>
    <row r="947">
      <c r="I947" s="47"/>
    </row>
    <row r="948">
      <c r="I948" s="47"/>
    </row>
    <row r="949">
      <c r="I949" s="47"/>
    </row>
    <row r="950">
      <c r="I950" s="47"/>
    </row>
    <row r="951">
      <c r="I951" s="47"/>
    </row>
    <row r="952">
      <c r="I952" s="47"/>
    </row>
    <row r="953">
      <c r="I953" s="47"/>
    </row>
    <row r="954">
      <c r="I954" s="47"/>
    </row>
    <row r="955">
      <c r="I955" s="47"/>
    </row>
    <row r="956">
      <c r="I956" s="47"/>
    </row>
    <row r="957">
      <c r="I957" s="47"/>
    </row>
    <row r="958">
      <c r="I958" s="47"/>
    </row>
    <row r="959">
      <c r="I959" s="47"/>
    </row>
    <row r="960">
      <c r="I960" s="47"/>
    </row>
    <row r="961">
      <c r="I961" s="47"/>
    </row>
    <row r="962">
      <c r="I962" s="47"/>
    </row>
    <row r="963">
      <c r="I963" s="47"/>
    </row>
    <row r="964">
      <c r="I964" s="47"/>
    </row>
    <row r="965">
      <c r="I965" s="47"/>
    </row>
    <row r="966">
      <c r="I966" s="47"/>
    </row>
    <row r="967">
      <c r="I967" s="47"/>
    </row>
    <row r="968">
      <c r="I968" s="47"/>
    </row>
    <row r="969">
      <c r="I969" s="47"/>
    </row>
    <row r="970">
      <c r="I970" s="47"/>
    </row>
    <row r="971">
      <c r="I971" s="47"/>
    </row>
    <row r="972">
      <c r="I972" s="47"/>
    </row>
    <row r="973">
      <c r="I973" s="47"/>
    </row>
    <row r="974">
      <c r="I974" s="47"/>
    </row>
    <row r="975">
      <c r="I975" s="47"/>
    </row>
    <row r="976">
      <c r="I976" s="47"/>
    </row>
    <row r="977">
      <c r="I977" s="47"/>
    </row>
    <row r="978">
      <c r="I978" s="47"/>
    </row>
    <row r="979">
      <c r="I979" s="47"/>
    </row>
    <row r="980">
      <c r="I980" s="47"/>
    </row>
    <row r="981">
      <c r="I981" s="47"/>
    </row>
    <row r="982">
      <c r="I982" s="47"/>
    </row>
    <row r="983">
      <c r="I983" s="47"/>
    </row>
  </sheetData>
  <mergeCells count="1">
    <mergeCell ref="I3:J3"/>
  </mergeCells>
  <conditionalFormatting sqref="A4:A16 A23:A33">
    <cfRule type="containsText" dxfId="1" priority="1" operator="containsText" text="Done">
      <formula>NOT(ISERROR(SEARCH(("Done"),(A4))))</formula>
    </cfRule>
  </conditionalFormatting>
  <conditionalFormatting sqref="A4:A16 A23:A33">
    <cfRule type="containsText" dxfId="2" priority="2" operator="containsText" text="Progress">
      <formula>NOT(ISERROR(SEARCH(("Progress"),(A4))))</formula>
    </cfRule>
  </conditionalFormatting>
  <conditionalFormatting sqref="A4:A16 A23:A33">
    <cfRule type="containsText" dxfId="0" priority="3" operator="containsText" text="New">
      <formula>NOT(ISERROR(SEARCH(("New"),(A4))))</formula>
    </cfRule>
  </conditionalFormatting>
  <dataValidations>
    <dataValidation type="list" allowBlank="1" sqref="A4:A16 A23:A33">
      <formula1>"Done,Progress,New"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69.14"/>
    <col customWidth="1" min="3" max="3" width="10.43"/>
    <col customWidth="1" min="4" max="4" width="4.71"/>
    <col customWidth="1" min="5" max="5" width="9.14"/>
    <col customWidth="1" min="6" max="6" width="6.29"/>
    <col customWidth="1" min="7" max="7" width="5.0"/>
    <col customWidth="1" min="8" max="8" width="6.71"/>
    <col customWidth="1" min="9" max="9" width="9.57"/>
    <col customWidth="1" min="10" max="10" width="9.14"/>
    <col customWidth="1" min="11" max="11" width="14.43"/>
    <col customWidth="1" min="12" max="12" width="17.86"/>
    <col customWidth="1" min="13" max="13" width="13.14"/>
    <col customWidth="1" min="14" max="14" width="17.0"/>
    <col customWidth="1" min="15" max="15" width="6.86"/>
    <col customWidth="1" min="16" max="16" width="15.14"/>
    <col customWidth="1" min="17" max="17" width="11.14"/>
  </cols>
  <sheetData>
    <row r="1">
      <c r="N1" s="47"/>
    </row>
    <row r="2">
      <c r="N2" s="47"/>
    </row>
    <row r="3">
      <c r="A3" s="19" t="s">
        <v>32</v>
      </c>
      <c r="B3" s="20" t="s">
        <v>109</v>
      </c>
      <c r="C3" s="2" t="s">
        <v>110</v>
      </c>
      <c r="D3" s="2" t="s">
        <v>34</v>
      </c>
      <c r="E3" s="2"/>
      <c r="F3" s="2" t="s">
        <v>35</v>
      </c>
      <c r="G3" s="2" t="s">
        <v>111</v>
      </c>
      <c r="H3" s="2" t="s">
        <v>112</v>
      </c>
      <c r="I3" s="2" t="s">
        <v>39</v>
      </c>
      <c r="J3" s="2" t="s">
        <v>40</v>
      </c>
      <c r="K3" s="2" t="s">
        <v>41</v>
      </c>
      <c r="L3" s="2" t="s">
        <v>113</v>
      </c>
      <c r="M3" s="2" t="s">
        <v>114</v>
      </c>
      <c r="N3" s="48" t="s">
        <v>43</v>
      </c>
      <c r="O3" s="5"/>
      <c r="P3" s="2" t="s">
        <v>44</v>
      </c>
      <c r="Q3" s="12" t="s">
        <v>45</v>
      </c>
    </row>
    <row r="4">
      <c r="A4" s="21" t="s">
        <v>49</v>
      </c>
      <c r="B4" s="22" t="s">
        <v>115</v>
      </c>
      <c r="C4" s="52">
        <v>44021.0</v>
      </c>
      <c r="D4" s="22">
        <v>2.0</v>
      </c>
      <c r="E4" s="22"/>
      <c r="F4" s="22" t="s">
        <v>116</v>
      </c>
      <c r="G4" s="53">
        <v>8.0</v>
      </c>
      <c r="H4" s="53">
        <v>3.0</v>
      </c>
      <c r="I4" s="23">
        <v>1.0E8</v>
      </c>
      <c r="J4" s="22" t="s">
        <v>28</v>
      </c>
      <c r="K4" s="23">
        <v>1.0E-5</v>
      </c>
      <c r="L4" s="23">
        <v>100000.0</v>
      </c>
      <c r="M4" s="23">
        <f t="shared" ref="M4:M11" si="1">G4*H4*L4</f>
        <v>2400000</v>
      </c>
      <c r="N4" s="24">
        <f>6*3600+58*60+50</f>
        <v>25130</v>
      </c>
      <c r="O4" s="24">
        <f t="shared" ref="O4:O11" si="2">N4/3600</f>
        <v>6.980555556</v>
      </c>
      <c r="P4" s="21">
        <v>199000.0</v>
      </c>
      <c r="Q4" s="12">
        <v>108.0</v>
      </c>
    </row>
    <row r="5">
      <c r="A5" s="21" t="s">
        <v>49</v>
      </c>
      <c r="B5" s="22" t="s">
        <v>117</v>
      </c>
      <c r="C5" s="52">
        <v>44022.0</v>
      </c>
      <c r="D5" s="22">
        <v>1.0</v>
      </c>
      <c r="E5" s="22"/>
      <c r="F5" s="22" t="s">
        <v>118</v>
      </c>
      <c r="G5" s="53">
        <v>8.0</v>
      </c>
      <c r="H5" s="53">
        <v>6.0</v>
      </c>
      <c r="I5" s="23">
        <v>1.0E8</v>
      </c>
      <c r="J5" s="22" t="s">
        <v>28</v>
      </c>
      <c r="K5" s="23">
        <v>1.0E-5</v>
      </c>
      <c r="L5" s="23">
        <v>400000.0</v>
      </c>
      <c r="M5" s="23">
        <f t="shared" si="1"/>
        <v>19200000</v>
      </c>
      <c r="N5" s="24">
        <f>54*3600+59*60+53</f>
        <v>197993</v>
      </c>
      <c r="O5" s="24">
        <f t="shared" si="2"/>
        <v>54.99805556</v>
      </c>
      <c r="P5" s="21">
        <v>1600000.0</v>
      </c>
      <c r="Q5" s="22">
        <v>929.0</v>
      </c>
    </row>
    <row r="6">
      <c r="A6" s="21" t="s">
        <v>49</v>
      </c>
      <c r="B6" s="22" t="s">
        <v>119</v>
      </c>
      <c r="C6" s="52">
        <v>44025.0</v>
      </c>
      <c r="D6" s="22">
        <v>1.0</v>
      </c>
      <c r="E6" s="22"/>
      <c r="F6" s="22" t="s">
        <v>120</v>
      </c>
      <c r="G6" s="53">
        <v>6.0</v>
      </c>
      <c r="H6" s="53">
        <v>2.0</v>
      </c>
      <c r="I6" s="23">
        <v>1.0E8</v>
      </c>
      <c r="J6" s="22" t="s">
        <v>28</v>
      </c>
      <c r="K6" s="23">
        <v>1.0E-6</v>
      </c>
      <c r="L6" s="23">
        <v>100000.0</v>
      </c>
      <c r="M6" s="23">
        <f t="shared" si="1"/>
        <v>1200000</v>
      </c>
      <c r="N6" s="24">
        <f>35*3600+36*60+52</f>
        <v>128212</v>
      </c>
      <c r="O6" s="24">
        <f t="shared" si="2"/>
        <v>35.61444444</v>
      </c>
      <c r="P6" s="21">
        <v>102000.0</v>
      </c>
      <c r="Q6" s="22">
        <v>52.0</v>
      </c>
    </row>
    <row r="7">
      <c r="A7" s="21" t="s">
        <v>49</v>
      </c>
      <c r="B7" s="22" t="s">
        <v>119</v>
      </c>
      <c r="C7" s="52">
        <v>44027.0</v>
      </c>
      <c r="D7" s="22">
        <v>1.0</v>
      </c>
      <c r="E7" s="22"/>
      <c r="F7" s="22" t="s">
        <v>121</v>
      </c>
      <c r="G7" s="53">
        <v>6.0</v>
      </c>
      <c r="H7" s="53">
        <v>2.0</v>
      </c>
      <c r="I7" s="23">
        <v>1.0E8</v>
      </c>
      <c r="J7" s="22" t="s">
        <v>28</v>
      </c>
      <c r="K7" s="23">
        <v>1.0E-5</v>
      </c>
      <c r="L7" s="23">
        <v>100000.0</v>
      </c>
      <c r="M7" s="23">
        <f t="shared" si="1"/>
        <v>1200000</v>
      </c>
      <c r="N7" s="24">
        <f>3*3600+46*60+54</f>
        <v>13614</v>
      </c>
      <c r="O7" s="24">
        <f t="shared" si="2"/>
        <v>3.781666667</v>
      </c>
      <c r="P7" s="21">
        <v>100000.0</v>
      </c>
      <c r="Q7" s="22">
        <v>62.0</v>
      </c>
    </row>
    <row r="8">
      <c r="A8" s="21" t="s">
        <v>49</v>
      </c>
      <c r="B8" s="22" t="s">
        <v>119</v>
      </c>
      <c r="C8" s="52">
        <v>44027.0</v>
      </c>
      <c r="D8" s="22">
        <v>2.0</v>
      </c>
      <c r="E8" s="22"/>
      <c r="F8" s="22" t="s">
        <v>122</v>
      </c>
      <c r="G8" s="53">
        <v>6.0</v>
      </c>
      <c r="H8" s="53">
        <v>2.0</v>
      </c>
      <c r="I8" s="23">
        <v>1.0E8</v>
      </c>
      <c r="J8" s="22" t="s">
        <v>28</v>
      </c>
      <c r="K8" s="23">
        <v>1.0E-5</v>
      </c>
      <c r="L8" s="23">
        <v>200000.0</v>
      </c>
      <c r="M8" s="23">
        <f t="shared" si="1"/>
        <v>2400000</v>
      </c>
      <c r="N8" s="24">
        <f>7*3600+21*60+48</f>
        <v>26508</v>
      </c>
      <c r="O8" s="24">
        <f t="shared" si="2"/>
        <v>7.363333333</v>
      </c>
      <c r="P8" s="21">
        <v>199000.0</v>
      </c>
      <c r="Q8" s="22">
        <v>101.0</v>
      </c>
    </row>
    <row r="9">
      <c r="A9" s="21" t="s">
        <v>49</v>
      </c>
      <c r="B9" s="22" t="s">
        <v>119</v>
      </c>
      <c r="C9" s="52">
        <v>44027.0</v>
      </c>
      <c r="D9" s="22">
        <v>3.0</v>
      </c>
      <c r="E9" s="22"/>
      <c r="F9" s="22" t="s">
        <v>123</v>
      </c>
      <c r="G9" s="53">
        <v>6.0</v>
      </c>
      <c r="H9" s="53">
        <v>2.0</v>
      </c>
      <c r="I9" s="23">
        <v>1.0E8</v>
      </c>
      <c r="J9" s="22" t="s">
        <v>28</v>
      </c>
      <c r="K9" s="23">
        <v>1.0E-5</v>
      </c>
      <c r="L9" s="23">
        <v>400000.0</v>
      </c>
      <c r="M9" s="23">
        <f t="shared" si="1"/>
        <v>4800000</v>
      </c>
      <c r="N9" s="24">
        <f>14*3600+49*60+11</f>
        <v>53351</v>
      </c>
      <c r="O9" s="24">
        <f t="shared" si="2"/>
        <v>14.81972222</v>
      </c>
      <c r="P9" s="21">
        <v>398000.0</v>
      </c>
      <c r="Q9" s="22">
        <v>213.0</v>
      </c>
    </row>
    <row r="10">
      <c r="A10" s="21" t="s">
        <v>49</v>
      </c>
      <c r="B10" s="22" t="s">
        <v>119</v>
      </c>
      <c r="C10" s="52">
        <v>44028.0</v>
      </c>
      <c r="D10" s="22">
        <v>1.0</v>
      </c>
      <c r="E10" s="22"/>
      <c r="F10" s="22" t="s">
        <v>124</v>
      </c>
      <c r="G10" s="53">
        <v>6.0</v>
      </c>
      <c r="H10" s="53">
        <v>2.0</v>
      </c>
      <c r="I10" s="23">
        <v>1.0E8</v>
      </c>
      <c r="J10" s="22" t="s">
        <v>28</v>
      </c>
      <c r="K10" s="23">
        <v>1.0E-5</v>
      </c>
      <c r="L10" s="23">
        <v>600000.0</v>
      </c>
      <c r="M10" s="23">
        <f t="shared" si="1"/>
        <v>7200000</v>
      </c>
      <c r="N10" s="24">
        <f>21*3600+51*60+2</f>
        <v>78662</v>
      </c>
      <c r="O10" s="24">
        <f t="shared" si="2"/>
        <v>21.85055556</v>
      </c>
      <c r="P10" s="21">
        <v>596000.0</v>
      </c>
      <c r="Q10" s="22">
        <v>328.0</v>
      </c>
    </row>
    <row r="11">
      <c r="A11" s="21" t="s">
        <v>49</v>
      </c>
      <c r="B11" s="22" t="s">
        <v>125</v>
      </c>
      <c r="C11" s="52">
        <v>44029.0</v>
      </c>
      <c r="D11" s="22">
        <v>1.0</v>
      </c>
      <c r="E11" s="22"/>
      <c r="F11" s="22" t="s">
        <v>126</v>
      </c>
      <c r="G11" s="53">
        <v>6.0</v>
      </c>
      <c r="H11" s="53">
        <v>3.0</v>
      </c>
      <c r="I11" s="23">
        <v>1.0E8</v>
      </c>
      <c r="J11" s="22" t="s">
        <v>28</v>
      </c>
      <c r="K11" s="23">
        <v>1.0E-5</v>
      </c>
      <c r="L11" s="23">
        <v>1000000.0</v>
      </c>
      <c r="M11" s="23">
        <f t="shared" si="1"/>
        <v>18000000</v>
      </c>
      <c r="N11" s="24">
        <f>55*3600+51*60+36</f>
        <v>201096</v>
      </c>
      <c r="O11" s="24">
        <f t="shared" si="2"/>
        <v>55.86</v>
      </c>
      <c r="P11" s="21">
        <v>1500000.0</v>
      </c>
      <c r="Q11" s="22">
        <v>834.0</v>
      </c>
    </row>
    <row r="13">
      <c r="B13" s="19" t="s">
        <v>67</v>
      </c>
      <c r="C13" s="36"/>
      <c r="D13" s="36"/>
      <c r="E13" s="36"/>
      <c r="F13" s="36"/>
      <c r="G13" s="36"/>
      <c r="H13" s="36"/>
      <c r="I13" s="36"/>
      <c r="J13" s="36"/>
      <c r="K13" s="36"/>
      <c r="L13" s="49"/>
      <c r="M13" s="54">
        <f t="shared" ref="M13:Q13" si="3">SUM(M4:M5)+SUM(M7:M11)</f>
        <v>55200000</v>
      </c>
      <c r="N13" s="37">
        <f t="shared" si="3"/>
        <v>596354</v>
      </c>
      <c r="O13" s="55">
        <f t="shared" si="3"/>
        <v>165.6538889</v>
      </c>
      <c r="P13" s="56">
        <f t="shared" si="3"/>
        <v>4592000</v>
      </c>
      <c r="Q13" s="56">
        <f t="shared" si="3"/>
        <v>2575</v>
      </c>
    </row>
    <row r="14">
      <c r="B14" s="1" t="s">
        <v>68</v>
      </c>
      <c r="C14" s="50">
        <f>Q13/M13*100</f>
        <v>0.004664855072</v>
      </c>
      <c r="D14" s="1" t="s">
        <v>69</v>
      </c>
    </row>
    <row r="15">
      <c r="B15" s="1" t="s">
        <v>92</v>
      </c>
      <c r="C15" s="47">
        <f>M13/N13</f>
        <v>92.56247128</v>
      </c>
      <c r="D15" s="1" t="s">
        <v>93</v>
      </c>
    </row>
    <row r="16">
      <c r="B16" s="1" t="s">
        <v>94</v>
      </c>
      <c r="C16" s="47">
        <f>Q13/O13</f>
        <v>15.54445849</v>
      </c>
      <c r="D16" s="1" t="s">
        <v>95</v>
      </c>
      <c r="O16" s="57"/>
    </row>
    <row r="19">
      <c r="A19" s="19" t="s">
        <v>32</v>
      </c>
      <c r="B19" s="20" t="s">
        <v>109</v>
      </c>
      <c r="C19" s="20" t="s">
        <v>110</v>
      </c>
      <c r="D19" s="20" t="s">
        <v>34</v>
      </c>
      <c r="E19" s="2"/>
      <c r="F19" s="2" t="s">
        <v>35</v>
      </c>
      <c r="G19" s="2" t="s">
        <v>111</v>
      </c>
      <c r="H19" s="2" t="s">
        <v>112</v>
      </c>
      <c r="I19" s="2" t="s">
        <v>39</v>
      </c>
      <c r="J19" s="2" t="s">
        <v>40</v>
      </c>
      <c r="K19" s="2" t="s">
        <v>41</v>
      </c>
      <c r="L19" s="2" t="s">
        <v>113</v>
      </c>
      <c r="M19" s="2" t="s">
        <v>114</v>
      </c>
      <c r="N19" s="48" t="s">
        <v>43</v>
      </c>
      <c r="O19" s="5"/>
      <c r="P19" s="2" t="s">
        <v>44</v>
      </c>
      <c r="Q19" s="2" t="s">
        <v>45</v>
      </c>
    </row>
    <row r="20">
      <c r="A20" s="21" t="s">
        <v>49</v>
      </c>
      <c r="B20" s="22" t="s">
        <v>127</v>
      </c>
      <c r="C20" s="58">
        <v>44033.0</v>
      </c>
      <c r="D20" s="59">
        <v>1.0</v>
      </c>
      <c r="E20" s="22"/>
      <c r="F20" s="22" t="s">
        <v>128</v>
      </c>
      <c r="G20" s="53">
        <v>10.0</v>
      </c>
      <c r="H20" s="53">
        <v>1.0</v>
      </c>
      <c r="I20" s="23">
        <v>1.0E8</v>
      </c>
      <c r="J20" s="22" t="s">
        <v>28</v>
      </c>
      <c r="K20" s="23">
        <v>1.0E-5</v>
      </c>
      <c r="L20" s="23">
        <v>1000000.0</v>
      </c>
      <c r="M20" s="23">
        <f t="shared" ref="M20:M27" si="4">G20*H20*L20</f>
        <v>10000000</v>
      </c>
      <c r="N20" s="60">
        <f>26*3600+20*60+44</f>
        <v>94844</v>
      </c>
      <c r="O20" s="61">
        <f t="shared" ref="O20:O27" si="5">N20/3600</f>
        <v>26.34555556</v>
      </c>
      <c r="P20" s="21">
        <v>827000.0</v>
      </c>
      <c r="Q20" s="22">
        <v>82.0</v>
      </c>
    </row>
    <row r="21">
      <c r="A21" s="21" t="s">
        <v>49</v>
      </c>
      <c r="B21" s="22" t="s">
        <v>127</v>
      </c>
      <c r="C21" s="58">
        <v>44034.0</v>
      </c>
      <c r="D21" s="59">
        <v>1.0</v>
      </c>
      <c r="E21" s="22"/>
      <c r="F21" s="22" t="s">
        <v>129</v>
      </c>
      <c r="G21" s="53">
        <v>10.0</v>
      </c>
      <c r="H21" s="53">
        <v>1.0</v>
      </c>
      <c r="I21" s="23">
        <v>1.0E8</v>
      </c>
      <c r="J21" s="22" t="s">
        <v>28</v>
      </c>
      <c r="K21" s="23">
        <v>1.0E-5</v>
      </c>
      <c r="L21" s="23">
        <v>1000000.0</v>
      </c>
      <c r="M21" s="23">
        <f t="shared" si="4"/>
        <v>10000000</v>
      </c>
      <c r="N21" s="60">
        <f>26*3600+15*60+51</f>
        <v>94551</v>
      </c>
      <c r="O21" s="61">
        <f t="shared" si="5"/>
        <v>26.26416667</v>
      </c>
      <c r="P21" s="21">
        <v>827000.0</v>
      </c>
      <c r="Q21" s="22">
        <v>96.0</v>
      </c>
    </row>
    <row r="22">
      <c r="A22" s="21" t="s">
        <v>49</v>
      </c>
      <c r="B22" s="22" t="s">
        <v>127</v>
      </c>
      <c r="C22" s="52">
        <v>44036.0</v>
      </c>
      <c r="D22" s="22">
        <v>1.0</v>
      </c>
      <c r="E22" s="22"/>
      <c r="F22" s="22" t="s">
        <v>130</v>
      </c>
      <c r="G22" s="53">
        <v>10.0</v>
      </c>
      <c r="H22" s="53">
        <v>1.0</v>
      </c>
      <c r="I22" s="23">
        <v>1.0E8</v>
      </c>
      <c r="J22" s="22" t="s">
        <v>28</v>
      </c>
      <c r="K22" s="23">
        <v>1.0E-5</v>
      </c>
      <c r="L22" s="23">
        <v>2700000.0</v>
      </c>
      <c r="M22" s="23">
        <f t="shared" si="4"/>
        <v>27000000</v>
      </c>
      <c r="N22" s="60">
        <f>70*3600+49*60+18</f>
        <v>254958</v>
      </c>
      <c r="O22" s="61">
        <f t="shared" si="5"/>
        <v>70.82166667</v>
      </c>
      <c r="P22" s="62">
        <v>2200000.0</v>
      </c>
      <c r="Q22" s="22">
        <v>254.0</v>
      </c>
    </row>
    <row r="23">
      <c r="A23" s="21" t="s">
        <v>49</v>
      </c>
      <c r="B23" s="22" t="s">
        <v>131</v>
      </c>
      <c r="C23" s="52">
        <v>44039.0</v>
      </c>
      <c r="D23" s="22">
        <v>1.0</v>
      </c>
      <c r="E23" s="22"/>
      <c r="F23" s="22" t="s">
        <v>132</v>
      </c>
      <c r="G23" s="53">
        <v>20.0</v>
      </c>
      <c r="H23" s="53">
        <v>1.0</v>
      </c>
      <c r="I23" s="23">
        <v>1.0E8</v>
      </c>
      <c r="J23" s="22" t="s">
        <v>28</v>
      </c>
      <c r="K23" s="23">
        <v>1.0E-5</v>
      </c>
      <c r="L23" s="23">
        <v>1000000.0</v>
      </c>
      <c r="M23" s="23">
        <f t="shared" si="4"/>
        <v>20000000</v>
      </c>
      <c r="N23" s="60">
        <f>52*3600+24*60+37</f>
        <v>188677</v>
      </c>
      <c r="O23" s="61">
        <f t="shared" si="5"/>
        <v>52.41027778</v>
      </c>
      <c r="P23" s="62">
        <v>1700000.0</v>
      </c>
      <c r="Q23" s="22">
        <v>197.0</v>
      </c>
    </row>
    <row r="24">
      <c r="A24" s="21" t="s">
        <v>49</v>
      </c>
      <c r="B24" s="59" t="s">
        <v>131</v>
      </c>
      <c r="C24" s="58">
        <v>44041.0</v>
      </c>
      <c r="D24" s="59">
        <v>1.0</v>
      </c>
      <c r="E24" s="59"/>
      <c r="F24" s="59" t="s">
        <v>133</v>
      </c>
      <c r="G24" s="63">
        <v>20.0</v>
      </c>
      <c r="H24" s="63">
        <v>1.0</v>
      </c>
      <c r="I24" s="64">
        <v>1.0E8</v>
      </c>
      <c r="J24" s="59" t="s">
        <v>28</v>
      </c>
      <c r="K24" s="64">
        <v>1.0E-5</v>
      </c>
      <c r="L24" s="64">
        <v>1000000.0</v>
      </c>
      <c r="M24" s="23">
        <f t="shared" si="4"/>
        <v>20000000</v>
      </c>
      <c r="N24" s="60">
        <f>52*3600+26*60+2</f>
        <v>188762</v>
      </c>
      <c r="O24" s="61">
        <f t="shared" si="5"/>
        <v>52.43388889</v>
      </c>
      <c r="P24" s="65">
        <v>1700000.0</v>
      </c>
      <c r="Q24" s="59">
        <v>190.0</v>
      </c>
    </row>
    <row r="25">
      <c r="A25" s="21" t="s">
        <v>49</v>
      </c>
      <c r="B25" s="59" t="s">
        <v>131</v>
      </c>
      <c r="C25" s="58">
        <v>44046.0</v>
      </c>
      <c r="D25" s="59">
        <v>1.0</v>
      </c>
      <c r="E25" s="59"/>
      <c r="F25" s="59" t="s">
        <v>134</v>
      </c>
      <c r="G25" s="63">
        <v>20.0</v>
      </c>
      <c r="H25" s="63">
        <v>1.0</v>
      </c>
      <c r="I25" s="64">
        <v>1.0E8</v>
      </c>
      <c r="J25" s="59" t="s">
        <v>28</v>
      </c>
      <c r="K25" s="64">
        <v>1.0E-5</v>
      </c>
      <c r="L25" s="64">
        <v>1500000.0</v>
      </c>
      <c r="M25" s="23">
        <f t="shared" si="4"/>
        <v>30000000</v>
      </c>
      <c r="N25" s="60">
        <f>78*3600+38*60+5</f>
        <v>283085</v>
      </c>
      <c r="O25" s="61">
        <f t="shared" si="5"/>
        <v>78.63472222</v>
      </c>
      <c r="P25" s="65">
        <v>2500000.0</v>
      </c>
      <c r="Q25" s="59">
        <v>279.0</v>
      </c>
    </row>
    <row r="26">
      <c r="A26" s="21" t="s">
        <v>49</v>
      </c>
      <c r="B26" s="59" t="s">
        <v>131</v>
      </c>
      <c r="C26" s="58">
        <v>44050.0</v>
      </c>
      <c r="D26" s="59">
        <v>1.0</v>
      </c>
      <c r="E26" s="59"/>
      <c r="F26" s="59" t="s">
        <v>135</v>
      </c>
      <c r="G26" s="63">
        <v>20.0</v>
      </c>
      <c r="H26" s="63">
        <v>1.0</v>
      </c>
      <c r="I26" s="64">
        <v>1.0E8</v>
      </c>
      <c r="J26" s="59" t="s">
        <v>28</v>
      </c>
      <c r="K26" s="64">
        <v>1.0E-5</v>
      </c>
      <c r="L26" s="64">
        <v>112000.0</v>
      </c>
      <c r="M26" s="23">
        <f t="shared" si="4"/>
        <v>2240000</v>
      </c>
      <c r="N26" s="60">
        <f>5*3600+54*60+3</f>
        <v>21243</v>
      </c>
      <c r="O26" s="61">
        <f t="shared" si="5"/>
        <v>5.900833333</v>
      </c>
      <c r="P26" s="66">
        <v>19000.0</v>
      </c>
      <c r="Q26" s="59">
        <v>0.0</v>
      </c>
    </row>
    <row r="27">
      <c r="A27" s="21" t="s">
        <v>49</v>
      </c>
      <c r="B27" s="59" t="s">
        <v>131</v>
      </c>
      <c r="C27" s="58">
        <v>44050.0</v>
      </c>
      <c r="D27" s="59">
        <v>2.0</v>
      </c>
      <c r="E27" s="59"/>
      <c r="F27" s="59" t="s">
        <v>136</v>
      </c>
      <c r="G27" s="63">
        <v>20.0</v>
      </c>
      <c r="H27" s="63">
        <v>1.0</v>
      </c>
      <c r="I27" s="64">
        <v>1.0E8</v>
      </c>
      <c r="J27" s="59" t="s">
        <v>28</v>
      </c>
      <c r="K27" s="64">
        <v>1.0E-5</v>
      </c>
      <c r="L27" s="64">
        <v>1500000.0</v>
      </c>
      <c r="M27" s="23">
        <f t="shared" si="4"/>
        <v>30000000</v>
      </c>
      <c r="N27" s="60">
        <f>79*3600+19*60+39</f>
        <v>285579</v>
      </c>
      <c r="O27" s="61">
        <f t="shared" si="5"/>
        <v>79.3275</v>
      </c>
      <c r="P27" s="65">
        <v>2500000.0</v>
      </c>
      <c r="Q27" s="59">
        <v>284.0</v>
      </c>
    </row>
    <row r="29">
      <c r="B29" s="67" t="s">
        <v>67</v>
      </c>
      <c r="C29" s="4"/>
      <c r="D29" s="4"/>
      <c r="E29" s="4"/>
      <c r="F29" s="4"/>
      <c r="G29" s="4"/>
      <c r="H29" s="4"/>
      <c r="I29" s="4"/>
      <c r="J29" s="4"/>
      <c r="K29" s="4"/>
      <c r="L29" s="68"/>
      <c r="M29" s="54">
        <f t="shared" ref="M29:Q29" si="6">SUM(M20:M27)</f>
        <v>149240000</v>
      </c>
      <c r="N29" s="49">
        <f t="shared" si="6"/>
        <v>1411699</v>
      </c>
      <c r="O29" s="55">
        <f t="shared" si="6"/>
        <v>392.1386111</v>
      </c>
      <c r="P29" s="56">
        <f t="shared" si="6"/>
        <v>12273000</v>
      </c>
      <c r="Q29" s="56">
        <f t="shared" si="6"/>
        <v>1382</v>
      </c>
    </row>
    <row r="30">
      <c r="B30" s="69" t="s">
        <v>68</v>
      </c>
      <c r="C30" s="50">
        <f>Q29/M29*100</f>
        <v>0.0009260251943</v>
      </c>
      <c r="D30" s="69" t="s">
        <v>69</v>
      </c>
    </row>
    <row r="31">
      <c r="B31" s="69" t="s">
        <v>92</v>
      </c>
      <c r="C31" s="47">
        <f>M29/N29</f>
        <v>105.7165869</v>
      </c>
      <c r="D31" s="69" t="s">
        <v>93</v>
      </c>
      <c r="O31" s="70"/>
    </row>
    <row r="32">
      <c r="B32" s="69" t="s">
        <v>94</v>
      </c>
      <c r="C32" s="47">
        <f>Q29/O29</f>
        <v>3.524264025</v>
      </c>
      <c r="D32" s="69" t="s">
        <v>95</v>
      </c>
      <c r="O32" s="70"/>
    </row>
    <row r="33">
      <c r="N33" s="47"/>
    </row>
    <row r="34">
      <c r="N34" s="71"/>
    </row>
    <row r="35">
      <c r="A35" s="19" t="s">
        <v>32</v>
      </c>
      <c r="B35" s="20" t="s">
        <v>137</v>
      </c>
      <c r="C35" s="20" t="s">
        <v>110</v>
      </c>
      <c r="D35" s="20" t="s">
        <v>34</v>
      </c>
      <c r="E35" s="2" t="s">
        <v>138</v>
      </c>
      <c r="F35" s="2" t="s">
        <v>35</v>
      </c>
      <c r="G35" s="2" t="s">
        <v>111</v>
      </c>
      <c r="H35" s="2" t="s">
        <v>112</v>
      </c>
      <c r="I35" s="2" t="s">
        <v>39</v>
      </c>
      <c r="J35" s="2" t="s">
        <v>40</v>
      </c>
      <c r="K35" s="2" t="s">
        <v>41</v>
      </c>
      <c r="L35" s="2" t="s">
        <v>113</v>
      </c>
      <c r="M35" s="2" t="s">
        <v>114</v>
      </c>
      <c r="N35" s="48" t="s">
        <v>43</v>
      </c>
      <c r="O35" s="5"/>
      <c r="P35" s="2" t="s">
        <v>139</v>
      </c>
      <c r="Q35" s="2" t="s">
        <v>45</v>
      </c>
    </row>
    <row r="36">
      <c r="A36" s="21" t="s">
        <v>49</v>
      </c>
      <c r="B36" s="59" t="s">
        <v>140</v>
      </c>
      <c r="C36" s="58">
        <v>44056.0</v>
      </c>
      <c r="D36" s="59">
        <v>2.0</v>
      </c>
      <c r="E36" s="72">
        <v>1.5965243E7</v>
      </c>
      <c r="F36" s="22">
        <v>813.0</v>
      </c>
      <c r="G36" s="53">
        <v>256.0</v>
      </c>
      <c r="H36" s="53">
        <v>1.0</v>
      </c>
      <c r="I36" s="23">
        <v>1.0E8</v>
      </c>
      <c r="J36" s="22" t="s">
        <v>28</v>
      </c>
      <c r="K36" s="23">
        <v>1.0E-5</v>
      </c>
      <c r="L36" s="53">
        <v>1000.0</v>
      </c>
      <c r="M36" s="53">
        <f t="shared" ref="M36:M51" si="7">G36*H36*L36</f>
        <v>256000</v>
      </c>
      <c r="N36" s="60">
        <f>12*60+25</f>
        <v>745</v>
      </c>
      <c r="O36" s="61">
        <f t="shared" ref="O36:O51" si="8">N36/3600</f>
        <v>0.2069444444</v>
      </c>
      <c r="P36" s="21">
        <v>23.0</v>
      </c>
      <c r="Q36" s="22">
        <v>4.0</v>
      </c>
    </row>
    <row r="37">
      <c r="A37" s="21" t="s">
        <v>49</v>
      </c>
      <c r="B37" s="59" t="s">
        <v>140</v>
      </c>
      <c r="C37" s="58">
        <v>44056.0</v>
      </c>
      <c r="D37" s="59">
        <v>3.0</v>
      </c>
      <c r="E37" s="72">
        <v>1.5965245E7</v>
      </c>
      <c r="F37" s="22">
        <f t="shared" ref="F37:F41" si="9">F36+1</f>
        <v>814</v>
      </c>
      <c r="G37" s="53">
        <v>256.0</v>
      </c>
      <c r="H37" s="53">
        <v>1.0</v>
      </c>
      <c r="I37" s="23">
        <v>1.0E8</v>
      </c>
      <c r="J37" s="22" t="s">
        <v>28</v>
      </c>
      <c r="K37" s="23">
        <v>1.0E-5</v>
      </c>
      <c r="L37" s="53">
        <v>20000.0</v>
      </c>
      <c r="M37" s="53">
        <f t="shared" si="7"/>
        <v>5120000</v>
      </c>
      <c r="N37" s="60">
        <f>3*3600+42+60+3</f>
        <v>10905</v>
      </c>
      <c r="O37" s="61">
        <f t="shared" si="8"/>
        <v>3.029166667</v>
      </c>
      <c r="P37" s="21">
        <v>426.0</v>
      </c>
      <c r="Q37" s="22">
        <v>54.0</v>
      </c>
    </row>
    <row r="38">
      <c r="A38" s="21" t="s">
        <v>49</v>
      </c>
      <c r="B38" s="22" t="s">
        <v>140</v>
      </c>
      <c r="C38" s="52">
        <v>44056.0</v>
      </c>
      <c r="D38" s="22">
        <v>4.0</v>
      </c>
      <c r="E38" s="72">
        <v>1.5965252E7</v>
      </c>
      <c r="F38" s="22">
        <f t="shared" si="9"/>
        <v>815</v>
      </c>
      <c r="G38" s="53">
        <v>256.0</v>
      </c>
      <c r="H38" s="53">
        <v>1.0</v>
      </c>
      <c r="I38" s="23">
        <v>1.0E8</v>
      </c>
      <c r="J38" s="22" t="s">
        <v>28</v>
      </c>
      <c r="K38" s="23">
        <v>1.0E-5</v>
      </c>
      <c r="L38" s="53">
        <v>20000.0</v>
      </c>
      <c r="M38" s="53">
        <f t="shared" si="7"/>
        <v>5120000</v>
      </c>
      <c r="N38" s="60">
        <f>3*3600+42*60+28</f>
        <v>13348</v>
      </c>
      <c r="O38" s="61">
        <f t="shared" si="8"/>
        <v>3.707777778</v>
      </c>
      <c r="P38" s="21">
        <v>426.0</v>
      </c>
      <c r="Q38" s="22">
        <v>49.0</v>
      </c>
    </row>
    <row r="39">
      <c r="A39" s="21" t="s">
        <v>49</v>
      </c>
      <c r="B39" s="22" t="s">
        <v>140</v>
      </c>
      <c r="C39" s="52">
        <v>44057.0</v>
      </c>
      <c r="D39" s="22">
        <v>1.0</v>
      </c>
      <c r="E39" s="72">
        <v>1.5965265E7</v>
      </c>
      <c r="F39" s="22">
        <f t="shared" si="9"/>
        <v>816</v>
      </c>
      <c r="G39" s="53">
        <v>256.0</v>
      </c>
      <c r="H39" s="53">
        <v>1.0</v>
      </c>
      <c r="I39" s="23">
        <v>1.0E8</v>
      </c>
      <c r="J39" s="22" t="s">
        <v>28</v>
      </c>
      <c r="K39" s="23">
        <v>1.0E-5</v>
      </c>
      <c r="L39" s="53">
        <v>22000.0</v>
      </c>
      <c r="M39" s="53">
        <f t="shared" si="7"/>
        <v>5632000</v>
      </c>
      <c r="N39" s="73"/>
      <c r="O39" s="61">
        <f t="shared" si="8"/>
        <v>0</v>
      </c>
      <c r="P39" s="21">
        <v>468.0</v>
      </c>
      <c r="Q39" s="22">
        <v>55.0</v>
      </c>
    </row>
    <row r="40">
      <c r="A40" s="21" t="s">
        <v>49</v>
      </c>
      <c r="B40" s="59" t="s">
        <v>140</v>
      </c>
      <c r="C40" s="58">
        <v>44057.0</v>
      </c>
      <c r="D40" s="59">
        <v>2.0</v>
      </c>
      <c r="E40" s="72">
        <v>1.5965268E7</v>
      </c>
      <c r="F40" s="22">
        <f t="shared" si="9"/>
        <v>817</v>
      </c>
      <c r="G40" s="63">
        <v>256.0</v>
      </c>
      <c r="H40" s="63">
        <v>1.0</v>
      </c>
      <c r="I40" s="64">
        <v>1.0E8</v>
      </c>
      <c r="J40" s="59" t="s">
        <v>28</v>
      </c>
      <c r="K40" s="64">
        <v>1.0E-5</v>
      </c>
      <c r="L40" s="63">
        <v>22000.0</v>
      </c>
      <c r="M40" s="53">
        <f t="shared" si="7"/>
        <v>5632000</v>
      </c>
      <c r="N40" s="73"/>
      <c r="O40" s="61">
        <f t="shared" si="8"/>
        <v>0</v>
      </c>
      <c r="P40" s="66">
        <v>468.0</v>
      </c>
      <c r="Q40" s="59"/>
    </row>
    <row r="41">
      <c r="A41" s="21" t="s">
        <v>49</v>
      </c>
      <c r="B41" s="59" t="s">
        <v>140</v>
      </c>
      <c r="C41" s="58">
        <v>44057.0</v>
      </c>
      <c r="D41" s="59">
        <v>3.0</v>
      </c>
      <c r="E41" s="72">
        <v>1.5965269E7</v>
      </c>
      <c r="F41" s="22">
        <f t="shared" si="9"/>
        <v>818</v>
      </c>
      <c r="G41" s="63">
        <v>256.0</v>
      </c>
      <c r="H41" s="63">
        <v>1.0</v>
      </c>
      <c r="I41" s="64">
        <v>1.0E8</v>
      </c>
      <c r="J41" s="59" t="s">
        <v>28</v>
      </c>
      <c r="K41" s="64">
        <v>1.0E-5</v>
      </c>
      <c r="L41" s="63">
        <v>22000.0</v>
      </c>
      <c r="M41" s="53">
        <f t="shared" si="7"/>
        <v>5632000</v>
      </c>
      <c r="N41" s="73"/>
      <c r="O41" s="61">
        <f t="shared" si="8"/>
        <v>0</v>
      </c>
      <c r="P41" s="66">
        <v>468.0</v>
      </c>
      <c r="Q41" s="59"/>
    </row>
    <row r="42">
      <c r="A42" s="21" t="s">
        <v>49</v>
      </c>
      <c r="B42" s="59" t="s">
        <v>140</v>
      </c>
      <c r="C42" s="58">
        <v>44060.0</v>
      </c>
      <c r="D42" s="59">
        <v>1.0</v>
      </c>
      <c r="E42" s="72">
        <v>1.5965375E7</v>
      </c>
      <c r="F42" s="22">
        <f>820</f>
        <v>820</v>
      </c>
      <c r="G42" s="63">
        <v>256.0</v>
      </c>
      <c r="H42" s="63">
        <v>1.0</v>
      </c>
      <c r="I42" s="64">
        <v>1.0E8</v>
      </c>
      <c r="J42" s="59" t="s">
        <v>28</v>
      </c>
      <c r="K42" s="64">
        <v>1.0E-5</v>
      </c>
      <c r="L42" s="63">
        <v>22000.0</v>
      </c>
      <c r="M42" s="53">
        <f t="shared" si="7"/>
        <v>5632000</v>
      </c>
      <c r="N42" s="73"/>
      <c r="O42" s="61">
        <f t="shared" si="8"/>
        <v>0</v>
      </c>
      <c r="P42" s="66"/>
      <c r="Q42" s="59"/>
    </row>
    <row r="43">
      <c r="A43" s="21" t="s">
        <v>49</v>
      </c>
      <c r="B43" s="59" t="s">
        <v>140</v>
      </c>
      <c r="C43" s="58">
        <v>44061.0</v>
      </c>
      <c r="D43" s="59">
        <v>1.0</v>
      </c>
      <c r="E43" s="72">
        <v>1.5965376E7</v>
      </c>
      <c r="F43" s="22">
        <f t="shared" ref="F43:F51" si="10">F42+1</f>
        <v>821</v>
      </c>
      <c r="G43" s="63">
        <v>256.0</v>
      </c>
      <c r="H43" s="63">
        <v>1.0</v>
      </c>
      <c r="I43" s="64">
        <v>1.0E8</v>
      </c>
      <c r="J43" s="59" t="s">
        <v>28</v>
      </c>
      <c r="K43" s="64">
        <v>1.0E-5</v>
      </c>
      <c r="L43" s="63">
        <v>22000.0</v>
      </c>
      <c r="M43" s="53">
        <f t="shared" si="7"/>
        <v>5632000</v>
      </c>
      <c r="N43" s="73"/>
      <c r="O43" s="61">
        <f t="shared" si="8"/>
        <v>0</v>
      </c>
      <c r="P43" s="66"/>
      <c r="Q43" s="59"/>
    </row>
    <row r="44">
      <c r="A44" s="21" t="s">
        <v>49</v>
      </c>
      <c r="B44" s="59" t="s">
        <v>140</v>
      </c>
      <c r="C44" s="58">
        <v>44062.0</v>
      </c>
      <c r="D44" s="59">
        <v>1.0</v>
      </c>
      <c r="E44" s="72">
        <v>1.5965377E7</v>
      </c>
      <c r="F44" s="22">
        <f t="shared" si="10"/>
        <v>822</v>
      </c>
      <c r="G44" s="63">
        <v>256.0</v>
      </c>
      <c r="H44" s="63">
        <v>1.0</v>
      </c>
      <c r="I44" s="64">
        <v>1.0E8</v>
      </c>
      <c r="J44" s="59" t="s">
        <v>28</v>
      </c>
      <c r="K44" s="64">
        <v>1.0E-5</v>
      </c>
      <c r="L44" s="63">
        <v>22000.0</v>
      </c>
      <c r="M44" s="53">
        <f t="shared" si="7"/>
        <v>5632000</v>
      </c>
      <c r="N44" s="73"/>
      <c r="O44" s="61">
        <f t="shared" si="8"/>
        <v>0</v>
      </c>
      <c r="P44" s="66"/>
      <c r="Q44" s="59"/>
    </row>
    <row r="45">
      <c r="A45" s="21" t="s">
        <v>49</v>
      </c>
      <c r="B45" s="59" t="s">
        <v>140</v>
      </c>
      <c r="C45" s="58">
        <v>44063.0</v>
      </c>
      <c r="D45" s="59">
        <v>1.0</v>
      </c>
      <c r="E45" s="72">
        <v>1.5965378E7</v>
      </c>
      <c r="F45" s="22">
        <f t="shared" si="10"/>
        <v>823</v>
      </c>
      <c r="G45" s="63">
        <v>256.0</v>
      </c>
      <c r="H45" s="63">
        <v>1.0</v>
      </c>
      <c r="I45" s="64">
        <v>1.0E8</v>
      </c>
      <c r="J45" s="59" t="s">
        <v>28</v>
      </c>
      <c r="K45" s="64">
        <v>1.0E-5</v>
      </c>
      <c r="L45" s="63">
        <v>22000.0</v>
      </c>
      <c r="M45" s="53">
        <f t="shared" si="7"/>
        <v>5632000</v>
      </c>
      <c r="N45" s="73"/>
      <c r="O45" s="61">
        <f t="shared" si="8"/>
        <v>0</v>
      </c>
      <c r="P45" s="66"/>
      <c r="Q45" s="59"/>
    </row>
    <row r="46">
      <c r="A46" s="21" t="s">
        <v>49</v>
      </c>
      <c r="B46" s="59" t="s">
        <v>140</v>
      </c>
      <c r="C46" s="58">
        <v>44064.0</v>
      </c>
      <c r="D46" s="59">
        <v>1.0</v>
      </c>
      <c r="E46" s="72">
        <v>1.5965379E7</v>
      </c>
      <c r="F46" s="22">
        <f t="shared" si="10"/>
        <v>824</v>
      </c>
      <c r="G46" s="63">
        <v>256.0</v>
      </c>
      <c r="H46" s="63">
        <v>1.0</v>
      </c>
      <c r="I46" s="64">
        <v>1.0E8</v>
      </c>
      <c r="J46" s="59" t="s">
        <v>28</v>
      </c>
      <c r="K46" s="64">
        <v>1.0E-5</v>
      </c>
      <c r="L46" s="63">
        <v>22000.0</v>
      </c>
      <c r="M46" s="53">
        <f t="shared" si="7"/>
        <v>5632000</v>
      </c>
      <c r="N46" s="73"/>
      <c r="O46" s="61">
        <f t="shared" si="8"/>
        <v>0</v>
      </c>
      <c r="P46" s="66"/>
      <c r="Q46" s="59"/>
    </row>
    <row r="47">
      <c r="A47" s="21" t="s">
        <v>49</v>
      </c>
      <c r="B47" s="59" t="s">
        <v>140</v>
      </c>
      <c r="C47" s="58">
        <v>44065.0</v>
      </c>
      <c r="D47" s="59">
        <v>1.0</v>
      </c>
      <c r="E47" s="72">
        <v>1.596538E7</v>
      </c>
      <c r="F47" s="22">
        <f t="shared" si="10"/>
        <v>825</v>
      </c>
      <c r="G47" s="63">
        <v>256.0</v>
      </c>
      <c r="H47" s="63">
        <v>1.0</v>
      </c>
      <c r="I47" s="64">
        <v>1.0E8</v>
      </c>
      <c r="J47" s="59" t="s">
        <v>141</v>
      </c>
      <c r="K47" s="64">
        <v>1.0E-5</v>
      </c>
      <c r="L47" s="63">
        <v>22000.0</v>
      </c>
      <c r="M47" s="53">
        <f t="shared" si="7"/>
        <v>5632000</v>
      </c>
      <c r="N47" s="73"/>
      <c r="O47" s="61">
        <f t="shared" si="8"/>
        <v>0</v>
      </c>
      <c r="P47" s="66"/>
      <c r="Q47" s="59"/>
    </row>
    <row r="48">
      <c r="A48" s="21" t="s">
        <v>49</v>
      </c>
      <c r="B48" s="59" t="s">
        <v>140</v>
      </c>
      <c r="C48" s="58">
        <v>44066.0</v>
      </c>
      <c r="D48" s="59">
        <v>1.0</v>
      </c>
      <c r="E48" s="72">
        <v>1.5965381E7</v>
      </c>
      <c r="F48" s="22">
        <f t="shared" si="10"/>
        <v>826</v>
      </c>
      <c r="G48" s="63">
        <v>256.0</v>
      </c>
      <c r="H48" s="63">
        <v>1.0</v>
      </c>
      <c r="I48" s="64">
        <v>1.0E8</v>
      </c>
      <c r="J48" s="59" t="s">
        <v>142</v>
      </c>
      <c r="K48" s="64">
        <v>1.0E-5</v>
      </c>
      <c r="L48" s="63">
        <v>22000.0</v>
      </c>
      <c r="M48" s="53">
        <f t="shared" si="7"/>
        <v>5632000</v>
      </c>
      <c r="N48" s="73"/>
      <c r="O48" s="61">
        <f t="shared" si="8"/>
        <v>0</v>
      </c>
      <c r="P48" s="66"/>
      <c r="Q48" s="59"/>
    </row>
    <row r="49">
      <c r="A49" s="21" t="s">
        <v>49</v>
      </c>
      <c r="B49" s="59" t="s">
        <v>140</v>
      </c>
      <c r="C49" s="58">
        <v>44067.0</v>
      </c>
      <c r="D49" s="59">
        <v>1.0</v>
      </c>
      <c r="E49" s="72">
        <v>1.5965382E7</v>
      </c>
      <c r="F49" s="22">
        <f t="shared" si="10"/>
        <v>827</v>
      </c>
      <c r="G49" s="63">
        <v>256.0</v>
      </c>
      <c r="H49" s="63">
        <v>1.0</v>
      </c>
      <c r="I49" s="64">
        <v>1.0E8</v>
      </c>
      <c r="J49" s="59" t="s">
        <v>143</v>
      </c>
      <c r="K49" s="64">
        <v>1.0E-5</v>
      </c>
      <c r="L49" s="63">
        <v>22000.0</v>
      </c>
      <c r="M49" s="53">
        <f t="shared" si="7"/>
        <v>5632000</v>
      </c>
      <c r="N49" s="73"/>
      <c r="O49" s="61">
        <f t="shared" si="8"/>
        <v>0</v>
      </c>
      <c r="P49" s="66"/>
      <c r="Q49" s="59"/>
    </row>
    <row r="50">
      <c r="A50" s="21" t="s">
        <v>49</v>
      </c>
      <c r="B50" s="59" t="s">
        <v>140</v>
      </c>
      <c r="C50" s="58">
        <v>44068.0</v>
      </c>
      <c r="D50" s="59">
        <v>1.0</v>
      </c>
      <c r="E50" s="72">
        <v>1.5965383E7</v>
      </c>
      <c r="F50" s="22">
        <f t="shared" si="10"/>
        <v>828</v>
      </c>
      <c r="G50" s="63">
        <v>256.0</v>
      </c>
      <c r="H50" s="63">
        <v>1.0</v>
      </c>
      <c r="I50" s="64">
        <v>1.0E8</v>
      </c>
      <c r="J50" s="59" t="s">
        <v>144</v>
      </c>
      <c r="K50" s="64">
        <v>1.0E-5</v>
      </c>
      <c r="L50" s="63">
        <v>22000.0</v>
      </c>
      <c r="M50" s="53">
        <f t="shared" si="7"/>
        <v>5632000</v>
      </c>
      <c r="N50" s="73"/>
      <c r="O50" s="61">
        <f t="shared" si="8"/>
        <v>0</v>
      </c>
      <c r="P50" s="66"/>
      <c r="Q50" s="59"/>
    </row>
    <row r="51">
      <c r="A51" s="21" t="s">
        <v>49</v>
      </c>
      <c r="B51" s="59" t="s">
        <v>140</v>
      </c>
      <c r="C51" s="58">
        <v>44069.0</v>
      </c>
      <c r="D51" s="59">
        <v>1.0</v>
      </c>
      <c r="E51" s="72">
        <v>1.5965384E7</v>
      </c>
      <c r="F51" s="22">
        <f t="shared" si="10"/>
        <v>829</v>
      </c>
      <c r="G51" s="63">
        <v>256.0</v>
      </c>
      <c r="H51" s="63">
        <v>1.0</v>
      </c>
      <c r="I51" s="64">
        <v>1.0E8</v>
      </c>
      <c r="J51" s="59" t="s">
        <v>145</v>
      </c>
      <c r="K51" s="64">
        <v>1.0E-5</v>
      </c>
      <c r="L51" s="63">
        <v>22000.0</v>
      </c>
      <c r="M51" s="53">
        <f t="shared" si="7"/>
        <v>5632000</v>
      </c>
      <c r="N51" s="73"/>
      <c r="O51" s="61">
        <f t="shared" si="8"/>
        <v>0</v>
      </c>
      <c r="P51" s="66"/>
      <c r="Q51" s="59"/>
    </row>
    <row r="52">
      <c r="N52" s="71"/>
    </row>
    <row r="53">
      <c r="B53" s="67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68"/>
      <c r="M53" s="74">
        <f t="shared" ref="M53:Q53" si="11">SUM(M36:M38)</f>
        <v>10496000</v>
      </c>
      <c r="N53" s="49">
        <f t="shared" si="11"/>
        <v>24998</v>
      </c>
      <c r="O53" s="55">
        <f t="shared" si="11"/>
        <v>6.943888889</v>
      </c>
      <c r="P53" s="56">
        <f t="shared" si="11"/>
        <v>875</v>
      </c>
      <c r="Q53" s="56">
        <f t="shared" si="11"/>
        <v>107</v>
      </c>
    </row>
    <row r="54">
      <c r="B54" s="69" t="s">
        <v>68</v>
      </c>
      <c r="C54" s="50">
        <f>Q53/M53*100</f>
        <v>0.001019435976</v>
      </c>
      <c r="D54" s="69" t="s">
        <v>69</v>
      </c>
    </row>
    <row r="55">
      <c r="B55" s="69" t="s">
        <v>92</v>
      </c>
      <c r="C55" s="47">
        <f>M53/N53</f>
        <v>419.8735899</v>
      </c>
      <c r="D55" s="69" t="s">
        <v>93</v>
      </c>
    </row>
    <row r="56">
      <c r="B56" s="69" t="s">
        <v>94</v>
      </c>
      <c r="C56" s="47">
        <f>Q53/O53</f>
        <v>15.40923274</v>
      </c>
      <c r="D56" s="69" t="s">
        <v>95</v>
      </c>
      <c r="O56" s="70"/>
    </row>
    <row r="57">
      <c r="N57" s="71"/>
    </row>
    <row r="58">
      <c r="N58" s="71"/>
    </row>
    <row r="59">
      <c r="N59" s="47"/>
    </row>
    <row r="60">
      <c r="N60" s="47"/>
    </row>
    <row r="66">
      <c r="N66" s="47"/>
    </row>
    <row r="67">
      <c r="N67" s="47"/>
    </row>
    <row r="68">
      <c r="N68" s="47"/>
    </row>
    <row r="69">
      <c r="N69" s="47"/>
    </row>
    <row r="70">
      <c r="N70" s="47"/>
    </row>
    <row r="71">
      <c r="N71" s="47"/>
    </row>
    <row r="72">
      <c r="N72" s="47"/>
    </row>
    <row r="73">
      <c r="N73" s="47"/>
    </row>
    <row r="74">
      <c r="N74" s="47"/>
    </row>
    <row r="75">
      <c r="N75" s="47"/>
    </row>
    <row r="76">
      <c r="N76" s="47"/>
    </row>
    <row r="77">
      <c r="N77" s="47"/>
    </row>
    <row r="78">
      <c r="N78" s="47"/>
    </row>
    <row r="79">
      <c r="N79" s="47"/>
    </row>
    <row r="80">
      <c r="N80" s="47"/>
    </row>
    <row r="81">
      <c r="N81" s="47"/>
    </row>
    <row r="82">
      <c r="N82" s="47"/>
    </row>
    <row r="83">
      <c r="N83" s="47"/>
    </row>
    <row r="84">
      <c r="N84" s="47"/>
    </row>
    <row r="85">
      <c r="N85" s="47"/>
    </row>
    <row r="86">
      <c r="N86" s="47"/>
    </row>
    <row r="87">
      <c r="N87" s="47"/>
    </row>
    <row r="88">
      <c r="N88" s="47"/>
    </row>
    <row r="89">
      <c r="N89" s="47"/>
    </row>
    <row r="90">
      <c r="N90" s="47"/>
    </row>
    <row r="91">
      <c r="N91" s="47"/>
    </row>
    <row r="92">
      <c r="N92" s="47"/>
    </row>
    <row r="93">
      <c r="N93" s="47"/>
    </row>
    <row r="94">
      <c r="N94" s="47"/>
    </row>
    <row r="95">
      <c r="N95" s="47"/>
    </row>
    <row r="96">
      <c r="N96" s="47"/>
    </row>
    <row r="97">
      <c r="N97" s="47"/>
    </row>
    <row r="98">
      <c r="N98" s="47"/>
    </row>
    <row r="99">
      <c r="N99" s="47"/>
    </row>
    <row r="100">
      <c r="N100" s="47"/>
    </row>
    <row r="101">
      <c r="N101" s="47"/>
    </row>
    <row r="102">
      <c r="N102" s="47"/>
    </row>
    <row r="103">
      <c r="N103" s="47"/>
    </row>
    <row r="104">
      <c r="N104" s="47"/>
    </row>
    <row r="105">
      <c r="N105" s="47"/>
    </row>
    <row r="106">
      <c r="N106" s="47"/>
    </row>
    <row r="107">
      <c r="N107" s="47"/>
    </row>
    <row r="108">
      <c r="N108" s="47"/>
    </row>
    <row r="109">
      <c r="N109" s="47"/>
    </row>
    <row r="110">
      <c r="N110" s="47"/>
    </row>
    <row r="111">
      <c r="N111" s="47"/>
    </row>
    <row r="112">
      <c r="N112" s="47"/>
    </row>
    <row r="113">
      <c r="N113" s="47"/>
    </row>
    <row r="114">
      <c r="N114" s="47"/>
    </row>
    <row r="115">
      <c r="N115" s="47"/>
    </row>
    <row r="116">
      <c r="N116" s="47"/>
    </row>
    <row r="117">
      <c r="N117" s="47"/>
    </row>
    <row r="118">
      <c r="N118" s="47"/>
    </row>
    <row r="119">
      <c r="N119" s="47"/>
    </row>
    <row r="120">
      <c r="N120" s="47"/>
    </row>
    <row r="121">
      <c r="N121" s="47"/>
    </row>
    <row r="122">
      <c r="N122" s="47"/>
    </row>
    <row r="123">
      <c r="N123" s="47"/>
    </row>
    <row r="124">
      <c r="N124" s="47"/>
    </row>
    <row r="125">
      <c r="N125" s="47"/>
    </row>
    <row r="126">
      <c r="N126" s="47"/>
    </row>
    <row r="127">
      <c r="N127" s="47"/>
    </row>
    <row r="128">
      <c r="N128" s="47"/>
    </row>
    <row r="129">
      <c r="N129" s="47"/>
    </row>
    <row r="130">
      <c r="N130" s="47"/>
    </row>
    <row r="131">
      <c r="N131" s="47"/>
    </row>
    <row r="132">
      <c r="N132" s="47"/>
    </row>
    <row r="133">
      <c r="N133" s="47"/>
    </row>
    <row r="134">
      <c r="N134" s="47"/>
    </row>
    <row r="135">
      <c r="N135" s="47"/>
    </row>
    <row r="136">
      <c r="N136" s="47"/>
    </row>
    <row r="137">
      <c r="N137" s="47"/>
    </row>
    <row r="138">
      <c r="N138" s="47"/>
    </row>
    <row r="139">
      <c r="N139" s="47"/>
    </row>
    <row r="140">
      <c r="N140" s="47"/>
    </row>
    <row r="141">
      <c r="N141" s="47"/>
    </row>
    <row r="142">
      <c r="N142" s="47"/>
    </row>
    <row r="143">
      <c r="N143" s="47"/>
    </row>
    <row r="144">
      <c r="N144" s="47"/>
    </row>
    <row r="145">
      <c r="N145" s="47"/>
    </row>
    <row r="146">
      <c r="N146" s="47"/>
    </row>
    <row r="147">
      <c r="N147" s="47"/>
    </row>
    <row r="148">
      <c r="N148" s="47"/>
    </row>
    <row r="149">
      <c r="N149" s="47"/>
    </row>
    <row r="150">
      <c r="N150" s="47"/>
    </row>
    <row r="151">
      <c r="N151" s="47"/>
    </row>
    <row r="152">
      <c r="N152" s="47"/>
    </row>
    <row r="153">
      <c r="N153" s="47"/>
    </row>
    <row r="154">
      <c r="N154" s="47"/>
    </row>
    <row r="155">
      <c r="N155" s="47"/>
    </row>
    <row r="156">
      <c r="N156" s="47"/>
    </row>
    <row r="157">
      <c r="N157" s="47"/>
    </row>
    <row r="158">
      <c r="N158" s="47"/>
    </row>
    <row r="159">
      <c r="N159" s="47"/>
    </row>
    <row r="160">
      <c r="N160" s="47"/>
    </row>
    <row r="161">
      <c r="N161" s="47"/>
    </row>
    <row r="162">
      <c r="N162" s="47"/>
    </row>
    <row r="163">
      <c r="N163" s="47"/>
    </row>
    <row r="164">
      <c r="N164" s="47"/>
    </row>
    <row r="165">
      <c r="N165" s="47"/>
    </row>
    <row r="166">
      <c r="N166" s="47"/>
    </row>
    <row r="167">
      <c r="N167" s="47"/>
    </row>
    <row r="168">
      <c r="N168" s="47"/>
    </row>
    <row r="169">
      <c r="N169" s="47"/>
    </row>
    <row r="170">
      <c r="N170" s="47"/>
    </row>
    <row r="171">
      <c r="N171" s="47"/>
    </row>
    <row r="172">
      <c r="N172" s="47"/>
    </row>
    <row r="173">
      <c r="N173" s="47"/>
    </row>
    <row r="174">
      <c r="N174" s="47"/>
    </row>
    <row r="175">
      <c r="N175" s="47"/>
    </row>
    <row r="176">
      <c r="N176" s="47"/>
    </row>
    <row r="177">
      <c r="N177" s="47"/>
    </row>
    <row r="178">
      <c r="N178" s="47"/>
    </row>
    <row r="179">
      <c r="N179" s="47"/>
    </row>
    <row r="180">
      <c r="N180" s="47"/>
    </row>
    <row r="181">
      <c r="N181" s="47"/>
    </row>
    <row r="182">
      <c r="N182" s="47"/>
    </row>
    <row r="183">
      <c r="N183" s="47"/>
    </row>
    <row r="184">
      <c r="N184" s="47"/>
    </row>
    <row r="185">
      <c r="N185" s="47"/>
    </row>
    <row r="186">
      <c r="N186" s="47"/>
    </row>
    <row r="187">
      <c r="N187" s="47"/>
    </row>
    <row r="188">
      <c r="N188" s="47"/>
    </row>
    <row r="189">
      <c r="N189" s="47"/>
    </row>
    <row r="190">
      <c r="N190" s="47"/>
    </row>
    <row r="191">
      <c r="N191" s="47"/>
    </row>
    <row r="192">
      <c r="N192" s="47"/>
    </row>
    <row r="193">
      <c r="N193" s="47"/>
    </row>
    <row r="194">
      <c r="N194" s="47"/>
    </row>
    <row r="195">
      <c r="N195" s="47"/>
    </row>
    <row r="196">
      <c r="N196" s="47"/>
    </row>
    <row r="197">
      <c r="N197" s="47"/>
    </row>
    <row r="198">
      <c r="N198" s="47"/>
    </row>
    <row r="199">
      <c r="N199" s="47"/>
    </row>
    <row r="200">
      <c r="N200" s="47"/>
    </row>
    <row r="201">
      <c r="N201" s="47"/>
    </row>
    <row r="202">
      <c r="N202" s="47"/>
    </row>
    <row r="203">
      <c r="N203" s="47"/>
    </row>
    <row r="204">
      <c r="N204" s="47"/>
    </row>
    <row r="205">
      <c r="N205" s="47"/>
    </row>
    <row r="206">
      <c r="N206" s="47"/>
    </row>
    <row r="207">
      <c r="N207" s="47"/>
    </row>
    <row r="208">
      <c r="N208" s="47"/>
    </row>
    <row r="209">
      <c r="N209" s="47"/>
    </row>
    <row r="210">
      <c r="N210" s="47"/>
    </row>
    <row r="211">
      <c r="N211" s="47"/>
    </row>
    <row r="212">
      <c r="N212" s="47"/>
    </row>
    <row r="213">
      <c r="N213" s="47"/>
    </row>
    <row r="214">
      <c r="N214" s="47"/>
    </row>
    <row r="215">
      <c r="N215" s="47"/>
    </row>
    <row r="216">
      <c r="N216" s="47"/>
    </row>
    <row r="217">
      <c r="N217" s="47"/>
    </row>
    <row r="218">
      <c r="N218" s="47"/>
    </row>
    <row r="219">
      <c r="N219" s="47"/>
    </row>
    <row r="220">
      <c r="N220" s="47"/>
    </row>
    <row r="221">
      <c r="N221" s="47"/>
    </row>
    <row r="222">
      <c r="N222" s="47"/>
    </row>
    <row r="223">
      <c r="N223" s="47"/>
    </row>
    <row r="224">
      <c r="N224" s="47"/>
    </row>
    <row r="225">
      <c r="N225" s="47"/>
    </row>
    <row r="226">
      <c r="N226" s="47"/>
    </row>
    <row r="227">
      <c r="N227" s="47"/>
    </row>
    <row r="228">
      <c r="N228" s="47"/>
    </row>
    <row r="229">
      <c r="N229" s="47"/>
    </row>
    <row r="230">
      <c r="N230" s="47"/>
    </row>
    <row r="231">
      <c r="N231" s="47"/>
    </row>
    <row r="232">
      <c r="N232" s="47"/>
    </row>
    <row r="233">
      <c r="N233" s="47"/>
    </row>
    <row r="234">
      <c r="N234" s="47"/>
    </row>
    <row r="235">
      <c r="N235" s="47"/>
    </row>
    <row r="236">
      <c r="N236" s="47"/>
    </row>
    <row r="237">
      <c r="N237" s="47"/>
    </row>
    <row r="238">
      <c r="N238" s="47"/>
    </row>
    <row r="239">
      <c r="N239" s="47"/>
    </row>
    <row r="240">
      <c r="N240" s="47"/>
    </row>
    <row r="241">
      <c r="N241" s="47"/>
    </row>
    <row r="242">
      <c r="N242" s="47"/>
    </row>
    <row r="243">
      <c r="N243" s="47"/>
    </row>
    <row r="244">
      <c r="N244" s="47"/>
    </row>
    <row r="245">
      <c r="N245" s="47"/>
    </row>
    <row r="246">
      <c r="N246" s="47"/>
    </row>
    <row r="247">
      <c r="N247" s="47"/>
    </row>
    <row r="248">
      <c r="N248" s="47"/>
    </row>
    <row r="249">
      <c r="N249" s="47"/>
    </row>
    <row r="250">
      <c r="N250" s="47"/>
    </row>
    <row r="251">
      <c r="N251" s="47"/>
    </row>
    <row r="252">
      <c r="N252" s="47"/>
    </row>
    <row r="253">
      <c r="N253" s="47"/>
    </row>
    <row r="254">
      <c r="N254" s="47"/>
    </row>
    <row r="255">
      <c r="N255" s="47"/>
    </row>
    <row r="256">
      <c r="N256" s="47"/>
    </row>
    <row r="257">
      <c r="N257" s="47"/>
    </row>
    <row r="258">
      <c r="N258" s="47"/>
    </row>
    <row r="259">
      <c r="N259" s="47"/>
    </row>
    <row r="260">
      <c r="N260" s="47"/>
    </row>
    <row r="261">
      <c r="N261" s="47"/>
    </row>
    <row r="262">
      <c r="N262" s="47"/>
    </row>
    <row r="263">
      <c r="N263" s="47"/>
    </row>
    <row r="264">
      <c r="N264" s="47"/>
    </row>
    <row r="265">
      <c r="N265" s="47"/>
    </row>
    <row r="266">
      <c r="N266" s="47"/>
    </row>
    <row r="267">
      <c r="N267" s="47"/>
    </row>
    <row r="268">
      <c r="N268" s="47"/>
    </row>
    <row r="269">
      <c r="N269" s="47"/>
    </row>
    <row r="270">
      <c r="N270" s="47"/>
    </row>
    <row r="271">
      <c r="N271" s="47"/>
    </row>
    <row r="272">
      <c r="N272" s="47"/>
    </row>
    <row r="273">
      <c r="N273" s="47"/>
    </row>
    <row r="274">
      <c r="N274" s="47"/>
    </row>
    <row r="275">
      <c r="N275" s="47"/>
    </row>
    <row r="276">
      <c r="N276" s="47"/>
    </row>
    <row r="277">
      <c r="N277" s="47"/>
    </row>
    <row r="278">
      <c r="N278" s="47"/>
    </row>
    <row r="279">
      <c r="N279" s="47"/>
    </row>
    <row r="280">
      <c r="N280" s="47"/>
    </row>
    <row r="281">
      <c r="N281" s="47"/>
    </row>
    <row r="282">
      <c r="N282" s="47"/>
    </row>
    <row r="283">
      <c r="N283" s="47"/>
    </row>
    <row r="284">
      <c r="N284" s="47"/>
    </row>
    <row r="285">
      <c r="N285" s="47"/>
    </row>
    <row r="286">
      <c r="N286" s="47"/>
    </row>
    <row r="287">
      <c r="N287" s="47"/>
    </row>
    <row r="288">
      <c r="N288" s="47"/>
    </row>
    <row r="289">
      <c r="N289" s="47"/>
    </row>
    <row r="290">
      <c r="N290" s="47"/>
    </row>
    <row r="291">
      <c r="N291" s="47"/>
    </row>
    <row r="292">
      <c r="N292" s="47"/>
    </row>
    <row r="293">
      <c r="N293" s="47"/>
    </row>
    <row r="294">
      <c r="N294" s="47"/>
    </row>
    <row r="295">
      <c r="N295" s="47"/>
    </row>
    <row r="296">
      <c r="N296" s="47"/>
    </row>
    <row r="297">
      <c r="N297" s="47"/>
    </row>
    <row r="298">
      <c r="N298" s="47"/>
    </row>
    <row r="299">
      <c r="N299" s="47"/>
    </row>
    <row r="300">
      <c r="N300" s="47"/>
    </row>
    <row r="301">
      <c r="N301" s="47"/>
    </row>
    <row r="302">
      <c r="N302" s="47"/>
    </row>
    <row r="303">
      <c r="N303" s="47"/>
    </row>
    <row r="304">
      <c r="N304" s="47"/>
    </row>
    <row r="305">
      <c r="N305" s="47"/>
    </row>
    <row r="306">
      <c r="N306" s="47"/>
    </row>
    <row r="307">
      <c r="N307" s="47"/>
    </row>
    <row r="308">
      <c r="N308" s="47"/>
    </row>
    <row r="309">
      <c r="N309" s="47"/>
    </row>
    <row r="310">
      <c r="N310" s="47"/>
    </row>
    <row r="311">
      <c r="N311" s="47"/>
    </row>
    <row r="312">
      <c r="N312" s="47"/>
    </row>
    <row r="313">
      <c r="N313" s="47"/>
    </row>
    <row r="314">
      <c r="N314" s="47"/>
    </row>
    <row r="315">
      <c r="N315" s="47"/>
    </row>
    <row r="316">
      <c r="N316" s="47"/>
    </row>
    <row r="317">
      <c r="N317" s="47"/>
    </row>
    <row r="318">
      <c r="N318" s="47"/>
    </row>
    <row r="319">
      <c r="N319" s="47"/>
    </row>
    <row r="320">
      <c r="N320" s="47"/>
    </row>
    <row r="321">
      <c r="N321" s="47"/>
    </row>
    <row r="322">
      <c r="N322" s="47"/>
    </row>
    <row r="323">
      <c r="N323" s="47"/>
    </row>
    <row r="324">
      <c r="N324" s="47"/>
    </row>
    <row r="325">
      <c r="N325" s="47"/>
    </row>
    <row r="326">
      <c r="N326" s="47"/>
    </row>
    <row r="327">
      <c r="N327" s="47"/>
    </row>
    <row r="328">
      <c r="N328" s="47"/>
    </row>
    <row r="329">
      <c r="N329" s="47"/>
    </row>
    <row r="330">
      <c r="N330" s="47"/>
    </row>
    <row r="331">
      <c r="N331" s="47"/>
    </row>
    <row r="332">
      <c r="N332" s="47"/>
    </row>
    <row r="333">
      <c r="N333" s="47"/>
    </row>
    <row r="334">
      <c r="N334" s="47"/>
    </row>
    <row r="335">
      <c r="N335" s="47"/>
    </row>
    <row r="336">
      <c r="N336" s="47"/>
    </row>
    <row r="337">
      <c r="N337" s="47"/>
    </row>
    <row r="338">
      <c r="N338" s="47"/>
    </row>
    <row r="339">
      <c r="N339" s="47"/>
    </row>
    <row r="340">
      <c r="N340" s="47"/>
    </row>
    <row r="341">
      <c r="N341" s="47"/>
    </row>
    <row r="342">
      <c r="N342" s="47"/>
    </row>
    <row r="343">
      <c r="N343" s="47"/>
    </row>
    <row r="344">
      <c r="N344" s="47"/>
    </row>
    <row r="345">
      <c r="N345" s="47"/>
    </row>
    <row r="346">
      <c r="N346" s="47"/>
    </row>
    <row r="347">
      <c r="N347" s="47"/>
    </row>
    <row r="348">
      <c r="N348" s="47"/>
    </row>
    <row r="349">
      <c r="N349" s="47"/>
    </row>
    <row r="350">
      <c r="N350" s="47"/>
    </row>
    <row r="351">
      <c r="N351" s="47"/>
    </row>
    <row r="352">
      <c r="N352" s="47"/>
    </row>
    <row r="353">
      <c r="N353" s="47"/>
    </row>
    <row r="354">
      <c r="N354" s="47"/>
    </row>
    <row r="355">
      <c r="N355" s="47"/>
    </row>
    <row r="356">
      <c r="N356" s="47"/>
    </row>
    <row r="357">
      <c r="N357" s="47"/>
    </row>
    <row r="358">
      <c r="N358" s="47"/>
    </row>
    <row r="359">
      <c r="N359" s="47"/>
    </row>
    <row r="360">
      <c r="N360" s="47"/>
    </row>
    <row r="361">
      <c r="N361" s="47"/>
    </row>
    <row r="362">
      <c r="N362" s="47"/>
    </row>
    <row r="363">
      <c r="N363" s="47"/>
    </row>
    <row r="364">
      <c r="N364" s="47"/>
    </row>
    <row r="365">
      <c r="N365" s="47"/>
    </row>
    <row r="366">
      <c r="N366" s="47"/>
    </row>
    <row r="367">
      <c r="N367" s="47"/>
    </row>
    <row r="368">
      <c r="N368" s="47"/>
    </row>
    <row r="369">
      <c r="N369" s="47"/>
    </row>
    <row r="370">
      <c r="N370" s="47"/>
    </row>
    <row r="371">
      <c r="N371" s="47"/>
    </row>
    <row r="372">
      <c r="N372" s="47"/>
    </row>
    <row r="373">
      <c r="N373" s="47"/>
    </row>
    <row r="374">
      <c r="N374" s="47"/>
    </row>
    <row r="375">
      <c r="N375" s="47"/>
    </row>
    <row r="376">
      <c r="N376" s="47"/>
    </row>
    <row r="377">
      <c r="N377" s="47"/>
    </row>
    <row r="378">
      <c r="N378" s="47"/>
    </row>
    <row r="379">
      <c r="N379" s="47"/>
    </row>
    <row r="380">
      <c r="N380" s="47"/>
    </row>
    <row r="381">
      <c r="N381" s="47"/>
    </row>
    <row r="382">
      <c r="N382" s="47"/>
    </row>
    <row r="383">
      <c r="N383" s="47"/>
    </row>
    <row r="384">
      <c r="N384" s="47"/>
    </row>
    <row r="385">
      <c r="N385" s="47"/>
    </row>
    <row r="386">
      <c r="N386" s="47"/>
    </row>
    <row r="387">
      <c r="N387" s="47"/>
    </row>
    <row r="388">
      <c r="N388" s="47"/>
    </row>
    <row r="389">
      <c r="N389" s="47"/>
    </row>
    <row r="390">
      <c r="N390" s="47"/>
    </row>
    <row r="391">
      <c r="N391" s="47"/>
    </row>
    <row r="392">
      <c r="N392" s="47"/>
    </row>
    <row r="393">
      <c r="N393" s="47"/>
    </row>
    <row r="394">
      <c r="N394" s="47"/>
    </row>
    <row r="395">
      <c r="N395" s="47"/>
    </row>
    <row r="396">
      <c r="N396" s="47"/>
    </row>
    <row r="397">
      <c r="N397" s="47"/>
    </row>
    <row r="398">
      <c r="N398" s="47"/>
    </row>
    <row r="399">
      <c r="N399" s="47"/>
    </row>
    <row r="400">
      <c r="N400" s="47"/>
    </row>
    <row r="401">
      <c r="N401" s="47"/>
    </row>
    <row r="402">
      <c r="N402" s="47"/>
    </row>
    <row r="403">
      <c r="N403" s="47"/>
    </row>
    <row r="404">
      <c r="N404" s="47"/>
    </row>
    <row r="405">
      <c r="N405" s="47"/>
    </row>
    <row r="406">
      <c r="N406" s="47"/>
    </row>
    <row r="407">
      <c r="N407" s="47"/>
    </row>
    <row r="408">
      <c r="N408" s="47"/>
    </row>
    <row r="409">
      <c r="N409" s="47"/>
    </row>
    <row r="410">
      <c r="N410" s="47"/>
    </row>
    <row r="411">
      <c r="N411" s="47"/>
    </row>
    <row r="412">
      <c r="N412" s="47"/>
    </row>
    <row r="413">
      <c r="N413" s="47"/>
    </row>
    <row r="414">
      <c r="N414" s="47"/>
    </row>
    <row r="415">
      <c r="N415" s="47"/>
    </row>
    <row r="416">
      <c r="N416" s="47"/>
    </row>
    <row r="417">
      <c r="N417" s="47"/>
    </row>
    <row r="418">
      <c r="N418" s="47"/>
    </row>
    <row r="419">
      <c r="N419" s="47"/>
    </row>
    <row r="420">
      <c r="N420" s="47"/>
    </row>
    <row r="421">
      <c r="N421" s="47"/>
    </row>
    <row r="422">
      <c r="N422" s="47"/>
    </row>
    <row r="423">
      <c r="N423" s="47"/>
    </row>
    <row r="424">
      <c r="N424" s="47"/>
    </row>
    <row r="425">
      <c r="N425" s="47"/>
    </row>
    <row r="426">
      <c r="N426" s="47"/>
    </row>
    <row r="427">
      <c r="N427" s="47"/>
    </row>
    <row r="428">
      <c r="N428" s="47"/>
    </row>
    <row r="429">
      <c r="N429" s="47"/>
    </row>
    <row r="430">
      <c r="N430" s="47"/>
    </row>
    <row r="431">
      <c r="N431" s="47"/>
    </row>
    <row r="432">
      <c r="N432" s="47"/>
    </row>
    <row r="433">
      <c r="N433" s="47"/>
    </row>
    <row r="434">
      <c r="N434" s="47"/>
    </row>
    <row r="435">
      <c r="N435" s="47"/>
    </row>
    <row r="436">
      <c r="N436" s="47"/>
    </row>
    <row r="437">
      <c r="N437" s="47"/>
    </row>
    <row r="438">
      <c r="N438" s="47"/>
    </row>
    <row r="439">
      <c r="N439" s="47"/>
    </row>
    <row r="440">
      <c r="N440" s="47"/>
    </row>
    <row r="441">
      <c r="N441" s="47"/>
    </row>
    <row r="442">
      <c r="N442" s="47"/>
    </row>
    <row r="443">
      <c r="N443" s="47"/>
    </row>
    <row r="444">
      <c r="N444" s="47"/>
    </row>
    <row r="445">
      <c r="N445" s="47"/>
    </row>
    <row r="446">
      <c r="N446" s="47"/>
    </row>
    <row r="447">
      <c r="N447" s="47"/>
    </row>
    <row r="448">
      <c r="N448" s="47"/>
    </row>
    <row r="449">
      <c r="N449" s="47"/>
    </row>
    <row r="450">
      <c r="N450" s="47"/>
    </row>
    <row r="451">
      <c r="N451" s="47"/>
    </row>
    <row r="452">
      <c r="N452" s="47"/>
    </row>
    <row r="453">
      <c r="N453" s="47"/>
    </row>
    <row r="454">
      <c r="N454" s="47"/>
    </row>
    <row r="455">
      <c r="N455" s="47"/>
    </row>
    <row r="456">
      <c r="N456" s="47"/>
    </row>
    <row r="457">
      <c r="N457" s="47"/>
    </row>
    <row r="458">
      <c r="N458" s="47"/>
    </row>
    <row r="459">
      <c r="N459" s="47"/>
    </row>
    <row r="460">
      <c r="N460" s="47"/>
    </row>
    <row r="461">
      <c r="N461" s="47"/>
    </row>
    <row r="462">
      <c r="N462" s="47"/>
    </row>
    <row r="463">
      <c r="N463" s="47"/>
    </row>
    <row r="464">
      <c r="N464" s="47"/>
    </row>
    <row r="465">
      <c r="N465" s="47"/>
    </row>
    <row r="466">
      <c r="N466" s="47"/>
    </row>
    <row r="467">
      <c r="N467" s="47"/>
    </row>
    <row r="468">
      <c r="N468" s="47"/>
    </row>
    <row r="469">
      <c r="N469" s="47"/>
    </row>
    <row r="470">
      <c r="N470" s="47"/>
    </row>
    <row r="471">
      <c r="N471" s="47"/>
    </row>
    <row r="472">
      <c r="N472" s="47"/>
    </row>
    <row r="473">
      <c r="N473" s="47"/>
    </row>
    <row r="474">
      <c r="N474" s="47"/>
    </row>
    <row r="475">
      <c r="N475" s="47"/>
    </row>
    <row r="476">
      <c r="N476" s="47"/>
    </row>
    <row r="477">
      <c r="N477" s="47"/>
    </row>
    <row r="478">
      <c r="N478" s="47"/>
    </row>
    <row r="479">
      <c r="N479" s="47"/>
    </row>
    <row r="480">
      <c r="N480" s="47"/>
    </row>
    <row r="481">
      <c r="N481" s="47"/>
    </row>
    <row r="482">
      <c r="N482" s="47"/>
    </row>
    <row r="483">
      <c r="N483" s="47"/>
    </row>
    <row r="484">
      <c r="N484" s="47"/>
    </row>
    <row r="485">
      <c r="N485" s="47"/>
    </row>
    <row r="486">
      <c r="N486" s="47"/>
    </row>
    <row r="487">
      <c r="N487" s="47"/>
    </row>
    <row r="488">
      <c r="N488" s="47"/>
    </row>
    <row r="489">
      <c r="N489" s="47"/>
    </row>
    <row r="490">
      <c r="N490" s="47"/>
    </row>
    <row r="491">
      <c r="N491" s="47"/>
    </row>
    <row r="492">
      <c r="N492" s="47"/>
    </row>
    <row r="493">
      <c r="N493" s="47"/>
    </row>
    <row r="494">
      <c r="N494" s="47"/>
    </row>
    <row r="495">
      <c r="N495" s="47"/>
    </row>
    <row r="496">
      <c r="N496" s="47"/>
    </row>
    <row r="497">
      <c r="N497" s="47"/>
    </row>
    <row r="498">
      <c r="N498" s="47"/>
    </row>
    <row r="499">
      <c r="N499" s="47"/>
    </row>
    <row r="500">
      <c r="N500" s="47"/>
    </row>
    <row r="501">
      <c r="N501" s="47"/>
    </row>
    <row r="502">
      <c r="N502" s="47"/>
    </row>
    <row r="503">
      <c r="N503" s="47"/>
    </row>
    <row r="504">
      <c r="N504" s="47"/>
    </row>
    <row r="505">
      <c r="N505" s="47"/>
    </row>
    <row r="506">
      <c r="N506" s="47"/>
    </row>
    <row r="507">
      <c r="N507" s="47"/>
    </row>
    <row r="508">
      <c r="N508" s="47"/>
    </row>
    <row r="509">
      <c r="N509" s="47"/>
    </row>
    <row r="510">
      <c r="N510" s="47"/>
    </row>
    <row r="511">
      <c r="N511" s="47"/>
    </row>
    <row r="512">
      <c r="N512" s="47"/>
    </row>
    <row r="513">
      <c r="N513" s="47"/>
    </row>
    <row r="514">
      <c r="N514" s="47"/>
    </row>
    <row r="515">
      <c r="N515" s="47"/>
    </row>
    <row r="516">
      <c r="N516" s="47"/>
    </row>
    <row r="517">
      <c r="N517" s="47"/>
    </row>
    <row r="518">
      <c r="N518" s="47"/>
    </row>
    <row r="519">
      <c r="N519" s="47"/>
    </row>
    <row r="520">
      <c r="N520" s="47"/>
    </row>
    <row r="521">
      <c r="N521" s="47"/>
    </row>
    <row r="522">
      <c r="N522" s="47"/>
    </row>
    <row r="523">
      <c r="N523" s="47"/>
    </row>
    <row r="524">
      <c r="N524" s="47"/>
    </row>
    <row r="525">
      <c r="N525" s="47"/>
    </row>
    <row r="526">
      <c r="N526" s="47"/>
    </row>
    <row r="527">
      <c r="N527" s="47"/>
    </row>
    <row r="528">
      <c r="N528" s="47"/>
    </row>
    <row r="529">
      <c r="N529" s="47"/>
    </row>
    <row r="530">
      <c r="N530" s="47"/>
    </row>
    <row r="531">
      <c r="N531" s="47"/>
    </row>
    <row r="532">
      <c r="N532" s="47"/>
    </row>
    <row r="533">
      <c r="N533" s="47"/>
    </row>
    <row r="534">
      <c r="N534" s="47"/>
    </row>
    <row r="535">
      <c r="N535" s="47"/>
    </row>
    <row r="536">
      <c r="N536" s="47"/>
    </row>
    <row r="537">
      <c r="N537" s="47"/>
    </row>
    <row r="538">
      <c r="N538" s="47"/>
    </row>
    <row r="539">
      <c r="N539" s="47"/>
    </row>
    <row r="540">
      <c r="N540" s="47"/>
    </row>
    <row r="541">
      <c r="N541" s="47"/>
    </row>
    <row r="542">
      <c r="N542" s="47"/>
    </row>
    <row r="543">
      <c r="N543" s="47"/>
    </row>
    <row r="544">
      <c r="N544" s="47"/>
    </row>
    <row r="545">
      <c r="N545" s="47"/>
    </row>
    <row r="546">
      <c r="N546" s="47"/>
    </row>
    <row r="547">
      <c r="N547" s="47"/>
    </row>
    <row r="548">
      <c r="N548" s="47"/>
    </row>
    <row r="549">
      <c r="N549" s="47"/>
    </row>
    <row r="550">
      <c r="N550" s="47"/>
    </row>
    <row r="551">
      <c r="N551" s="47"/>
    </row>
    <row r="552">
      <c r="N552" s="47"/>
    </row>
    <row r="553">
      <c r="N553" s="47"/>
    </row>
    <row r="554">
      <c r="N554" s="47"/>
    </row>
    <row r="555">
      <c r="N555" s="47"/>
    </row>
    <row r="556">
      <c r="N556" s="47"/>
    </row>
    <row r="557">
      <c r="N557" s="47"/>
    </row>
    <row r="558">
      <c r="N558" s="47"/>
    </row>
    <row r="559">
      <c r="N559" s="47"/>
    </row>
    <row r="560">
      <c r="N560" s="47"/>
    </row>
    <row r="561">
      <c r="N561" s="47"/>
    </row>
    <row r="562">
      <c r="N562" s="47"/>
    </row>
    <row r="563">
      <c r="N563" s="47"/>
    </row>
    <row r="564">
      <c r="N564" s="47"/>
    </row>
    <row r="565">
      <c r="N565" s="47"/>
    </row>
    <row r="566">
      <c r="N566" s="47"/>
    </row>
    <row r="567">
      <c r="N567" s="47"/>
    </row>
    <row r="568">
      <c r="N568" s="47"/>
    </row>
    <row r="569">
      <c r="N569" s="47"/>
    </row>
    <row r="570">
      <c r="N570" s="47"/>
    </row>
    <row r="571">
      <c r="N571" s="47"/>
    </row>
    <row r="572">
      <c r="N572" s="47"/>
    </row>
    <row r="573">
      <c r="N573" s="47"/>
    </row>
    <row r="574">
      <c r="N574" s="47"/>
    </row>
    <row r="575">
      <c r="N575" s="47"/>
    </row>
    <row r="576">
      <c r="N576" s="47"/>
    </row>
    <row r="577">
      <c r="N577" s="47"/>
    </row>
    <row r="578">
      <c r="N578" s="47"/>
    </row>
    <row r="579">
      <c r="N579" s="47"/>
    </row>
    <row r="580">
      <c r="N580" s="47"/>
    </row>
    <row r="581">
      <c r="N581" s="47"/>
    </row>
    <row r="582">
      <c r="N582" s="47"/>
    </row>
    <row r="583">
      <c r="N583" s="47"/>
    </row>
    <row r="584">
      <c r="N584" s="47"/>
    </row>
    <row r="585">
      <c r="N585" s="47"/>
    </row>
    <row r="586">
      <c r="N586" s="47"/>
    </row>
    <row r="587">
      <c r="N587" s="47"/>
    </row>
    <row r="588">
      <c r="N588" s="47"/>
    </row>
    <row r="589">
      <c r="N589" s="47"/>
    </row>
    <row r="590">
      <c r="N590" s="47"/>
    </row>
    <row r="591">
      <c r="N591" s="47"/>
    </row>
    <row r="592">
      <c r="N592" s="47"/>
    </row>
    <row r="593">
      <c r="N593" s="47"/>
    </row>
    <row r="594">
      <c r="N594" s="47"/>
    </row>
    <row r="595">
      <c r="N595" s="47"/>
    </row>
    <row r="596">
      <c r="N596" s="47"/>
    </row>
    <row r="597">
      <c r="N597" s="47"/>
    </row>
    <row r="598">
      <c r="N598" s="47"/>
    </row>
    <row r="599">
      <c r="N599" s="47"/>
    </row>
    <row r="600">
      <c r="N600" s="47"/>
    </row>
    <row r="601">
      <c r="N601" s="47"/>
    </row>
    <row r="602">
      <c r="N602" s="47"/>
    </row>
    <row r="603">
      <c r="N603" s="47"/>
    </row>
    <row r="604">
      <c r="N604" s="47"/>
    </row>
    <row r="605">
      <c r="N605" s="47"/>
    </row>
    <row r="606">
      <c r="N606" s="47"/>
    </row>
    <row r="607">
      <c r="N607" s="47"/>
    </row>
    <row r="608">
      <c r="N608" s="47"/>
    </row>
    <row r="609">
      <c r="N609" s="47"/>
    </row>
    <row r="610">
      <c r="N610" s="47"/>
    </row>
    <row r="611">
      <c r="N611" s="47"/>
    </row>
    <row r="612">
      <c r="N612" s="47"/>
    </row>
    <row r="613">
      <c r="N613" s="47"/>
    </row>
    <row r="614">
      <c r="N614" s="47"/>
    </row>
    <row r="615">
      <c r="N615" s="47"/>
    </row>
    <row r="616">
      <c r="N616" s="47"/>
    </row>
    <row r="617">
      <c r="N617" s="47"/>
    </row>
    <row r="618">
      <c r="N618" s="47"/>
    </row>
    <row r="619">
      <c r="N619" s="47"/>
    </row>
    <row r="620">
      <c r="N620" s="47"/>
    </row>
    <row r="621">
      <c r="N621" s="47"/>
    </row>
    <row r="622">
      <c r="N622" s="47"/>
    </row>
    <row r="623">
      <c r="N623" s="47"/>
    </row>
    <row r="624">
      <c r="N624" s="47"/>
    </row>
    <row r="625">
      <c r="N625" s="47"/>
    </row>
    <row r="626">
      <c r="N626" s="47"/>
    </row>
    <row r="627">
      <c r="N627" s="47"/>
    </row>
    <row r="628">
      <c r="N628" s="47"/>
    </row>
    <row r="629">
      <c r="N629" s="47"/>
    </row>
    <row r="630">
      <c r="N630" s="47"/>
    </row>
    <row r="631">
      <c r="N631" s="47"/>
    </row>
    <row r="632">
      <c r="N632" s="47"/>
    </row>
    <row r="633">
      <c r="N633" s="47"/>
    </row>
    <row r="634">
      <c r="N634" s="47"/>
    </row>
    <row r="635">
      <c r="N635" s="47"/>
    </row>
    <row r="636">
      <c r="N636" s="47"/>
    </row>
    <row r="637">
      <c r="N637" s="47"/>
    </row>
    <row r="638">
      <c r="N638" s="47"/>
    </row>
    <row r="639">
      <c r="N639" s="47"/>
    </row>
    <row r="640">
      <c r="N640" s="47"/>
    </row>
    <row r="641">
      <c r="N641" s="47"/>
    </row>
    <row r="642">
      <c r="N642" s="47"/>
    </row>
    <row r="643">
      <c r="N643" s="47"/>
    </row>
    <row r="644">
      <c r="N644" s="47"/>
    </row>
    <row r="645">
      <c r="N645" s="47"/>
    </row>
    <row r="646">
      <c r="N646" s="47"/>
    </row>
    <row r="647">
      <c r="N647" s="47"/>
    </row>
    <row r="648">
      <c r="N648" s="47"/>
    </row>
    <row r="649">
      <c r="N649" s="47"/>
    </row>
    <row r="650">
      <c r="N650" s="47"/>
    </row>
    <row r="651">
      <c r="N651" s="47"/>
    </row>
    <row r="652">
      <c r="N652" s="47"/>
    </row>
    <row r="653">
      <c r="N653" s="47"/>
    </row>
    <row r="654">
      <c r="N654" s="47"/>
    </row>
    <row r="655">
      <c r="N655" s="47"/>
    </row>
    <row r="656">
      <c r="N656" s="47"/>
    </row>
    <row r="657">
      <c r="N657" s="47"/>
    </row>
    <row r="658">
      <c r="N658" s="47"/>
    </row>
    <row r="659">
      <c r="N659" s="47"/>
    </row>
    <row r="660">
      <c r="N660" s="47"/>
    </row>
    <row r="661">
      <c r="N661" s="47"/>
    </row>
    <row r="662">
      <c r="N662" s="47"/>
    </row>
    <row r="663">
      <c r="N663" s="47"/>
    </row>
    <row r="664">
      <c r="N664" s="47"/>
    </row>
    <row r="665">
      <c r="N665" s="47"/>
    </row>
    <row r="666">
      <c r="N666" s="47"/>
    </row>
    <row r="667">
      <c r="N667" s="47"/>
    </row>
    <row r="668">
      <c r="N668" s="47"/>
    </row>
    <row r="669">
      <c r="N669" s="47"/>
    </row>
    <row r="670">
      <c r="N670" s="47"/>
    </row>
    <row r="671">
      <c r="N671" s="47"/>
    </row>
    <row r="672">
      <c r="N672" s="47"/>
    </row>
    <row r="673">
      <c r="N673" s="47"/>
    </row>
    <row r="674">
      <c r="N674" s="47"/>
    </row>
    <row r="675">
      <c r="N675" s="47"/>
    </row>
    <row r="676">
      <c r="N676" s="47"/>
    </row>
    <row r="677">
      <c r="N677" s="47"/>
    </row>
    <row r="678">
      <c r="N678" s="47"/>
    </row>
    <row r="679">
      <c r="N679" s="47"/>
    </row>
    <row r="680">
      <c r="N680" s="47"/>
    </row>
    <row r="681">
      <c r="N681" s="47"/>
    </row>
    <row r="682">
      <c r="N682" s="47"/>
    </row>
    <row r="683">
      <c r="N683" s="47"/>
    </row>
    <row r="684">
      <c r="N684" s="47"/>
    </row>
    <row r="685">
      <c r="N685" s="47"/>
    </row>
    <row r="686">
      <c r="N686" s="47"/>
    </row>
    <row r="687">
      <c r="N687" s="47"/>
    </row>
    <row r="688">
      <c r="N688" s="47"/>
    </row>
    <row r="689">
      <c r="N689" s="47"/>
    </row>
    <row r="690">
      <c r="N690" s="47"/>
    </row>
    <row r="691">
      <c r="N691" s="47"/>
    </row>
    <row r="692">
      <c r="N692" s="47"/>
    </row>
    <row r="693">
      <c r="N693" s="47"/>
    </row>
    <row r="694">
      <c r="N694" s="47"/>
    </row>
    <row r="695">
      <c r="N695" s="47"/>
    </row>
    <row r="696">
      <c r="N696" s="47"/>
    </row>
    <row r="697">
      <c r="N697" s="47"/>
    </row>
    <row r="698">
      <c r="N698" s="47"/>
    </row>
    <row r="699">
      <c r="N699" s="47"/>
    </row>
    <row r="700">
      <c r="N700" s="47"/>
    </row>
    <row r="701">
      <c r="N701" s="47"/>
    </row>
    <row r="702">
      <c r="N702" s="47"/>
    </row>
    <row r="703">
      <c r="N703" s="47"/>
    </row>
    <row r="704">
      <c r="N704" s="47"/>
    </row>
    <row r="705">
      <c r="N705" s="47"/>
    </row>
    <row r="706">
      <c r="N706" s="47"/>
    </row>
    <row r="707">
      <c r="N707" s="47"/>
    </row>
    <row r="708">
      <c r="N708" s="47"/>
    </row>
    <row r="709">
      <c r="N709" s="47"/>
    </row>
    <row r="710">
      <c r="N710" s="47"/>
    </row>
    <row r="711">
      <c r="N711" s="47"/>
    </row>
    <row r="712">
      <c r="N712" s="47"/>
    </row>
    <row r="713">
      <c r="N713" s="47"/>
    </row>
    <row r="714">
      <c r="N714" s="47"/>
    </row>
    <row r="715">
      <c r="N715" s="47"/>
    </row>
    <row r="716">
      <c r="N716" s="47"/>
    </row>
    <row r="717">
      <c r="N717" s="47"/>
    </row>
    <row r="718">
      <c r="N718" s="47"/>
    </row>
    <row r="719">
      <c r="N719" s="47"/>
    </row>
    <row r="720">
      <c r="N720" s="47"/>
    </row>
    <row r="721">
      <c r="N721" s="47"/>
    </row>
    <row r="722">
      <c r="N722" s="47"/>
    </row>
    <row r="723">
      <c r="N723" s="47"/>
    </row>
    <row r="724">
      <c r="N724" s="47"/>
    </row>
    <row r="725">
      <c r="N725" s="47"/>
    </row>
    <row r="726">
      <c r="N726" s="47"/>
    </row>
    <row r="727">
      <c r="N727" s="47"/>
    </row>
    <row r="728">
      <c r="N728" s="47"/>
    </row>
    <row r="729">
      <c r="N729" s="47"/>
    </row>
    <row r="730">
      <c r="N730" s="47"/>
    </row>
    <row r="731">
      <c r="N731" s="47"/>
    </row>
    <row r="732">
      <c r="N732" s="47"/>
    </row>
    <row r="733">
      <c r="N733" s="47"/>
    </row>
    <row r="734">
      <c r="N734" s="47"/>
    </row>
    <row r="735">
      <c r="N735" s="47"/>
    </row>
    <row r="736">
      <c r="N736" s="47"/>
    </row>
    <row r="737">
      <c r="N737" s="47"/>
    </row>
    <row r="738">
      <c r="N738" s="47"/>
    </row>
    <row r="739">
      <c r="N739" s="47"/>
    </row>
    <row r="740">
      <c r="N740" s="47"/>
    </row>
    <row r="741">
      <c r="N741" s="47"/>
    </row>
    <row r="742">
      <c r="N742" s="47"/>
    </row>
    <row r="743">
      <c r="N743" s="47"/>
    </row>
    <row r="744">
      <c r="N744" s="47"/>
    </row>
    <row r="745">
      <c r="N745" s="47"/>
    </row>
    <row r="746">
      <c r="N746" s="47"/>
    </row>
    <row r="747">
      <c r="N747" s="47"/>
    </row>
    <row r="748">
      <c r="N748" s="47"/>
    </row>
    <row r="749">
      <c r="N749" s="47"/>
    </row>
    <row r="750">
      <c r="N750" s="47"/>
    </row>
    <row r="751">
      <c r="N751" s="47"/>
    </row>
    <row r="752">
      <c r="N752" s="47"/>
    </row>
    <row r="753">
      <c r="N753" s="47"/>
    </row>
    <row r="754">
      <c r="N754" s="47"/>
    </row>
    <row r="755">
      <c r="N755" s="47"/>
    </row>
    <row r="756">
      <c r="N756" s="47"/>
    </row>
    <row r="757">
      <c r="N757" s="47"/>
    </row>
    <row r="758">
      <c r="N758" s="47"/>
    </row>
    <row r="759">
      <c r="N759" s="47"/>
    </row>
    <row r="760">
      <c r="N760" s="47"/>
    </row>
    <row r="761">
      <c r="N761" s="47"/>
    </row>
    <row r="762">
      <c r="N762" s="47"/>
    </row>
    <row r="763">
      <c r="N763" s="47"/>
    </row>
    <row r="764">
      <c r="N764" s="47"/>
    </row>
    <row r="765">
      <c r="N765" s="47"/>
    </row>
    <row r="766">
      <c r="N766" s="47"/>
    </row>
    <row r="767">
      <c r="N767" s="47"/>
    </row>
    <row r="768">
      <c r="N768" s="47"/>
    </row>
    <row r="769">
      <c r="N769" s="47"/>
    </row>
    <row r="770">
      <c r="N770" s="47"/>
    </row>
    <row r="771">
      <c r="N771" s="47"/>
    </row>
    <row r="772">
      <c r="N772" s="47"/>
    </row>
    <row r="773">
      <c r="N773" s="47"/>
    </row>
    <row r="774">
      <c r="N774" s="47"/>
    </row>
    <row r="775">
      <c r="N775" s="47"/>
    </row>
    <row r="776">
      <c r="N776" s="47"/>
    </row>
    <row r="777">
      <c r="N777" s="47"/>
    </row>
    <row r="778">
      <c r="N778" s="47"/>
    </row>
    <row r="779">
      <c r="N779" s="47"/>
    </row>
    <row r="780">
      <c r="N780" s="47"/>
    </row>
    <row r="781">
      <c r="N781" s="47"/>
    </row>
    <row r="782">
      <c r="N782" s="47"/>
    </row>
    <row r="783">
      <c r="N783" s="47"/>
    </row>
    <row r="784">
      <c r="N784" s="47"/>
    </row>
    <row r="785">
      <c r="N785" s="47"/>
    </row>
    <row r="786">
      <c r="N786" s="47"/>
    </row>
    <row r="787">
      <c r="N787" s="47"/>
    </row>
    <row r="788">
      <c r="N788" s="47"/>
    </row>
    <row r="789">
      <c r="N789" s="47"/>
    </row>
    <row r="790">
      <c r="N790" s="47"/>
    </row>
    <row r="791">
      <c r="N791" s="47"/>
    </row>
    <row r="792">
      <c r="N792" s="47"/>
    </row>
    <row r="793">
      <c r="N793" s="47"/>
    </row>
    <row r="794">
      <c r="N794" s="47"/>
    </row>
    <row r="795">
      <c r="N795" s="47"/>
    </row>
    <row r="796">
      <c r="N796" s="47"/>
    </row>
    <row r="797">
      <c r="N797" s="47"/>
    </row>
    <row r="798">
      <c r="N798" s="47"/>
    </row>
    <row r="799">
      <c r="N799" s="47"/>
    </row>
    <row r="800">
      <c r="N800" s="47"/>
    </row>
    <row r="801">
      <c r="N801" s="47"/>
    </row>
    <row r="802">
      <c r="N802" s="47"/>
    </row>
    <row r="803">
      <c r="N803" s="47"/>
    </row>
    <row r="804">
      <c r="N804" s="47"/>
    </row>
    <row r="805">
      <c r="N805" s="47"/>
    </row>
    <row r="806">
      <c r="N806" s="47"/>
    </row>
    <row r="807">
      <c r="N807" s="47"/>
    </row>
    <row r="808">
      <c r="N808" s="47"/>
    </row>
    <row r="809">
      <c r="N809" s="47"/>
    </row>
    <row r="810">
      <c r="N810" s="47"/>
    </row>
    <row r="811">
      <c r="N811" s="47"/>
    </row>
    <row r="812">
      <c r="N812" s="47"/>
    </row>
    <row r="813">
      <c r="N813" s="47"/>
    </row>
    <row r="814">
      <c r="N814" s="47"/>
    </row>
    <row r="815">
      <c r="N815" s="47"/>
    </row>
    <row r="816">
      <c r="N816" s="47"/>
    </row>
    <row r="817">
      <c r="N817" s="47"/>
    </row>
    <row r="818">
      <c r="N818" s="47"/>
    </row>
    <row r="819">
      <c r="N819" s="47"/>
    </row>
    <row r="820">
      <c r="N820" s="47"/>
    </row>
    <row r="821">
      <c r="N821" s="47"/>
    </row>
    <row r="822">
      <c r="N822" s="47"/>
    </row>
    <row r="823">
      <c r="N823" s="47"/>
    </row>
    <row r="824">
      <c r="N824" s="47"/>
    </row>
    <row r="825">
      <c r="N825" s="47"/>
    </row>
    <row r="826">
      <c r="N826" s="47"/>
    </row>
    <row r="827">
      <c r="N827" s="47"/>
    </row>
    <row r="828">
      <c r="N828" s="47"/>
    </row>
    <row r="829">
      <c r="N829" s="47"/>
    </row>
    <row r="830">
      <c r="N830" s="47"/>
    </row>
    <row r="831">
      <c r="N831" s="47"/>
    </row>
    <row r="832">
      <c r="N832" s="47"/>
    </row>
    <row r="833">
      <c r="N833" s="47"/>
    </row>
    <row r="834">
      <c r="N834" s="47"/>
    </row>
    <row r="835">
      <c r="N835" s="47"/>
    </row>
    <row r="836">
      <c r="N836" s="47"/>
    </row>
    <row r="837">
      <c r="N837" s="47"/>
    </row>
    <row r="838">
      <c r="N838" s="47"/>
    </row>
    <row r="839">
      <c r="N839" s="47"/>
    </row>
    <row r="840">
      <c r="N840" s="47"/>
    </row>
    <row r="841">
      <c r="N841" s="47"/>
    </row>
    <row r="842">
      <c r="N842" s="47"/>
    </row>
    <row r="843">
      <c r="N843" s="47"/>
    </row>
    <row r="844">
      <c r="N844" s="47"/>
    </row>
    <row r="845">
      <c r="N845" s="47"/>
    </row>
    <row r="846">
      <c r="N846" s="47"/>
    </row>
    <row r="847">
      <c r="N847" s="47"/>
    </row>
    <row r="848">
      <c r="N848" s="47"/>
    </row>
    <row r="849">
      <c r="N849" s="47"/>
    </row>
    <row r="850">
      <c r="N850" s="47"/>
    </row>
    <row r="851">
      <c r="N851" s="47"/>
    </row>
    <row r="852">
      <c r="N852" s="47"/>
    </row>
    <row r="853">
      <c r="N853" s="47"/>
    </row>
    <row r="854">
      <c r="N854" s="47"/>
    </row>
    <row r="855">
      <c r="N855" s="47"/>
    </row>
    <row r="856">
      <c r="N856" s="47"/>
    </row>
    <row r="857">
      <c r="N857" s="47"/>
    </row>
    <row r="858">
      <c r="N858" s="47"/>
    </row>
    <row r="859">
      <c r="N859" s="47"/>
    </row>
    <row r="860">
      <c r="N860" s="47"/>
    </row>
    <row r="861">
      <c r="N861" s="47"/>
    </row>
    <row r="862">
      <c r="N862" s="47"/>
    </row>
    <row r="863">
      <c r="N863" s="47"/>
    </row>
    <row r="864">
      <c r="N864" s="47"/>
    </row>
    <row r="865">
      <c r="N865" s="47"/>
    </row>
    <row r="866">
      <c r="N866" s="47"/>
    </row>
    <row r="867">
      <c r="N867" s="47"/>
    </row>
    <row r="868">
      <c r="N868" s="47"/>
    </row>
    <row r="869">
      <c r="N869" s="47"/>
    </row>
    <row r="870">
      <c r="N870" s="47"/>
    </row>
    <row r="871">
      <c r="N871" s="47"/>
    </row>
    <row r="872">
      <c r="N872" s="47"/>
    </row>
    <row r="873">
      <c r="N873" s="47"/>
    </row>
    <row r="874">
      <c r="N874" s="47"/>
    </row>
    <row r="875">
      <c r="N875" s="47"/>
    </row>
    <row r="876">
      <c r="N876" s="47"/>
    </row>
    <row r="877">
      <c r="N877" s="47"/>
    </row>
    <row r="878">
      <c r="N878" s="47"/>
    </row>
    <row r="879">
      <c r="N879" s="47"/>
    </row>
    <row r="880">
      <c r="N880" s="47"/>
    </row>
    <row r="881">
      <c r="N881" s="47"/>
    </row>
    <row r="882">
      <c r="N882" s="47"/>
    </row>
    <row r="883">
      <c r="N883" s="47"/>
    </row>
    <row r="884">
      <c r="N884" s="47"/>
    </row>
    <row r="885">
      <c r="N885" s="47"/>
    </row>
    <row r="886">
      <c r="N886" s="47"/>
    </row>
    <row r="887">
      <c r="N887" s="47"/>
    </row>
    <row r="888">
      <c r="N888" s="47"/>
    </row>
    <row r="889">
      <c r="N889" s="47"/>
    </row>
    <row r="890">
      <c r="N890" s="47"/>
    </row>
    <row r="891">
      <c r="N891" s="47"/>
    </row>
    <row r="892">
      <c r="N892" s="47"/>
    </row>
    <row r="893">
      <c r="N893" s="47"/>
    </row>
    <row r="894">
      <c r="N894" s="47"/>
    </row>
    <row r="895">
      <c r="N895" s="47"/>
    </row>
    <row r="896">
      <c r="N896" s="47"/>
    </row>
    <row r="897">
      <c r="N897" s="47"/>
    </row>
    <row r="898">
      <c r="N898" s="47"/>
    </row>
    <row r="899">
      <c r="N899" s="47"/>
    </row>
    <row r="900">
      <c r="N900" s="47"/>
    </row>
    <row r="901">
      <c r="N901" s="47"/>
    </row>
    <row r="902">
      <c r="N902" s="47"/>
    </row>
    <row r="903">
      <c r="N903" s="47"/>
    </row>
    <row r="904">
      <c r="N904" s="47"/>
    </row>
    <row r="905">
      <c r="N905" s="47"/>
    </row>
    <row r="906">
      <c r="N906" s="47"/>
    </row>
    <row r="907">
      <c r="N907" s="47"/>
    </row>
    <row r="908">
      <c r="N908" s="47"/>
    </row>
    <row r="909">
      <c r="N909" s="47"/>
    </row>
    <row r="910">
      <c r="N910" s="47"/>
    </row>
    <row r="911">
      <c r="N911" s="47"/>
    </row>
    <row r="912">
      <c r="N912" s="47"/>
    </row>
    <row r="913">
      <c r="N913" s="47"/>
    </row>
    <row r="914">
      <c r="N914" s="47"/>
    </row>
    <row r="915">
      <c r="N915" s="47"/>
    </row>
    <row r="916">
      <c r="N916" s="47"/>
    </row>
    <row r="917">
      <c r="N917" s="47"/>
    </row>
    <row r="918">
      <c r="N918" s="47"/>
    </row>
    <row r="919">
      <c r="N919" s="47"/>
    </row>
    <row r="920">
      <c r="N920" s="47"/>
    </row>
    <row r="921">
      <c r="N921" s="47"/>
    </row>
    <row r="922">
      <c r="N922" s="47"/>
    </row>
    <row r="923">
      <c r="N923" s="47"/>
    </row>
    <row r="924">
      <c r="N924" s="47"/>
    </row>
    <row r="925">
      <c r="N925" s="47"/>
    </row>
    <row r="926">
      <c r="N926" s="47"/>
    </row>
    <row r="927">
      <c r="N927" s="47"/>
    </row>
    <row r="928">
      <c r="N928" s="47"/>
    </row>
    <row r="929">
      <c r="N929" s="47"/>
    </row>
    <row r="930">
      <c r="N930" s="47"/>
    </row>
    <row r="931">
      <c r="N931" s="47"/>
    </row>
    <row r="932">
      <c r="N932" s="47"/>
    </row>
    <row r="933">
      <c r="N933" s="47"/>
    </row>
    <row r="934">
      <c r="N934" s="47"/>
    </row>
    <row r="935">
      <c r="N935" s="47"/>
    </row>
    <row r="936">
      <c r="N936" s="47"/>
    </row>
    <row r="937">
      <c r="N937" s="47"/>
    </row>
    <row r="938">
      <c r="N938" s="47"/>
    </row>
    <row r="939">
      <c r="N939" s="47"/>
    </row>
    <row r="940">
      <c r="N940" s="47"/>
    </row>
    <row r="941">
      <c r="N941" s="47"/>
    </row>
    <row r="942">
      <c r="N942" s="47"/>
    </row>
    <row r="943">
      <c r="N943" s="47"/>
    </row>
    <row r="944">
      <c r="N944" s="47"/>
    </row>
    <row r="945">
      <c r="N945" s="47"/>
    </row>
    <row r="946">
      <c r="N946" s="47"/>
    </row>
    <row r="947">
      <c r="N947" s="47"/>
    </row>
    <row r="948">
      <c r="N948" s="47"/>
    </row>
    <row r="949">
      <c r="N949" s="47"/>
    </row>
    <row r="950">
      <c r="N950" s="47"/>
    </row>
    <row r="951">
      <c r="N951" s="47"/>
    </row>
    <row r="952">
      <c r="N952" s="47"/>
    </row>
  </sheetData>
  <mergeCells count="3">
    <mergeCell ref="N3:O3"/>
    <mergeCell ref="N19:O19"/>
    <mergeCell ref="N35:O35"/>
  </mergeCells>
  <conditionalFormatting sqref="A4:A11 A20:A27 A36:A51">
    <cfRule type="containsText" dxfId="1" priority="1" operator="containsText" text="Done">
      <formula>NOT(ISERROR(SEARCH(("Done"),(A4))))</formula>
    </cfRule>
  </conditionalFormatting>
  <conditionalFormatting sqref="A4:A11 A20:A27 A36:A51">
    <cfRule type="containsText" dxfId="2" priority="2" operator="containsText" text="Progress">
      <formula>NOT(ISERROR(SEARCH(("Progress"),(A4))))</formula>
    </cfRule>
  </conditionalFormatting>
  <conditionalFormatting sqref="A4:A11 A20:A27 A36:A51">
    <cfRule type="containsText" dxfId="0" priority="3" operator="containsText" text="New">
      <formula>NOT(ISERROR(SEARCH(("New"),(A4))))</formula>
    </cfRule>
  </conditionalFormatting>
  <dataValidations>
    <dataValidation type="list" allowBlank="1" sqref="A4:A11 A20:A27 A36:A51">
      <formula1>"Done,Progress,New"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62.43"/>
    <col customWidth="1" min="3" max="3" width="10.43"/>
    <col customWidth="1" min="4" max="4" width="4.71"/>
    <col customWidth="1" min="5" max="5" width="9.71"/>
    <col customWidth="1" min="6" max="6" width="5.71"/>
    <col customWidth="1" min="7" max="7" width="5.0"/>
    <col customWidth="1" min="8" max="8" width="9.57"/>
    <col customWidth="1" min="9" max="9" width="11.0"/>
    <col customWidth="1" min="10" max="10" width="9.14"/>
    <col customWidth="1" min="11" max="11" width="14.43"/>
    <col customWidth="1" min="12" max="13" width="13.14"/>
    <col customWidth="1" min="14" max="14" width="15.86"/>
    <col customWidth="1" min="15" max="15" width="4.71"/>
    <col customWidth="1" min="16" max="16" width="14.57"/>
    <col customWidth="1" min="17" max="17" width="11.14"/>
  </cols>
  <sheetData>
    <row r="4">
      <c r="A4" s="19" t="s">
        <v>32</v>
      </c>
      <c r="B4" s="2" t="s">
        <v>137</v>
      </c>
      <c r="C4" s="2" t="s">
        <v>110</v>
      </c>
      <c r="D4" s="2" t="s">
        <v>34</v>
      </c>
      <c r="E4" s="2" t="s">
        <v>138</v>
      </c>
      <c r="F4" s="2" t="s">
        <v>35</v>
      </c>
      <c r="G4" s="2" t="s">
        <v>111</v>
      </c>
      <c r="H4" s="2" t="s">
        <v>39</v>
      </c>
      <c r="I4" s="2" t="s">
        <v>146</v>
      </c>
      <c r="J4" s="2" t="s">
        <v>40</v>
      </c>
      <c r="K4" s="2" t="s">
        <v>41</v>
      </c>
      <c r="L4" s="2" t="s">
        <v>147</v>
      </c>
      <c r="M4" s="2" t="s">
        <v>114</v>
      </c>
      <c r="N4" s="48" t="s">
        <v>43</v>
      </c>
      <c r="O4" s="5"/>
      <c r="P4" s="2" t="s">
        <v>139</v>
      </c>
      <c r="Q4" s="2" t="s">
        <v>45</v>
      </c>
    </row>
    <row r="5">
      <c r="A5" s="21" t="s">
        <v>49</v>
      </c>
      <c r="B5" s="22" t="s">
        <v>148</v>
      </c>
      <c r="C5" s="52">
        <v>44056.0</v>
      </c>
      <c r="D5" s="22">
        <v>2.0</v>
      </c>
      <c r="E5" s="69">
        <v>1.5965244E7</v>
      </c>
      <c r="F5" s="22">
        <v>813.0</v>
      </c>
      <c r="G5" s="53">
        <v>256.0</v>
      </c>
      <c r="H5" s="23">
        <v>1.0E8</v>
      </c>
      <c r="I5" s="22" t="b">
        <v>1</v>
      </c>
      <c r="J5" s="22" t="s">
        <v>28</v>
      </c>
      <c r="K5" s="23">
        <v>1.0E-5</v>
      </c>
      <c r="L5" s="53">
        <v>20.0</v>
      </c>
      <c r="M5" s="53">
        <f t="shared" ref="M5:M20" si="1">G5*L5</f>
        <v>5120</v>
      </c>
      <c r="N5" s="60">
        <f>29*60+5</f>
        <v>1745</v>
      </c>
      <c r="O5" s="61">
        <f t="shared" ref="O5:O20" si="2">N5/3600</f>
        <v>0.4847222222</v>
      </c>
      <c r="P5" s="21">
        <v>59000.0</v>
      </c>
      <c r="Q5" s="22">
        <v>955.0</v>
      </c>
    </row>
    <row r="6">
      <c r="A6" s="21" t="s">
        <v>49</v>
      </c>
      <c r="B6" s="22" t="s">
        <v>148</v>
      </c>
      <c r="C6" s="52">
        <v>44056.0</v>
      </c>
      <c r="D6" s="22">
        <v>3.0</v>
      </c>
      <c r="E6" s="69">
        <v>1.5965246E7</v>
      </c>
      <c r="F6" s="22">
        <f t="shared" ref="F6:F10" si="3">F5+1</f>
        <v>814</v>
      </c>
      <c r="G6" s="53">
        <v>256.0</v>
      </c>
      <c r="H6" s="23">
        <v>1.0E8</v>
      </c>
      <c r="I6" s="22" t="b">
        <v>1</v>
      </c>
      <c r="J6" s="22" t="s">
        <v>28</v>
      </c>
      <c r="K6" s="23">
        <v>1.0E-5</v>
      </c>
      <c r="L6" s="53">
        <v>194.0</v>
      </c>
      <c r="M6" s="53">
        <f t="shared" si="1"/>
        <v>49664</v>
      </c>
      <c r="N6" s="60">
        <f>4*3600+34*60+51</f>
        <v>16491</v>
      </c>
      <c r="O6" s="61">
        <f t="shared" si="2"/>
        <v>4.580833333</v>
      </c>
      <c r="P6" s="21">
        <v>57000.0</v>
      </c>
      <c r="Q6" s="22">
        <v>8727.0</v>
      </c>
    </row>
    <row r="7">
      <c r="A7" s="21" t="s">
        <v>49</v>
      </c>
      <c r="B7" s="22" t="s">
        <v>148</v>
      </c>
      <c r="C7" s="52">
        <v>44056.0</v>
      </c>
      <c r="D7" s="22">
        <v>4.0</v>
      </c>
      <c r="E7" s="69">
        <v>1.5965253E7</v>
      </c>
      <c r="F7" s="22">
        <f t="shared" si="3"/>
        <v>815</v>
      </c>
      <c r="G7" s="53">
        <v>256.0</v>
      </c>
      <c r="H7" s="23">
        <v>1.0E8</v>
      </c>
      <c r="I7" s="22" t="b">
        <v>1</v>
      </c>
      <c r="J7" s="22" t="s">
        <v>28</v>
      </c>
      <c r="K7" s="23">
        <v>1.0E-5</v>
      </c>
      <c r="L7" s="53">
        <v>194.0</v>
      </c>
      <c r="M7" s="53">
        <f t="shared" si="1"/>
        <v>49664</v>
      </c>
      <c r="N7" s="60">
        <f>4*3600+14*60+59</f>
        <v>15299</v>
      </c>
      <c r="O7" s="61">
        <f t="shared" si="2"/>
        <v>4.249722222</v>
      </c>
      <c r="P7" s="21">
        <v>56000.0</v>
      </c>
      <c r="Q7" s="22">
        <v>8834.0</v>
      </c>
    </row>
    <row r="8">
      <c r="A8" s="21" t="s">
        <v>49</v>
      </c>
      <c r="B8" s="22" t="s">
        <v>148</v>
      </c>
      <c r="C8" s="52">
        <v>44057.0</v>
      </c>
      <c r="D8" s="22">
        <v>1.0</v>
      </c>
      <c r="E8" s="69">
        <v>1.5965258E7</v>
      </c>
      <c r="F8" s="22">
        <f t="shared" si="3"/>
        <v>816</v>
      </c>
      <c r="G8" s="53">
        <v>256.0</v>
      </c>
      <c r="H8" s="23">
        <v>1.0E8</v>
      </c>
      <c r="I8" s="22" t="b">
        <v>1</v>
      </c>
      <c r="J8" s="22" t="s">
        <v>28</v>
      </c>
      <c r="K8" s="23">
        <v>1.0E-5</v>
      </c>
      <c r="L8" s="53">
        <v>194.0</v>
      </c>
      <c r="M8" s="53">
        <f t="shared" si="1"/>
        <v>49664</v>
      </c>
      <c r="N8" s="60">
        <f>4*3600+12*60+39</f>
        <v>15159</v>
      </c>
      <c r="O8" s="61">
        <f t="shared" si="2"/>
        <v>4.210833333</v>
      </c>
      <c r="P8" s="21">
        <v>57000.0</v>
      </c>
      <c r="Q8" s="22">
        <v>8899.0</v>
      </c>
    </row>
    <row r="9">
      <c r="A9" s="21" t="s">
        <v>49</v>
      </c>
      <c r="B9" s="22" t="s">
        <v>148</v>
      </c>
      <c r="C9" s="52">
        <v>44057.0</v>
      </c>
      <c r="D9" s="22">
        <v>2.0</v>
      </c>
      <c r="E9" s="69">
        <v>1.5965266E7</v>
      </c>
      <c r="F9" s="22">
        <f t="shared" si="3"/>
        <v>817</v>
      </c>
      <c r="G9" s="53">
        <v>256.0</v>
      </c>
      <c r="H9" s="23">
        <v>1.0E8</v>
      </c>
      <c r="I9" s="22" t="b">
        <v>0</v>
      </c>
      <c r="J9" s="22" t="s">
        <v>28</v>
      </c>
      <c r="K9" s="23">
        <v>1.0E-5</v>
      </c>
      <c r="L9" s="53">
        <v>194.0</v>
      </c>
      <c r="M9" s="53">
        <f t="shared" si="1"/>
        <v>49664</v>
      </c>
      <c r="N9" s="60"/>
      <c r="O9" s="61">
        <f t="shared" si="2"/>
        <v>0</v>
      </c>
      <c r="P9" s="21">
        <v>8.2</v>
      </c>
      <c r="Q9" s="22">
        <v>8905.0</v>
      </c>
    </row>
    <row r="10">
      <c r="A10" s="21" t="s">
        <v>49</v>
      </c>
      <c r="B10" s="22" t="s">
        <v>148</v>
      </c>
      <c r="C10" s="52">
        <v>44057.0</v>
      </c>
      <c r="D10" s="22">
        <v>3.0</v>
      </c>
      <c r="E10" s="69">
        <v>1.5965267E7</v>
      </c>
      <c r="F10" s="22">
        <f t="shared" si="3"/>
        <v>818</v>
      </c>
      <c r="G10" s="53">
        <v>256.0</v>
      </c>
      <c r="H10" s="23">
        <v>1.0E8</v>
      </c>
      <c r="I10" s="22" t="b">
        <v>0</v>
      </c>
      <c r="J10" s="22" t="s">
        <v>28</v>
      </c>
      <c r="K10" s="23">
        <v>1.0E-5</v>
      </c>
      <c r="L10" s="53">
        <v>194.0</v>
      </c>
      <c r="M10" s="53">
        <f t="shared" si="1"/>
        <v>49664</v>
      </c>
      <c r="N10" s="60"/>
      <c r="O10" s="61">
        <f t="shared" si="2"/>
        <v>0</v>
      </c>
      <c r="P10" s="21">
        <v>8.2</v>
      </c>
      <c r="Q10" s="22">
        <v>8815.0</v>
      </c>
    </row>
    <row r="11">
      <c r="A11" s="21" t="s">
        <v>49</v>
      </c>
      <c r="B11" s="22" t="s">
        <v>148</v>
      </c>
      <c r="C11" s="52">
        <v>44060.0</v>
      </c>
      <c r="D11" s="22">
        <v>1.0</v>
      </c>
      <c r="E11" s="69">
        <v>1.5965385E7</v>
      </c>
      <c r="F11" s="22">
        <v>820.0</v>
      </c>
      <c r="G11" s="53">
        <v>256.0</v>
      </c>
      <c r="H11" s="23">
        <v>1.0E8</v>
      </c>
      <c r="I11" s="22" t="b">
        <v>0</v>
      </c>
      <c r="J11" s="22" t="s">
        <v>28</v>
      </c>
      <c r="K11" s="23">
        <v>1.0E-5</v>
      </c>
      <c r="L11" s="53">
        <v>194.0</v>
      </c>
      <c r="M11" s="53">
        <f t="shared" si="1"/>
        <v>49664</v>
      </c>
      <c r="N11" s="60"/>
      <c r="O11" s="61">
        <f t="shared" si="2"/>
        <v>0</v>
      </c>
      <c r="P11" s="21"/>
      <c r="Q11" s="22"/>
    </row>
    <row r="12">
      <c r="A12" s="21" t="s">
        <v>49</v>
      </c>
      <c r="B12" s="22" t="s">
        <v>148</v>
      </c>
      <c r="C12" s="52">
        <v>44060.0</v>
      </c>
      <c r="D12" s="22">
        <v>1.0</v>
      </c>
      <c r="E12" s="22">
        <f t="shared" ref="E12:F12" si="4">E11+1</f>
        <v>15965386</v>
      </c>
      <c r="F12" s="22">
        <f t="shared" si="4"/>
        <v>821</v>
      </c>
      <c r="G12" s="53">
        <v>256.0</v>
      </c>
      <c r="H12" s="23">
        <v>1.0E8</v>
      </c>
      <c r="I12" s="22" t="b">
        <v>0</v>
      </c>
      <c r="J12" s="22" t="s">
        <v>28</v>
      </c>
      <c r="K12" s="23">
        <v>1.0E-5</v>
      </c>
      <c r="L12" s="53">
        <v>194.0</v>
      </c>
      <c r="M12" s="53">
        <f t="shared" si="1"/>
        <v>49664</v>
      </c>
      <c r="N12" s="60"/>
      <c r="O12" s="61">
        <f t="shared" si="2"/>
        <v>0</v>
      </c>
      <c r="P12" s="21"/>
      <c r="Q12" s="22"/>
    </row>
    <row r="13">
      <c r="A13" s="21" t="s">
        <v>49</v>
      </c>
      <c r="B13" s="22" t="s">
        <v>148</v>
      </c>
      <c r="C13" s="52">
        <v>44060.0</v>
      </c>
      <c r="D13" s="22">
        <v>1.0</v>
      </c>
      <c r="E13" s="22">
        <f t="shared" ref="E13:F13" si="5">E12+1</f>
        <v>15965387</v>
      </c>
      <c r="F13" s="22">
        <f t="shared" si="5"/>
        <v>822</v>
      </c>
      <c r="G13" s="53">
        <v>256.0</v>
      </c>
      <c r="H13" s="23">
        <v>1.0E8</v>
      </c>
      <c r="I13" s="22" t="b">
        <v>0</v>
      </c>
      <c r="J13" s="22" t="s">
        <v>28</v>
      </c>
      <c r="K13" s="23">
        <v>1.0E-5</v>
      </c>
      <c r="L13" s="53">
        <v>194.0</v>
      </c>
      <c r="M13" s="53">
        <f t="shared" si="1"/>
        <v>49664</v>
      </c>
      <c r="N13" s="60"/>
      <c r="O13" s="61">
        <f t="shared" si="2"/>
        <v>0</v>
      </c>
      <c r="P13" s="21"/>
      <c r="Q13" s="22"/>
    </row>
    <row r="14">
      <c r="A14" s="21" t="s">
        <v>49</v>
      </c>
      <c r="B14" s="22" t="s">
        <v>148</v>
      </c>
      <c r="C14" s="52">
        <v>44060.0</v>
      </c>
      <c r="D14" s="22">
        <v>1.0</v>
      </c>
      <c r="E14" s="22">
        <f t="shared" ref="E14:F14" si="6">E13+1</f>
        <v>15965388</v>
      </c>
      <c r="F14" s="22">
        <f t="shared" si="6"/>
        <v>823</v>
      </c>
      <c r="G14" s="53">
        <v>256.0</v>
      </c>
      <c r="H14" s="23">
        <v>1.0E8</v>
      </c>
      <c r="I14" s="22" t="b">
        <v>0</v>
      </c>
      <c r="J14" s="22" t="s">
        <v>28</v>
      </c>
      <c r="K14" s="23">
        <v>1.0E-5</v>
      </c>
      <c r="L14" s="53">
        <v>194.0</v>
      </c>
      <c r="M14" s="53">
        <f t="shared" si="1"/>
        <v>49664</v>
      </c>
      <c r="N14" s="60"/>
      <c r="O14" s="61">
        <f t="shared" si="2"/>
        <v>0</v>
      </c>
      <c r="P14" s="21"/>
      <c r="Q14" s="22"/>
    </row>
    <row r="15">
      <c r="A15" s="21" t="s">
        <v>49</v>
      </c>
      <c r="B15" s="22" t="s">
        <v>148</v>
      </c>
      <c r="C15" s="52">
        <v>44060.0</v>
      </c>
      <c r="D15" s="22">
        <v>1.0</v>
      </c>
      <c r="E15" s="22">
        <f t="shared" ref="E15:F15" si="7">E14+1</f>
        <v>15965389</v>
      </c>
      <c r="F15" s="22">
        <f t="shared" si="7"/>
        <v>824</v>
      </c>
      <c r="G15" s="53">
        <v>256.0</v>
      </c>
      <c r="H15" s="23">
        <v>1.0E8</v>
      </c>
      <c r="I15" s="22" t="b">
        <v>0</v>
      </c>
      <c r="J15" s="22" t="s">
        <v>28</v>
      </c>
      <c r="K15" s="23">
        <v>1.0E-5</v>
      </c>
      <c r="L15" s="53">
        <v>194.0</v>
      </c>
      <c r="M15" s="53">
        <f t="shared" si="1"/>
        <v>49664</v>
      </c>
      <c r="N15" s="60"/>
      <c r="O15" s="61">
        <f t="shared" si="2"/>
        <v>0</v>
      </c>
      <c r="P15" s="21"/>
      <c r="Q15" s="22"/>
    </row>
    <row r="16">
      <c r="A16" s="21" t="s">
        <v>49</v>
      </c>
      <c r="B16" s="22" t="s">
        <v>148</v>
      </c>
      <c r="C16" s="52">
        <v>44060.0</v>
      </c>
      <c r="D16" s="22">
        <v>1.0</v>
      </c>
      <c r="E16" s="22">
        <f t="shared" ref="E16:F16" si="8">E15+1</f>
        <v>15965390</v>
      </c>
      <c r="F16" s="22">
        <f t="shared" si="8"/>
        <v>825</v>
      </c>
      <c r="G16" s="53">
        <v>256.0</v>
      </c>
      <c r="H16" s="23">
        <v>1.0E8</v>
      </c>
      <c r="I16" s="22" t="b">
        <v>0</v>
      </c>
      <c r="J16" s="22" t="s">
        <v>28</v>
      </c>
      <c r="K16" s="23">
        <v>1.0E-5</v>
      </c>
      <c r="L16" s="53">
        <v>194.0</v>
      </c>
      <c r="M16" s="53">
        <f t="shared" si="1"/>
        <v>49664</v>
      </c>
      <c r="N16" s="60"/>
      <c r="O16" s="61">
        <f t="shared" si="2"/>
        <v>0</v>
      </c>
      <c r="P16" s="21"/>
      <c r="Q16" s="22"/>
    </row>
    <row r="17">
      <c r="A17" s="21" t="s">
        <v>49</v>
      </c>
      <c r="B17" s="22" t="s">
        <v>148</v>
      </c>
      <c r="C17" s="52">
        <v>44060.0</v>
      </c>
      <c r="D17" s="22">
        <v>1.0</v>
      </c>
      <c r="E17" s="22">
        <f t="shared" ref="E17:F17" si="9">E16+1</f>
        <v>15965391</v>
      </c>
      <c r="F17" s="22">
        <f t="shared" si="9"/>
        <v>826</v>
      </c>
      <c r="G17" s="53">
        <v>256.0</v>
      </c>
      <c r="H17" s="23">
        <v>1.0E8</v>
      </c>
      <c r="I17" s="22" t="b">
        <v>0</v>
      </c>
      <c r="J17" s="22" t="s">
        <v>28</v>
      </c>
      <c r="K17" s="23">
        <v>1.0E-5</v>
      </c>
      <c r="L17" s="53">
        <v>194.0</v>
      </c>
      <c r="M17" s="53">
        <f t="shared" si="1"/>
        <v>49664</v>
      </c>
      <c r="N17" s="60"/>
      <c r="O17" s="61">
        <f t="shared" si="2"/>
        <v>0</v>
      </c>
      <c r="P17" s="21"/>
      <c r="Q17" s="22"/>
    </row>
    <row r="18">
      <c r="A18" s="21" t="s">
        <v>49</v>
      </c>
      <c r="B18" s="22" t="s">
        <v>148</v>
      </c>
      <c r="C18" s="52">
        <v>44060.0</v>
      </c>
      <c r="D18" s="22">
        <v>1.0</v>
      </c>
      <c r="E18" s="22">
        <f t="shared" ref="E18:F18" si="10">E17+1</f>
        <v>15965392</v>
      </c>
      <c r="F18" s="22">
        <f t="shared" si="10"/>
        <v>827</v>
      </c>
      <c r="G18" s="53">
        <v>256.0</v>
      </c>
      <c r="H18" s="23">
        <v>1.0E8</v>
      </c>
      <c r="I18" s="22" t="b">
        <v>0</v>
      </c>
      <c r="J18" s="22" t="s">
        <v>28</v>
      </c>
      <c r="K18" s="23">
        <v>1.0E-5</v>
      </c>
      <c r="L18" s="53">
        <v>194.0</v>
      </c>
      <c r="M18" s="53">
        <f t="shared" si="1"/>
        <v>49664</v>
      </c>
      <c r="N18" s="60"/>
      <c r="O18" s="61">
        <f t="shared" si="2"/>
        <v>0</v>
      </c>
      <c r="P18" s="21"/>
      <c r="Q18" s="22"/>
    </row>
    <row r="19">
      <c r="A19" s="21" t="s">
        <v>49</v>
      </c>
      <c r="B19" s="22" t="s">
        <v>148</v>
      </c>
      <c r="C19" s="52">
        <v>44060.0</v>
      </c>
      <c r="D19" s="22">
        <v>1.0</v>
      </c>
      <c r="E19" s="22">
        <f t="shared" ref="E19:F19" si="11">E18+1</f>
        <v>15965393</v>
      </c>
      <c r="F19" s="22">
        <f t="shared" si="11"/>
        <v>828</v>
      </c>
      <c r="G19" s="53">
        <v>256.0</v>
      </c>
      <c r="H19" s="23">
        <v>1.0E8</v>
      </c>
      <c r="I19" s="22" t="b">
        <v>0</v>
      </c>
      <c r="J19" s="22" t="s">
        <v>28</v>
      </c>
      <c r="K19" s="23">
        <v>1.0E-5</v>
      </c>
      <c r="L19" s="53">
        <v>194.0</v>
      </c>
      <c r="M19" s="53">
        <f t="shared" si="1"/>
        <v>49664</v>
      </c>
      <c r="N19" s="60"/>
      <c r="O19" s="61">
        <f t="shared" si="2"/>
        <v>0</v>
      </c>
      <c r="P19" s="21"/>
      <c r="Q19" s="22"/>
    </row>
    <row r="20">
      <c r="A20" s="21" t="s">
        <v>49</v>
      </c>
      <c r="B20" s="22" t="s">
        <v>148</v>
      </c>
      <c r="C20" s="52">
        <v>44060.0</v>
      </c>
      <c r="D20" s="22">
        <v>1.0</v>
      </c>
      <c r="E20" s="22">
        <f t="shared" ref="E20:F20" si="12">E19+1</f>
        <v>15965394</v>
      </c>
      <c r="F20" s="22">
        <f t="shared" si="12"/>
        <v>829</v>
      </c>
      <c r="G20" s="53">
        <v>256.0</v>
      </c>
      <c r="H20" s="23">
        <v>1.0E8</v>
      </c>
      <c r="I20" s="22" t="b">
        <v>0</v>
      </c>
      <c r="J20" s="22" t="s">
        <v>28</v>
      </c>
      <c r="K20" s="23">
        <v>1.0E-5</v>
      </c>
      <c r="L20" s="53">
        <v>194.0</v>
      </c>
      <c r="M20" s="53">
        <f t="shared" si="1"/>
        <v>49664</v>
      </c>
      <c r="N20" s="60"/>
      <c r="O20" s="61">
        <f t="shared" si="2"/>
        <v>0</v>
      </c>
      <c r="P20" s="21"/>
      <c r="Q20" s="22"/>
    </row>
    <row r="21">
      <c r="J21" s="22"/>
    </row>
    <row r="22">
      <c r="B22" s="19" t="s">
        <v>67</v>
      </c>
      <c r="C22" s="36"/>
      <c r="D22" s="36"/>
      <c r="E22" s="36"/>
      <c r="F22" s="36"/>
      <c r="G22" s="36"/>
      <c r="H22" s="36"/>
      <c r="I22" s="36"/>
      <c r="J22" s="36"/>
      <c r="K22" s="36"/>
      <c r="L22" s="49"/>
      <c r="M22" s="74">
        <f t="shared" ref="M22:Q22" si="13">SUM(M5:M8)</f>
        <v>154112</v>
      </c>
      <c r="N22" s="49">
        <f t="shared" si="13"/>
        <v>48694</v>
      </c>
      <c r="O22" s="55">
        <f t="shared" si="13"/>
        <v>13.52611111</v>
      </c>
      <c r="P22" s="56">
        <f t="shared" si="13"/>
        <v>229000</v>
      </c>
      <c r="Q22" s="56">
        <f t="shared" si="13"/>
        <v>27415</v>
      </c>
    </row>
    <row r="23">
      <c r="B23" s="1" t="s">
        <v>68</v>
      </c>
      <c r="C23" s="50">
        <f>Q22/M22*100</f>
        <v>17.78901059</v>
      </c>
      <c r="D23" s="1" t="s">
        <v>69</v>
      </c>
    </row>
    <row r="24">
      <c r="B24" s="1" t="s">
        <v>92</v>
      </c>
      <c r="C24" s="47">
        <f>M22/N22</f>
        <v>3.164907381</v>
      </c>
      <c r="D24" s="1" t="s">
        <v>93</v>
      </c>
      <c r="O24" s="75"/>
    </row>
    <row r="25">
      <c r="B25" s="1" t="s">
        <v>94</v>
      </c>
      <c r="C25" s="47">
        <f>Q22/O22</f>
        <v>2026.820553</v>
      </c>
      <c r="D25" s="1" t="s">
        <v>95</v>
      </c>
      <c r="O25" s="57"/>
    </row>
  </sheetData>
  <mergeCells count="1">
    <mergeCell ref="N4:O4"/>
  </mergeCells>
  <conditionalFormatting sqref="A5:A20">
    <cfRule type="containsText" dxfId="1" priority="1" operator="containsText" text="Done">
      <formula>NOT(ISERROR(SEARCH(("Done"),(A5))))</formula>
    </cfRule>
  </conditionalFormatting>
  <conditionalFormatting sqref="A5:A20">
    <cfRule type="containsText" dxfId="2" priority="2" operator="containsText" text="Progress">
      <formula>NOT(ISERROR(SEARCH(("Progress"),(A5))))</formula>
    </cfRule>
  </conditionalFormatting>
  <conditionalFormatting sqref="A5:A20">
    <cfRule type="containsText" dxfId="0" priority="3" operator="containsText" text="New">
      <formula>NOT(ISERROR(SEARCH(("New"),(A5))))</formula>
    </cfRule>
  </conditionalFormatting>
  <dataValidations>
    <dataValidation type="list" allowBlank="1" sqref="A5:A20">
      <formula1>"Done,Progress,New"</formula1>
    </dataValidation>
  </dataValidations>
  <drawing r:id="rId1"/>
</worksheet>
</file>