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8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9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0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1.xml" ContentType="application/vnd.openxmlformats-officedocument.themeOverrid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2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3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mi\Documents\FINAL YEAR\Optimisation &amp; OR\CW\"/>
    </mc:Choice>
  </mc:AlternateContent>
  <xr:revisionPtr revIDLastSave="0" documentId="13_ncr:1_{BB404B9B-04A6-4221-86BE-E5D2B6EF3E81}" xr6:coauthVersionLast="47" xr6:coauthVersionMax="47" xr10:uidLastSave="{00000000-0000-0000-0000-000000000000}"/>
  <bookViews>
    <workbookView xWindow="-120" yWindow="-120" windowWidth="38640" windowHeight="15720" tabRatio="835" firstSheet="4" activeTab="4" xr2:uid="{EC3FFAB2-E4E3-459D-964E-77D717B6D0F2}"/>
  </bookViews>
  <sheets>
    <sheet name="Data_s" sheetId="1" state="hidden" r:id="rId1"/>
    <sheet name="Data" sheetId="6" state="hidden" r:id="rId2"/>
    <sheet name="Parameters" sheetId="2" state="hidden" r:id="rId3"/>
    <sheet name="analysis" sheetId="4" state="hidden" r:id="rId4"/>
    <sheet name="Dataset" sheetId="30" r:id="rId5"/>
    <sheet name="Sheet1" sheetId="26" state="hidden" r:id="rId6"/>
    <sheet name="counts" sheetId="16" state="hidden" r:id="rId7"/>
    <sheet name="Value Table" sheetId="19" state="hidden" r:id="rId8"/>
    <sheet name="Timeslot Clashes 1" sheetId="28" state="hidden" r:id="rId9"/>
    <sheet name="Data_NEW" sheetId="13" state="hidden" r:id="rId10"/>
    <sheet name="clashes matrix" sheetId="7" state="hidden" r:id="rId11"/>
    <sheet name="Timeslot Clashes Matrix" sheetId="31" r:id="rId12"/>
    <sheet name="Sheet4" sheetId="29" state="hidden" r:id="rId13"/>
    <sheet name="Full Map opt" sheetId="18" state="hidden" r:id="rId14"/>
    <sheet name="opt1" sheetId="9" state="hidden" r:id="rId15"/>
    <sheet name="opt2" sheetId="11" state="hidden" r:id="rId16"/>
    <sheet name="GRG Non-Linear Solution 1" sheetId="12" state="hidden" r:id="rId17"/>
    <sheet name="GRG Non-Linear Solution" sheetId="14" r:id="rId18"/>
    <sheet name="GRG Non-Linear Test 2" sheetId="34" r:id="rId19"/>
    <sheet name="opt 4 grg nonlin FINAL copy" sheetId="25" state="hidden" r:id="rId20"/>
    <sheet name="Linearity Report 1" sheetId="20" state="hidden" r:id="rId21"/>
    <sheet name="GRG Non-linear Answer Report" sheetId="32" r:id="rId22"/>
    <sheet name="Simplex Testing" sheetId="38" r:id="rId23"/>
    <sheet name="Simplex Solution 1" sheetId="15" r:id="rId24"/>
    <sheet name="Simplex Solution 2 OLD" sheetId="21" state="hidden" r:id="rId25"/>
    <sheet name="opt5 simplex FINAL copy" sheetId="23" state="hidden" r:id="rId26"/>
    <sheet name="Simplex Solution 2" sheetId="35" r:id="rId27"/>
    <sheet name="Simplex Answer Report_" sheetId="36" r:id="rId28"/>
    <sheet name="Simplex Answer Report" sheetId="33" state="hidden" r:id="rId29"/>
    <sheet name="GRG vs Simplex Solutions" sheetId="24" r:id="rId30"/>
    <sheet name="Optimisation details" sheetId="10" state="hidden" r:id="rId31"/>
    <sheet name="Module Timing" sheetId="5" state="hidden" r:id="rId32"/>
    <sheet name="graphs" sheetId="3" state="hidden" r:id="rId33"/>
  </sheets>
  <definedNames>
    <definedName name="_xlnm._FilterDatabase" localSheetId="10" hidden="1">'clashes matrix'!$M$1:$P$15</definedName>
    <definedName name="_xlnm._FilterDatabase" localSheetId="7" hidden="1">'Value Table'!$AB$37:$AJ$37</definedName>
    <definedName name="solver_adj" localSheetId="1" hidden="1">Data!$K$6:$K$31</definedName>
    <definedName name="solver_adj" localSheetId="17" hidden="1">'GRG Non-Linear Solution'!$K$11:$K$36</definedName>
    <definedName name="solver_adj" localSheetId="16" hidden="1">'GRG Non-Linear Solution 1'!$L$11:$L$36</definedName>
    <definedName name="solver_adj" localSheetId="18" hidden="1">'GRG Non-Linear Test 2'!$K$11:$K$36</definedName>
    <definedName name="solver_adj" localSheetId="19" hidden="1">'opt 4 grg nonlin FINAL copy'!$K$11:$K$36</definedName>
    <definedName name="solver_adj" localSheetId="14" hidden="1">'opt1'!$K$11:$K$36</definedName>
    <definedName name="solver_adj" localSheetId="15" hidden="1">'opt2'!$K$11:$K$36</definedName>
    <definedName name="solver_adj" localSheetId="25" hidden="1">'opt5 simplex FINAL copy'!$K$11:$K$36</definedName>
    <definedName name="solver_adj" localSheetId="23" hidden="1">'Simplex Solution 1'!$K$11:$K$36</definedName>
    <definedName name="solver_adj" localSheetId="26" hidden="1">'Simplex Solution 2'!$K$11:$K$36</definedName>
    <definedName name="solver_adj" localSheetId="24" hidden="1">'Simplex Solution 2 OLD'!$K$11:$K$36</definedName>
    <definedName name="solver_adj" localSheetId="22" hidden="1">'Simplex Testing'!$K$11:$K$36</definedName>
    <definedName name="solver_cvg" localSheetId="17" hidden="1">0.0001</definedName>
    <definedName name="solver_cvg" localSheetId="16" hidden="1">0.0001</definedName>
    <definedName name="solver_cvg" localSheetId="18" hidden="1">0.0001</definedName>
    <definedName name="solver_cvg" localSheetId="19" hidden="1">0.0001</definedName>
    <definedName name="solver_cvg" localSheetId="14" hidden="1">0.0001</definedName>
    <definedName name="solver_cvg" localSheetId="15" hidden="1">0.0001</definedName>
    <definedName name="solver_cvg" localSheetId="25" hidden="1">0.0001</definedName>
    <definedName name="solver_cvg" localSheetId="23" hidden="1">0.0001</definedName>
    <definedName name="solver_cvg" localSheetId="26" hidden="1">0.0001</definedName>
    <definedName name="solver_cvg" localSheetId="24" hidden="1">0.0001</definedName>
    <definedName name="solver_cvg" localSheetId="22" hidden="1">0.0001</definedName>
    <definedName name="solver_drv" localSheetId="17" hidden="1">1</definedName>
    <definedName name="solver_drv" localSheetId="16" hidden="1">1</definedName>
    <definedName name="solver_drv" localSheetId="18" hidden="1">1</definedName>
    <definedName name="solver_drv" localSheetId="19" hidden="1">1</definedName>
    <definedName name="solver_drv" localSheetId="14" hidden="1">1</definedName>
    <definedName name="solver_drv" localSheetId="15" hidden="1">1</definedName>
    <definedName name="solver_drv" localSheetId="25" hidden="1">1</definedName>
    <definedName name="solver_drv" localSheetId="23" hidden="1">1</definedName>
    <definedName name="solver_drv" localSheetId="26" hidden="1">1</definedName>
    <definedName name="solver_drv" localSheetId="24" hidden="1">1</definedName>
    <definedName name="solver_drv" localSheetId="22" hidden="1">1</definedName>
    <definedName name="solver_eng" localSheetId="3" hidden="1">2</definedName>
    <definedName name="solver_eng" localSheetId="1" hidden="1">1</definedName>
    <definedName name="solver_eng" localSheetId="17" hidden="1">1</definedName>
    <definedName name="solver_eng" localSheetId="16" hidden="1">1</definedName>
    <definedName name="solver_eng" localSheetId="18" hidden="1">1</definedName>
    <definedName name="solver_eng" localSheetId="19" hidden="1">1</definedName>
    <definedName name="solver_eng" localSheetId="14" hidden="1">1</definedName>
    <definedName name="solver_eng" localSheetId="15" hidden="1">1</definedName>
    <definedName name="solver_eng" localSheetId="25" hidden="1">2</definedName>
    <definedName name="solver_eng" localSheetId="23" hidden="1">2</definedName>
    <definedName name="solver_eng" localSheetId="26" hidden="1">2</definedName>
    <definedName name="solver_eng" localSheetId="24" hidden="1">2</definedName>
    <definedName name="solver_eng" localSheetId="22" hidden="1">2</definedName>
    <definedName name="solver_est" localSheetId="17" hidden="1">1</definedName>
    <definedName name="solver_est" localSheetId="16" hidden="1">1</definedName>
    <definedName name="solver_est" localSheetId="18" hidden="1">1</definedName>
    <definedName name="solver_est" localSheetId="19" hidden="1">1</definedName>
    <definedName name="solver_est" localSheetId="14" hidden="1">1</definedName>
    <definedName name="solver_est" localSheetId="15" hidden="1">1</definedName>
    <definedName name="solver_est" localSheetId="25" hidden="1">1</definedName>
    <definedName name="solver_est" localSheetId="23" hidden="1">1</definedName>
    <definedName name="solver_est" localSheetId="26" hidden="1">1</definedName>
    <definedName name="solver_est" localSheetId="24" hidden="1">1</definedName>
    <definedName name="solver_est" localSheetId="22" hidden="1">1</definedName>
    <definedName name="solver_itr" localSheetId="17" hidden="1">2147483647</definedName>
    <definedName name="solver_itr" localSheetId="16" hidden="1">2147483647</definedName>
    <definedName name="solver_itr" localSheetId="18" hidden="1">2147483647</definedName>
    <definedName name="solver_itr" localSheetId="19" hidden="1">2147483647</definedName>
    <definedName name="solver_itr" localSheetId="14" hidden="1">2147483647</definedName>
    <definedName name="solver_itr" localSheetId="15" hidden="1">2147483647</definedName>
    <definedName name="solver_itr" localSheetId="25" hidden="1">2147483647</definedName>
    <definedName name="solver_itr" localSheetId="23" hidden="1">2147483647</definedName>
    <definedName name="solver_itr" localSheetId="26" hidden="1">2147483647</definedName>
    <definedName name="solver_itr" localSheetId="24" hidden="1">2147483647</definedName>
    <definedName name="solver_itr" localSheetId="22" hidden="1">2147483647</definedName>
    <definedName name="solver_lhs1" localSheetId="17" hidden="1">'GRG Non-Linear Solution'!$K$27</definedName>
    <definedName name="solver_lhs1" localSheetId="16" hidden="1">'GRG Non-Linear Solution 1'!$D$2</definedName>
    <definedName name="solver_lhs1" localSheetId="18" hidden="1">'GRG Non-Linear Test 2'!$K$27</definedName>
    <definedName name="solver_lhs1" localSheetId="19" hidden="1">'opt 4 grg nonlin FINAL copy'!$K$27</definedName>
    <definedName name="solver_lhs1" localSheetId="14" hidden="1">'opt1'!$K$11:$K$36</definedName>
    <definedName name="solver_lhs1" localSheetId="15" hidden="1">'opt2'!$F$2</definedName>
    <definedName name="solver_lhs1" localSheetId="25" hidden="1">'opt5 simplex FINAL copy'!$K$17</definedName>
    <definedName name="solver_lhs1" localSheetId="23" hidden="1">'Simplex Solution 1'!$A$40</definedName>
    <definedName name="solver_lhs1" localSheetId="26" hidden="1">'Simplex Solution 2'!$B$43</definedName>
    <definedName name="solver_lhs1" localSheetId="24" hidden="1">'Simplex Solution 2 OLD'!$B$43</definedName>
    <definedName name="solver_lhs1" localSheetId="22" hidden="1">'Simplex Testing'!$B$43:$B$52</definedName>
    <definedName name="solver_lhs10" localSheetId="17" hidden="1">'GRG Non-Linear Solution'!$L$2</definedName>
    <definedName name="solver_lhs10" localSheetId="16" hidden="1">'GRG Non-Linear Solution 1'!$M$2</definedName>
    <definedName name="solver_lhs10" localSheetId="18" hidden="1">'GRG Non-Linear Test 2'!$L$2</definedName>
    <definedName name="solver_lhs10" localSheetId="19" hidden="1">'opt 4 grg nonlin FINAL copy'!$K$20</definedName>
    <definedName name="solver_lhs10" localSheetId="14" hidden="1">'opt1'!$L$15</definedName>
    <definedName name="solver_lhs10" localSheetId="15" hidden="1">'opt2'!$K$17</definedName>
    <definedName name="solver_lhs10" localSheetId="25" hidden="1">'opt5 simplex FINAL copy'!$B$58</definedName>
    <definedName name="solver_lhs10" localSheetId="23" hidden="1">'Simplex Solution 1'!$I$2</definedName>
    <definedName name="solver_lhs10" localSheetId="26" hidden="1">'Simplex Solution 2'!$B$53</definedName>
    <definedName name="solver_lhs10" localSheetId="24" hidden="1">'Simplex Solution 2 OLD'!$B$53</definedName>
    <definedName name="solver_lhs10" localSheetId="22" hidden="1">'Simplex Testing'!$K$17</definedName>
    <definedName name="solver_lhs11" localSheetId="17" hidden="1">'GRG Non-Linear Solution'!$K$30</definedName>
    <definedName name="solver_lhs11" localSheetId="16" hidden="1">'GRG Non-Linear Solution 1'!$L$17</definedName>
    <definedName name="solver_lhs11" localSheetId="18" hidden="1">'GRG Non-Linear Test 2'!$K$30</definedName>
    <definedName name="solver_lhs11" localSheetId="19" hidden="1">'opt 4 grg nonlin FINAL copy'!$K$17</definedName>
    <definedName name="solver_lhs11" localSheetId="14" hidden="1">'opt1'!$G$2</definedName>
    <definedName name="solver_lhs11" localSheetId="15" hidden="1">'opt2'!$K$2</definedName>
    <definedName name="solver_lhs11" localSheetId="25" hidden="1">'opt5 simplex FINAL copy'!$L$2</definedName>
    <definedName name="solver_lhs11" localSheetId="23" hidden="1">'Simplex Solution 1'!$A$49</definedName>
    <definedName name="solver_lhs11" localSheetId="26" hidden="1">'Simplex Solution 2'!$C$2</definedName>
    <definedName name="solver_lhs11" localSheetId="24" hidden="1">'Simplex Solution 2 OLD'!$C$2</definedName>
    <definedName name="solver_lhs11" localSheetId="22" hidden="1">'Simplex Testing'!$L$2</definedName>
    <definedName name="solver_lhs12" localSheetId="17" hidden="1">'GRG Non-Linear Solution'!$D$2</definedName>
    <definedName name="solver_lhs12" localSheetId="16" hidden="1">'GRG Non-Linear Solution 1'!$L$2</definedName>
    <definedName name="solver_lhs12" localSheetId="18" hidden="1">'GRG Non-Linear Test 2'!$D$2</definedName>
    <definedName name="solver_lhs12" localSheetId="19" hidden="1">'opt 4 grg nonlin FINAL copy'!$D$2</definedName>
    <definedName name="solver_lhs12" localSheetId="14" hidden="1">'opt1'!$F$2</definedName>
    <definedName name="solver_lhs12" localSheetId="15" hidden="1">'opt2'!$K$20</definedName>
    <definedName name="solver_lhs12" localSheetId="25" hidden="1">'opt5 simplex FINAL copy'!$K$11:$K$36</definedName>
    <definedName name="solver_lhs12" localSheetId="23" hidden="1">'Simplex Solution 1'!$A$48</definedName>
    <definedName name="solver_lhs12" localSheetId="26" hidden="1">'Simplex Solution 2'!$E$2</definedName>
    <definedName name="solver_lhs12" localSheetId="24" hidden="1">'Simplex Solution 2 OLD'!$F$2</definedName>
    <definedName name="solver_lhs12" localSheetId="22" hidden="1">'Simplex Testing'!$L$2</definedName>
    <definedName name="solver_lhs13" localSheetId="17" hidden="1">'GRG Non-Linear Solution'!$C$2</definedName>
    <definedName name="solver_lhs13" localSheetId="16" hidden="1">'GRG Non-Linear Solution 1'!$L$20</definedName>
    <definedName name="solver_lhs13" localSheetId="18" hidden="1">'GRG Non-Linear Test 2'!$C$2</definedName>
    <definedName name="solver_lhs13" localSheetId="19" hidden="1">'opt 4 grg nonlin FINAL copy'!$C$2</definedName>
    <definedName name="solver_lhs13" localSheetId="14" hidden="1">'opt1'!$H$2</definedName>
    <definedName name="solver_lhs13" localSheetId="15" hidden="1">'opt2'!$K$27</definedName>
    <definedName name="solver_lhs13" localSheetId="25" hidden="1">'opt5 simplex FINAL copy'!$B$57</definedName>
    <definedName name="solver_lhs13" localSheetId="23" hidden="1">'Simplex Solution 1'!$J$2</definedName>
    <definedName name="solver_lhs13" localSheetId="26" hidden="1">'Simplex Solution 2'!$F$2</definedName>
    <definedName name="solver_lhs13" localSheetId="24" hidden="1">'Simplex Solution 2 OLD'!$E$2</definedName>
    <definedName name="solver_lhs13" localSheetId="22" hidden="1">'Simplex Testing'!$L$2</definedName>
    <definedName name="solver_lhs14" localSheetId="17" hidden="1">'GRG Non-Linear Solution'!$E$2</definedName>
    <definedName name="solver_lhs14" localSheetId="16" hidden="1">'GRG Non-Linear Solution 1'!$L$27</definedName>
    <definedName name="solver_lhs14" localSheetId="18" hidden="1">'GRG Non-Linear Test 2'!$E$2</definedName>
    <definedName name="solver_lhs14" localSheetId="19" hidden="1">'opt 4 grg nonlin FINAL copy'!$E$2</definedName>
    <definedName name="solver_lhs14" localSheetId="14" hidden="1">'opt1'!$E$2</definedName>
    <definedName name="solver_lhs14" localSheetId="15" hidden="1">'opt2'!$K$30</definedName>
    <definedName name="solver_lhs14" localSheetId="25" hidden="1">'opt5 simplex FINAL copy'!$E$2</definedName>
    <definedName name="solver_lhs14" localSheetId="23" hidden="1">'Simplex Solution 1'!$F$2</definedName>
    <definedName name="solver_lhs14" localSheetId="26" hidden="1">'Simplex Solution 2'!$D$2</definedName>
    <definedName name="solver_lhs14" localSheetId="24" hidden="1">'Simplex Solution 2 OLD'!$D$2</definedName>
    <definedName name="solver_lhs14" localSheetId="22" hidden="1">'Simplex Testing'!$L$2</definedName>
    <definedName name="solver_lhs15" localSheetId="17" hidden="1">'GRG Non-Linear Solution'!$F$2</definedName>
    <definedName name="solver_lhs15" localSheetId="16" hidden="1">'GRG Non-Linear Solution 1'!$M$2</definedName>
    <definedName name="solver_lhs15" localSheetId="18" hidden="1">'GRG Non-Linear Test 2'!$F$2</definedName>
    <definedName name="solver_lhs15" localSheetId="19" hidden="1">'opt 4 grg nonlin FINAL copy'!$F$2</definedName>
    <definedName name="solver_lhs15" localSheetId="14" hidden="1">'opt1'!$H$2</definedName>
    <definedName name="solver_lhs15" localSheetId="15" hidden="1">'opt2'!$L$2</definedName>
    <definedName name="solver_lhs15" localSheetId="25" hidden="1">'opt5 simplex FINAL copy'!$B$61</definedName>
    <definedName name="solver_lhs15" localSheetId="23" hidden="1">'Simplex Solution 1'!$E$2</definedName>
    <definedName name="solver_lhs15" localSheetId="26" hidden="1">'Simplex Solution 2'!$I$2</definedName>
    <definedName name="solver_lhs15" localSheetId="24" hidden="1">'Simplex Solution 2 OLD'!$I$2</definedName>
    <definedName name="solver_lhs15" localSheetId="22" hidden="1">'Simplex Testing'!$L$2</definedName>
    <definedName name="solver_lhs16" localSheetId="17" hidden="1">'GRG Non-Linear Solution'!$H$2</definedName>
    <definedName name="solver_lhs16" localSheetId="16" hidden="1">'GRG Non-Linear Solution 1'!$L$30</definedName>
    <definedName name="solver_lhs16" localSheetId="18" hidden="1">'GRG Non-Linear Test 2'!$H$2</definedName>
    <definedName name="solver_lhs16" localSheetId="19" hidden="1">'opt 4 grg nonlin FINAL copy'!$H$2</definedName>
    <definedName name="solver_lhs16" localSheetId="14" hidden="1">'opt1'!$L$22:$L$23</definedName>
    <definedName name="solver_lhs16" localSheetId="15" hidden="1">'opt2'!$H$2</definedName>
    <definedName name="solver_lhs16" localSheetId="25" hidden="1">'opt5 simplex FINAL copy'!$B$56</definedName>
    <definedName name="solver_lhs16" localSheetId="23" hidden="1">'Simplex Solution 1'!$K$11:$K$36</definedName>
    <definedName name="solver_lhs16" localSheetId="26" hidden="1">'Simplex Solution 2'!$J$2</definedName>
    <definedName name="solver_lhs16" localSheetId="24" hidden="1">'Simplex Solution 2 OLD'!$J$2</definedName>
    <definedName name="solver_lhs16" localSheetId="22" hidden="1">'Simplex Testing'!$D$2</definedName>
    <definedName name="solver_lhs17" localSheetId="25" hidden="1">'opt5 simplex FINAL copy'!$B$63</definedName>
    <definedName name="solver_lhs17" localSheetId="23" hidden="1">'Simplex Solution 1'!$A$42</definedName>
    <definedName name="solver_lhs17" localSheetId="26" hidden="1">'Simplex Solution 2'!$K$11:$K$36</definedName>
    <definedName name="solver_lhs17" localSheetId="24" hidden="1">'Simplex Solution 2 OLD'!$K$11:$K$36</definedName>
    <definedName name="solver_lhs17" localSheetId="22" hidden="1">'Simplex Testing'!$D$2</definedName>
    <definedName name="solver_lhs18" localSheetId="25" hidden="1">'opt5 simplex FINAL copy'!$J$2</definedName>
    <definedName name="solver_lhs18" localSheetId="23" hidden="1">'Simplex Solution 1'!$K$15</definedName>
    <definedName name="solver_lhs18" localSheetId="26" hidden="1">'Simplex Solution 2'!$K$15</definedName>
    <definedName name="solver_lhs18" localSheetId="24" hidden="1">'Simplex Solution 2 OLD'!$K$15</definedName>
    <definedName name="solver_lhs18" localSheetId="22" hidden="1">'Simplex Testing'!$D$2</definedName>
    <definedName name="solver_lhs19" localSheetId="25" hidden="1">'opt5 simplex FINAL copy'!$K$15</definedName>
    <definedName name="solver_lhs19" localSheetId="23" hidden="1">'Simplex Solution 1'!$K$27</definedName>
    <definedName name="solver_lhs19" localSheetId="26" hidden="1">'Simplex Solution 2'!$K$17</definedName>
    <definedName name="solver_lhs19" localSheetId="24" hidden="1">'Simplex Solution 2 OLD'!$K$17</definedName>
    <definedName name="solver_lhs19" localSheetId="22" hidden="1">'Simplex Testing'!$D$2</definedName>
    <definedName name="solver_lhs2" localSheetId="17" hidden="1">'GRG Non-Linear Solution'!$H$2</definedName>
    <definedName name="solver_lhs2" localSheetId="16" hidden="1">'GRG Non-Linear Solution 1'!$E$2</definedName>
    <definedName name="solver_lhs2" localSheetId="18" hidden="1">'GRG Non-Linear Test 2'!$H$2</definedName>
    <definedName name="solver_lhs2" localSheetId="19" hidden="1">'opt 4 grg nonlin FINAL copy'!$H$2</definedName>
    <definedName name="solver_lhs2" localSheetId="14" hidden="1">'opt1'!$D$2</definedName>
    <definedName name="solver_lhs2" localSheetId="15" hidden="1">'opt2'!$E$2</definedName>
    <definedName name="solver_lhs2" localSheetId="25" hidden="1">'opt5 simplex FINAL copy'!$K$2</definedName>
    <definedName name="solver_lhs2" localSheetId="23" hidden="1">'Simplex Solution 1'!$A$41</definedName>
    <definedName name="solver_lhs2" localSheetId="26" hidden="1">'Simplex Solution 2'!$B$46</definedName>
    <definedName name="solver_lhs2" localSheetId="24" hidden="1">'Simplex Solution 2 OLD'!$B$46</definedName>
    <definedName name="solver_lhs2" localSheetId="22" hidden="1">'Simplex Testing'!$C$2:$G$2</definedName>
    <definedName name="solver_lhs20" localSheetId="25" hidden="1">'opt5 simplex FINAL copy'!$B$65</definedName>
    <definedName name="solver_lhs20" localSheetId="23" hidden="1">'Simplex Solution 1'!$K$17</definedName>
    <definedName name="solver_lhs20" localSheetId="26" hidden="1">'Simplex Solution 2'!$L$2</definedName>
    <definedName name="solver_lhs20" localSheetId="24" hidden="1">'Simplex Solution 2 OLD'!$K$20</definedName>
    <definedName name="solver_lhs20" localSheetId="22" hidden="1">'Simplex Testing'!$D$2</definedName>
    <definedName name="solver_lhs21" localSheetId="25" hidden="1">'opt5 simplex FINAL copy'!$B$64</definedName>
    <definedName name="solver_lhs21" localSheetId="23" hidden="1">'Simplex Solution 1'!$K$20</definedName>
    <definedName name="solver_lhs21" localSheetId="26" hidden="1">'Simplex Solution 2'!$K$27</definedName>
    <definedName name="solver_lhs21" localSheetId="24" hidden="1">'Simplex Solution 2 OLD'!$K$2</definedName>
    <definedName name="solver_lhs21" localSheetId="22" hidden="1">'Simplex Testing'!$D$2</definedName>
    <definedName name="solver_lhs22" localSheetId="25" hidden="1">'opt5 simplex FINAL copy'!$B$66</definedName>
    <definedName name="solver_lhs22" localSheetId="23" hidden="1">'Simplex Solution 1'!$K$30</definedName>
    <definedName name="solver_lhs22" localSheetId="26" hidden="1">'Simplex Solution 2'!$K$2</definedName>
    <definedName name="solver_lhs22" localSheetId="24" hidden="1">'Simplex Solution 2 OLD'!$K$27</definedName>
    <definedName name="solver_lhs22" localSheetId="22" hidden="1">'Simplex Testing'!$D$2</definedName>
    <definedName name="solver_lhs23" localSheetId="25" hidden="1">'opt5 simplex FINAL copy'!$C$2</definedName>
    <definedName name="solver_lhs23" localSheetId="23" hidden="1">'Simplex Solution 1'!$K$2</definedName>
    <definedName name="solver_lhs23" localSheetId="26" hidden="1">'Simplex Solution 2'!$K$20</definedName>
    <definedName name="solver_lhs23" localSheetId="24" hidden="1">'Simplex Solution 2 OLD'!$K$30</definedName>
    <definedName name="solver_lhs23" localSheetId="22" hidden="1">'Simplex Testing'!$D$2</definedName>
    <definedName name="solver_lhs24" localSheetId="25" hidden="1">'opt5 simplex FINAL copy'!$B$62</definedName>
    <definedName name="solver_lhs24" localSheetId="23" hidden="1">'Simplex Solution 1'!$L$2</definedName>
    <definedName name="solver_lhs24" localSheetId="26" hidden="1">'Simplex Solution 2'!$B$44</definedName>
    <definedName name="solver_lhs24" localSheetId="24" hidden="1">'Simplex Solution 2 OLD'!$B$44</definedName>
    <definedName name="solver_lhs24" localSheetId="22" hidden="1">'Simplex Testing'!$D$2</definedName>
    <definedName name="solver_lhs25" localSheetId="25" hidden="1">'opt5 simplex FINAL copy'!$D$2</definedName>
    <definedName name="solver_lhs25" localSheetId="26" hidden="1">'Simplex Solution 2'!$K$30</definedName>
    <definedName name="solver_lhs25" localSheetId="24" hidden="1">'Simplex Solution 2 OLD'!$L$2</definedName>
    <definedName name="solver_lhs3" localSheetId="17" hidden="1">'GRG Non-Linear Solution'!$J$2</definedName>
    <definedName name="solver_lhs3" localSheetId="16" hidden="1">'GRG Non-Linear Solution 1'!$F$2</definedName>
    <definedName name="solver_lhs3" localSheetId="18" hidden="1">'GRG Non-Linear Test 2'!$J$2</definedName>
    <definedName name="solver_lhs3" localSheetId="19" hidden="1">'opt 4 grg nonlin FINAL copy'!$K$11:$K$36</definedName>
    <definedName name="solver_lhs3" localSheetId="14" hidden="1">'opt1'!$L$30</definedName>
    <definedName name="solver_lhs3" localSheetId="15" hidden="1">'opt2'!$G$2</definedName>
    <definedName name="solver_lhs3" localSheetId="25" hidden="1">'opt5 simplex FINAL copy'!$K$27</definedName>
    <definedName name="solver_lhs3" localSheetId="23" hidden="1">'Simplex Solution 1'!$A$45</definedName>
    <definedName name="solver_lhs3" localSheetId="26" hidden="1">'Simplex Solution 2'!$B$47</definedName>
    <definedName name="solver_lhs3" localSheetId="24" hidden="1">'Simplex Solution 2 OLD'!$B$47</definedName>
    <definedName name="solver_lhs3" localSheetId="22" hidden="1">'Simplex Testing'!$A$46</definedName>
    <definedName name="solver_lhs4" localSheetId="17" hidden="1">'GRG Non-Linear Solution'!$K$15</definedName>
    <definedName name="solver_lhs4" localSheetId="16" hidden="1">'GRG Non-Linear Solution 1'!$G$2</definedName>
    <definedName name="solver_lhs4" localSheetId="18" hidden="1">'GRG Non-Linear Test 2'!$K$15</definedName>
    <definedName name="solver_lhs4" localSheetId="19" hidden="1">'opt 4 grg nonlin FINAL copy'!$J$2</definedName>
    <definedName name="solver_lhs4" localSheetId="14" hidden="1">'opt1'!$L$27</definedName>
    <definedName name="solver_lhs4" localSheetId="15" hidden="1">'opt2'!$H$2</definedName>
    <definedName name="solver_lhs4" localSheetId="25" hidden="1">'opt5 simplex FINAL copy'!$K$30</definedName>
    <definedName name="solver_lhs4" localSheetId="23" hidden="1">'Simplex Solution 1'!$A$43</definedName>
    <definedName name="solver_lhs4" localSheetId="26" hidden="1">'Simplex Solution 2'!$B$45</definedName>
    <definedName name="solver_lhs4" localSheetId="24" hidden="1">'Simplex Solution 2 OLD'!$B$45</definedName>
    <definedName name="solver_lhs4" localSheetId="22" hidden="1">'Simplex Testing'!$K$20</definedName>
    <definedName name="solver_lhs5" localSheetId="17" hidden="1">'GRG Non-Linear Solution'!$K$2</definedName>
    <definedName name="solver_lhs5" localSheetId="16" hidden="1">'GRG Non-Linear Solution 1'!$H$2</definedName>
    <definedName name="solver_lhs5" localSheetId="18" hidden="1">'GRG Non-Linear Test 2'!$K$2</definedName>
    <definedName name="solver_lhs5" localSheetId="19" hidden="1">'opt 4 grg nonlin FINAL copy'!$K$2</definedName>
    <definedName name="solver_lhs5" localSheetId="14" hidden="1">'opt1'!$L$26:$L$28</definedName>
    <definedName name="solver_lhs5" localSheetId="15" hidden="1">'opt2'!$D$2</definedName>
    <definedName name="solver_lhs5" localSheetId="25" hidden="1">'opt5 simplex FINAL copy'!$B$60</definedName>
    <definedName name="solver_lhs5" localSheetId="23" hidden="1">'Simplex Solution 1'!$A$47</definedName>
    <definedName name="solver_lhs5" localSheetId="26" hidden="1">'Simplex Solution 2'!$B$49</definedName>
    <definedName name="solver_lhs5" localSheetId="24" hidden="1">'Simplex Solution 2 OLD'!$B$49</definedName>
    <definedName name="solver_lhs5" localSheetId="22" hidden="1">'Simplex Testing'!$I$2:$L$2</definedName>
    <definedName name="solver_lhs6" localSheetId="17" hidden="1">'GRG Non-Linear Solution'!$K$17</definedName>
    <definedName name="solver_lhs6" localSheetId="16" hidden="1">'GRG Non-Linear Solution 1'!$I$2</definedName>
    <definedName name="solver_lhs6" localSheetId="18" hidden="1">'GRG Non-Linear Test 2'!$K$17</definedName>
    <definedName name="solver_lhs6" localSheetId="19" hidden="1">'opt 4 grg nonlin FINAL copy'!$K$15</definedName>
    <definedName name="solver_lhs6" localSheetId="14" hidden="1">'opt1'!$L$24:$L$25</definedName>
    <definedName name="solver_lhs6" localSheetId="15" hidden="1">'opt2'!$I$2</definedName>
    <definedName name="solver_lhs6" localSheetId="25" hidden="1">'opt5 simplex FINAL copy'!$B$59</definedName>
    <definedName name="solver_lhs6" localSheetId="23" hidden="1">'Simplex Solution 1'!$C$2</definedName>
    <definedName name="solver_lhs6" localSheetId="26" hidden="1">'Simplex Solution 2'!$B$48</definedName>
    <definedName name="solver_lhs6" localSheetId="24" hidden="1">'Simplex Solution 2 OLD'!$B$48</definedName>
    <definedName name="solver_lhs6" localSheetId="22" hidden="1">'Simplex Testing'!$K$30</definedName>
    <definedName name="solver_lhs7" localSheetId="17" hidden="1">'GRG Non-Linear Solution'!$K$11:$K$36</definedName>
    <definedName name="solver_lhs7" localSheetId="16" hidden="1">'GRG Non-Linear Solution 1'!$J$2</definedName>
    <definedName name="solver_lhs7" localSheetId="18" hidden="1">'GRG Non-Linear Test 2'!$K$11:$K$36</definedName>
    <definedName name="solver_lhs7" localSheetId="19" hidden="1">'opt 4 grg nonlin FINAL copy'!$I$2</definedName>
    <definedName name="solver_lhs7" localSheetId="14" hidden="1">'opt1'!$L$22:$L$23</definedName>
    <definedName name="solver_lhs7" localSheetId="15" hidden="1">'opt2'!$K$11:$K$36</definedName>
    <definedName name="solver_lhs7" localSheetId="25" hidden="1">'opt5 simplex FINAL copy'!$I$2</definedName>
    <definedName name="solver_lhs7" localSheetId="23" hidden="1">'Simplex Solution 1'!$A$46</definedName>
    <definedName name="solver_lhs7" localSheetId="26" hidden="1">'Simplex Solution 2'!$B$50</definedName>
    <definedName name="solver_lhs7" localSheetId="24" hidden="1">'Simplex Solution 2 OLD'!$B$50</definedName>
    <definedName name="solver_lhs7" localSheetId="22" hidden="1">'Simplex Testing'!$K$27</definedName>
    <definedName name="solver_lhs8" localSheetId="17" hidden="1">'GRG Non-Linear Solution'!$K$20</definedName>
    <definedName name="solver_lhs8" localSheetId="16" hidden="1">'GRG Non-Linear Solution 1'!$K$2</definedName>
    <definedName name="solver_lhs8" localSheetId="18" hidden="1">'GRG Non-Linear Test 2'!$K$20</definedName>
    <definedName name="solver_lhs8" localSheetId="19" hidden="1">'opt 4 grg nonlin FINAL copy'!$L$2</definedName>
    <definedName name="solver_lhs8" localSheetId="14" hidden="1">'opt1'!$L$20</definedName>
    <definedName name="solver_lhs8" localSheetId="15" hidden="1">'opt2'!$J$2</definedName>
    <definedName name="solver_lhs8" localSheetId="25" hidden="1">'opt5 simplex FINAL copy'!$F$2</definedName>
    <definedName name="solver_lhs8" localSheetId="23" hidden="1">'Simplex Solution 1'!$D$2</definedName>
    <definedName name="solver_lhs8" localSheetId="26" hidden="1">'Simplex Solution 2'!$B$52</definedName>
    <definedName name="solver_lhs8" localSheetId="24" hidden="1">'Simplex Solution 2 OLD'!$B$52</definedName>
    <definedName name="solver_lhs8" localSheetId="22" hidden="1">'Simplex Testing'!$K$15</definedName>
    <definedName name="solver_lhs9" localSheetId="17" hidden="1">'GRG Non-Linear Solution'!$I$2</definedName>
    <definedName name="solver_lhs9" localSheetId="16" hidden="1">'GRG Non-Linear Solution 1'!$L$2</definedName>
    <definedName name="solver_lhs9" localSheetId="18" hidden="1">'GRG Non-Linear Test 2'!$I$2</definedName>
    <definedName name="solver_lhs9" localSheetId="19" hidden="1">'opt 4 grg nonlin FINAL copy'!$K$30</definedName>
    <definedName name="solver_lhs9" localSheetId="14" hidden="1">'opt1'!$L$17</definedName>
    <definedName name="solver_lhs9" localSheetId="15" hidden="1">'opt2'!$K$15</definedName>
    <definedName name="solver_lhs9" localSheetId="25" hidden="1">'opt5 simplex FINAL copy'!$K$20</definedName>
    <definedName name="solver_lhs9" localSheetId="23" hidden="1">'Simplex Solution 1'!$A$44</definedName>
    <definedName name="solver_lhs9" localSheetId="26" hidden="1">'Simplex Solution 2'!$B$51</definedName>
    <definedName name="solver_lhs9" localSheetId="24" hidden="1">'Simplex Solution 2 OLD'!$B$51</definedName>
    <definedName name="solver_lhs9" localSheetId="22" hidden="1">'Simplex Testing'!$K$11:$K$36</definedName>
    <definedName name="solver_mip" localSheetId="17" hidden="1">2147483647</definedName>
    <definedName name="solver_mip" localSheetId="16" hidden="1">2147483647</definedName>
    <definedName name="solver_mip" localSheetId="18" hidden="1">2147483647</definedName>
    <definedName name="solver_mip" localSheetId="19" hidden="1">2147483647</definedName>
    <definedName name="solver_mip" localSheetId="14" hidden="1">2147483647</definedName>
    <definedName name="solver_mip" localSheetId="15" hidden="1">2147483647</definedName>
    <definedName name="solver_mip" localSheetId="25" hidden="1">2147483647</definedName>
    <definedName name="solver_mip" localSheetId="23" hidden="1">2147483647</definedName>
    <definedName name="solver_mip" localSheetId="26" hidden="1">2147483647</definedName>
    <definedName name="solver_mip" localSheetId="24" hidden="1">2147483647</definedName>
    <definedName name="solver_mip" localSheetId="22" hidden="1">2147483647</definedName>
    <definedName name="solver_mni" localSheetId="17" hidden="1">30</definedName>
    <definedName name="solver_mni" localSheetId="16" hidden="1">30</definedName>
    <definedName name="solver_mni" localSheetId="18" hidden="1">30</definedName>
    <definedName name="solver_mni" localSheetId="19" hidden="1">30</definedName>
    <definedName name="solver_mni" localSheetId="14" hidden="1">30</definedName>
    <definedName name="solver_mni" localSheetId="15" hidden="1">30</definedName>
    <definedName name="solver_mni" localSheetId="25" hidden="1">30</definedName>
    <definedName name="solver_mni" localSheetId="23" hidden="1">30</definedName>
    <definedName name="solver_mni" localSheetId="26" hidden="1">30</definedName>
    <definedName name="solver_mni" localSheetId="24" hidden="1">30</definedName>
    <definedName name="solver_mni" localSheetId="22" hidden="1">30</definedName>
    <definedName name="solver_mrt" localSheetId="17" hidden="1">0.075</definedName>
    <definedName name="solver_mrt" localSheetId="16" hidden="1">0.075</definedName>
    <definedName name="solver_mrt" localSheetId="18" hidden="1">0.075</definedName>
    <definedName name="solver_mrt" localSheetId="19" hidden="1">0.075</definedName>
    <definedName name="solver_mrt" localSheetId="14" hidden="1">0.075</definedName>
    <definedName name="solver_mrt" localSheetId="15" hidden="1">0.075</definedName>
    <definedName name="solver_mrt" localSheetId="25" hidden="1">0.075</definedName>
    <definedName name="solver_mrt" localSheetId="23" hidden="1">0.075</definedName>
    <definedName name="solver_mrt" localSheetId="26" hidden="1">0.075</definedName>
    <definedName name="solver_mrt" localSheetId="24" hidden="1">0.075</definedName>
    <definedName name="solver_mrt" localSheetId="22" hidden="1">0.075</definedName>
    <definedName name="solver_msl" localSheetId="17" hidden="1">2</definedName>
    <definedName name="solver_msl" localSheetId="16" hidden="1">2</definedName>
    <definedName name="solver_msl" localSheetId="18" hidden="1">2</definedName>
    <definedName name="solver_msl" localSheetId="19" hidden="1">2</definedName>
    <definedName name="solver_msl" localSheetId="14" hidden="1">2</definedName>
    <definedName name="solver_msl" localSheetId="15" hidden="1">2</definedName>
    <definedName name="solver_msl" localSheetId="25" hidden="1">2</definedName>
    <definedName name="solver_msl" localSheetId="23" hidden="1">2</definedName>
    <definedName name="solver_msl" localSheetId="26" hidden="1">2</definedName>
    <definedName name="solver_msl" localSheetId="24" hidden="1">2</definedName>
    <definedName name="solver_msl" localSheetId="22" hidden="1">2</definedName>
    <definedName name="solver_neg" localSheetId="3" hidden="1">1</definedName>
    <definedName name="solver_neg" localSheetId="1" hidden="1">1</definedName>
    <definedName name="solver_neg" localSheetId="17" hidden="1">1</definedName>
    <definedName name="solver_neg" localSheetId="16" hidden="1">1</definedName>
    <definedName name="solver_neg" localSheetId="18" hidden="1">1</definedName>
    <definedName name="solver_neg" localSheetId="19" hidden="1">1</definedName>
    <definedName name="solver_neg" localSheetId="14" hidden="1">1</definedName>
    <definedName name="solver_neg" localSheetId="15" hidden="1">1</definedName>
    <definedName name="solver_neg" localSheetId="25" hidden="1">1</definedName>
    <definedName name="solver_neg" localSheetId="23" hidden="1">1</definedName>
    <definedName name="solver_neg" localSheetId="26" hidden="1">1</definedName>
    <definedName name="solver_neg" localSheetId="24" hidden="1">1</definedName>
    <definedName name="solver_neg" localSheetId="22" hidden="1">1</definedName>
    <definedName name="solver_nod" localSheetId="17" hidden="1">2147483647</definedName>
    <definedName name="solver_nod" localSheetId="16" hidden="1">2147483647</definedName>
    <definedName name="solver_nod" localSheetId="18" hidden="1">2147483647</definedName>
    <definedName name="solver_nod" localSheetId="19" hidden="1">2147483647</definedName>
    <definedName name="solver_nod" localSheetId="14" hidden="1">2147483647</definedName>
    <definedName name="solver_nod" localSheetId="15" hidden="1">2147483647</definedName>
    <definedName name="solver_nod" localSheetId="25" hidden="1">2147483647</definedName>
    <definedName name="solver_nod" localSheetId="23" hidden="1">2147483647</definedName>
    <definedName name="solver_nod" localSheetId="26" hidden="1">2147483647</definedName>
    <definedName name="solver_nod" localSheetId="24" hidden="1">2147483647</definedName>
    <definedName name="solver_nod" localSheetId="22" hidden="1">2147483647</definedName>
    <definedName name="solver_num" localSheetId="3" hidden="1">0</definedName>
    <definedName name="solver_num" localSheetId="1" hidden="1">0</definedName>
    <definedName name="solver_num" localSheetId="17" hidden="1">15</definedName>
    <definedName name="solver_num" localSheetId="16" hidden="1">10</definedName>
    <definedName name="solver_num" localSheetId="18" hidden="1">15</definedName>
    <definedName name="solver_num" localSheetId="19" hidden="1">15</definedName>
    <definedName name="solver_num" localSheetId="14" hidden="1">15</definedName>
    <definedName name="solver_num" localSheetId="15" hidden="1">15</definedName>
    <definedName name="solver_num" localSheetId="25" hidden="1">25</definedName>
    <definedName name="solver_num" localSheetId="23" hidden="1">24</definedName>
    <definedName name="solver_num" localSheetId="26" hidden="1">25</definedName>
    <definedName name="solver_num" localSheetId="24" hidden="1">25</definedName>
    <definedName name="solver_num" localSheetId="22" hidden="1">10</definedName>
    <definedName name="solver_nwt" localSheetId="17" hidden="1">1</definedName>
    <definedName name="solver_nwt" localSheetId="16" hidden="1">1</definedName>
    <definedName name="solver_nwt" localSheetId="18" hidden="1">1</definedName>
    <definedName name="solver_nwt" localSheetId="19" hidden="1">1</definedName>
    <definedName name="solver_nwt" localSheetId="14" hidden="1">1</definedName>
    <definedName name="solver_nwt" localSheetId="15" hidden="1">1</definedName>
    <definedName name="solver_nwt" localSheetId="25" hidden="1">1</definedName>
    <definedName name="solver_nwt" localSheetId="23" hidden="1">1</definedName>
    <definedName name="solver_nwt" localSheetId="26" hidden="1">1</definedName>
    <definedName name="solver_nwt" localSheetId="24" hidden="1">1</definedName>
    <definedName name="solver_nwt" localSheetId="22" hidden="1">1</definedName>
    <definedName name="solver_opt" localSheetId="3" hidden="1">analysis!$N$21</definedName>
    <definedName name="solver_opt" localSheetId="1" hidden="1">Data!$K$2</definedName>
    <definedName name="solver_opt" localSheetId="17" hidden="1">'GRG Non-Linear Solution'!$A$2</definedName>
    <definedName name="solver_opt" localSheetId="16" hidden="1">'GRG Non-Linear Solution 1'!$B$2</definedName>
    <definedName name="solver_opt" localSheetId="18" hidden="1">'GRG Non-Linear Test 2'!$A$2</definedName>
    <definedName name="solver_opt" localSheetId="19" hidden="1">'opt 4 grg nonlin FINAL copy'!$A$2</definedName>
    <definedName name="solver_opt" localSheetId="14" hidden="1">'opt1'!$A$2</definedName>
    <definedName name="solver_opt" localSheetId="15" hidden="1">'opt2'!$A$2</definedName>
    <definedName name="solver_opt" localSheetId="25" hidden="1">'opt5 simplex FINAL copy'!$A$2</definedName>
    <definedName name="solver_opt" localSheetId="23" hidden="1">'Simplex Solution 1'!$A$2</definedName>
    <definedName name="solver_opt" localSheetId="26" hidden="1">'Simplex Solution 2'!$A$2</definedName>
    <definedName name="solver_opt" localSheetId="24" hidden="1">'Simplex Solution 2 OLD'!$A$2</definedName>
    <definedName name="solver_opt" localSheetId="22" hidden="1">'Simplex Testing'!$A$2</definedName>
    <definedName name="solver_pre" localSheetId="17" hidden="1">0.000001</definedName>
    <definedName name="solver_pre" localSheetId="16" hidden="1">0.000001</definedName>
    <definedName name="solver_pre" localSheetId="18" hidden="1">0.000001</definedName>
    <definedName name="solver_pre" localSheetId="19" hidden="1">0.000001</definedName>
    <definedName name="solver_pre" localSheetId="14" hidden="1">0.000001</definedName>
    <definedName name="solver_pre" localSheetId="15" hidden="1">0.000001</definedName>
    <definedName name="solver_pre" localSheetId="25" hidden="1">0.000001</definedName>
    <definedName name="solver_pre" localSheetId="23" hidden="1">0.000001</definedName>
    <definedName name="solver_pre" localSheetId="26" hidden="1">0.000001</definedName>
    <definedName name="solver_pre" localSheetId="24" hidden="1">0.000001</definedName>
    <definedName name="solver_pre" localSheetId="22" hidden="1">0.000001</definedName>
    <definedName name="solver_rbv" localSheetId="17" hidden="1">1</definedName>
    <definedName name="solver_rbv" localSheetId="16" hidden="1">1</definedName>
    <definedName name="solver_rbv" localSheetId="18" hidden="1">1</definedName>
    <definedName name="solver_rbv" localSheetId="19" hidden="1">1</definedName>
    <definedName name="solver_rbv" localSheetId="14" hidden="1">1</definedName>
    <definedName name="solver_rbv" localSheetId="15" hidden="1">1</definedName>
    <definedName name="solver_rbv" localSheetId="25" hidden="1">1</definedName>
    <definedName name="solver_rbv" localSheetId="23" hidden="1">1</definedName>
    <definedName name="solver_rbv" localSheetId="26" hidden="1">1</definedName>
    <definedName name="solver_rbv" localSheetId="24" hidden="1">1</definedName>
    <definedName name="solver_rbv" localSheetId="22" hidden="1">1</definedName>
    <definedName name="solver_rel1" localSheetId="17" hidden="1">2</definedName>
    <definedName name="solver_rel1" localSheetId="16" hidden="1">2</definedName>
    <definedName name="solver_rel1" localSheetId="18" hidden="1">2</definedName>
    <definedName name="solver_rel1" localSheetId="19" hidden="1">2</definedName>
    <definedName name="solver_rel1" localSheetId="14" hidden="1">5</definedName>
    <definedName name="solver_rel1" localSheetId="15" hidden="1">2</definedName>
    <definedName name="solver_rel1" localSheetId="25" hidden="1">2</definedName>
    <definedName name="solver_rel1" localSheetId="23" hidden="1">1</definedName>
    <definedName name="solver_rel1" localSheetId="26" hidden="1">1</definedName>
    <definedName name="solver_rel1" localSheetId="24" hidden="1">1</definedName>
    <definedName name="solver_rel1" localSheetId="22" hidden="1">1</definedName>
    <definedName name="solver_rel10" localSheetId="17" hidden="1">1</definedName>
    <definedName name="solver_rel10" localSheetId="16" hidden="1">1</definedName>
    <definedName name="solver_rel10" localSheetId="18" hidden="1">1</definedName>
    <definedName name="solver_rel10" localSheetId="19" hidden="1">2</definedName>
    <definedName name="solver_rel10" localSheetId="14" hidden="1">2</definedName>
    <definedName name="solver_rel10" localSheetId="15" hidden="1">2</definedName>
    <definedName name="solver_rel10" localSheetId="25" hidden="1">1</definedName>
    <definedName name="solver_rel10" localSheetId="23" hidden="1">1</definedName>
    <definedName name="solver_rel10" localSheetId="26" hidden="1">1</definedName>
    <definedName name="solver_rel10" localSheetId="24" hidden="1">1</definedName>
    <definedName name="solver_rel10" localSheetId="22" hidden="1">2</definedName>
    <definedName name="solver_rel11" localSheetId="17" hidden="1">2</definedName>
    <definedName name="solver_rel11" localSheetId="16" hidden="1">2</definedName>
    <definedName name="solver_rel11" localSheetId="18" hidden="1">2</definedName>
    <definedName name="solver_rel11" localSheetId="19" hidden="1">2</definedName>
    <definedName name="solver_rel11" localSheetId="14" hidden="1">2</definedName>
    <definedName name="solver_rel11" localSheetId="15" hidden="1">1</definedName>
    <definedName name="solver_rel11" localSheetId="25" hidden="1">1</definedName>
    <definedName name="solver_rel11" localSheetId="23" hidden="1">1</definedName>
    <definedName name="solver_rel11" localSheetId="26" hidden="1">2</definedName>
    <definedName name="solver_rel11" localSheetId="24" hidden="1">2</definedName>
    <definedName name="solver_rel11" localSheetId="22" hidden="1">1</definedName>
    <definedName name="solver_rel12" localSheetId="17" hidden="1">2</definedName>
    <definedName name="solver_rel12" localSheetId="16" hidden="1">1</definedName>
    <definedName name="solver_rel12" localSheetId="18" hidden="1">2</definedName>
    <definedName name="solver_rel12" localSheetId="19" hidden="1">2</definedName>
    <definedName name="solver_rel12" localSheetId="14" hidden="1">2</definedName>
    <definedName name="solver_rel12" localSheetId="15" hidden="1">2</definedName>
    <definedName name="solver_rel12" localSheetId="25" hidden="1">5</definedName>
    <definedName name="solver_rel12" localSheetId="23" hidden="1">1</definedName>
    <definedName name="solver_rel12" localSheetId="26" hidden="1">2</definedName>
    <definedName name="solver_rel12" localSheetId="24" hidden="1">2</definedName>
    <definedName name="solver_rel12" localSheetId="22" hidden="1">1</definedName>
    <definedName name="solver_rel13" localSheetId="17" hidden="1">2</definedName>
    <definedName name="solver_rel13" localSheetId="16" hidden="1">2</definedName>
    <definedName name="solver_rel13" localSheetId="18" hidden="1">2</definedName>
    <definedName name="solver_rel13" localSheetId="19" hidden="1">2</definedName>
    <definedName name="solver_rel13" localSheetId="14" hidden="1">2</definedName>
    <definedName name="solver_rel13" localSheetId="15" hidden="1">2</definedName>
    <definedName name="solver_rel13" localSheetId="25" hidden="1">1</definedName>
    <definedName name="solver_rel13" localSheetId="23" hidden="1">1</definedName>
    <definedName name="solver_rel13" localSheetId="26" hidden="1">2</definedName>
    <definedName name="solver_rel13" localSheetId="24" hidden="1">2</definedName>
    <definedName name="solver_rel13" localSheetId="22" hidden="1">1</definedName>
    <definedName name="solver_rel14" localSheetId="17" hidden="1">2</definedName>
    <definedName name="solver_rel14" localSheetId="16" hidden="1">2</definedName>
    <definedName name="solver_rel14" localSheetId="18" hidden="1">2</definedName>
    <definedName name="solver_rel14" localSheetId="19" hidden="1">2</definedName>
    <definedName name="solver_rel14" localSheetId="14" hidden="1">2</definedName>
    <definedName name="solver_rel14" localSheetId="15" hidden="1">2</definedName>
    <definedName name="solver_rel14" localSheetId="25" hidden="1">2</definedName>
    <definedName name="solver_rel14" localSheetId="23" hidden="1">2</definedName>
    <definedName name="solver_rel14" localSheetId="26" hidden="1">2</definedName>
    <definedName name="solver_rel14" localSheetId="24" hidden="1">2</definedName>
    <definedName name="solver_rel14" localSheetId="22" hidden="1">1</definedName>
    <definedName name="solver_rel15" localSheetId="17" hidden="1">2</definedName>
    <definedName name="solver_rel15" localSheetId="16" hidden="1">1</definedName>
    <definedName name="solver_rel15" localSheetId="18" hidden="1">2</definedName>
    <definedName name="solver_rel15" localSheetId="19" hidden="1">2</definedName>
    <definedName name="solver_rel15" localSheetId="14" hidden="1">2</definedName>
    <definedName name="solver_rel15" localSheetId="15" hidden="1">1</definedName>
    <definedName name="solver_rel15" localSheetId="25" hidden="1">1</definedName>
    <definedName name="solver_rel15" localSheetId="23" hidden="1">2</definedName>
    <definedName name="solver_rel15" localSheetId="26" hidden="1">1</definedName>
    <definedName name="solver_rel15" localSheetId="24" hidden="1">1</definedName>
    <definedName name="solver_rel15" localSheetId="22" hidden="1">1</definedName>
    <definedName name="solver_rel16" localSheetId="17" hidden="1">2</definedName>
    <definedName name="solver_rel16" localSheetId="16" hidden="1">2</definedName>
    <definedName name="solver_rel16" localSheetId="18" hidden="1">2</definedName>
    <definedName name="solver_rel16" localSheetId="19" hidden="1">2</definedName>
    <definedName name="solver_rel16" localSheetId="14" hidden="1">1</definedName>
    <definedName name="solver_rel16" localSheetId="15" hidden="1">2</definedName>
    <definedName name="solver_rel16" localSheetId="25" hidden="1">1</definedName>
    <definedName name="solver_rel16" localSheetId="23" hidden="1">5</definedName>
    <definedName name="solver_rel16" localSheetId="26" hidden="1">1</definedName>
    <definedName name="solver_rel16" localSheetId="24" hidden="1">1</definedName>
    <definedName name="solver_rel16" localSheetId="22" hidden="1">2</definedName>
    <definedName name="solver_rel17" localSheetId="25" hidden="1">1</definedName>
    <definedName name="solver_rel17" localSheetId="23" hidden="1">1</definedName>
    <definedName name="solver_rel17" localSheetId="26" hidden="1">5</definedName>
    <definedName name="solver_rel17" localSheetId="24" hidden="1">5</definedName>
    <definedName name="solver_rel17" localSheetId="22" hidden="1">2</definedName>
    <definedName name="solver_rel18" localSheetId="25" hidden="1">1</definedName>
    <definedName name="solver_rel18" localSheetId="23" hidden="1">2</definedName>
    <definedName name="solver_rel18" localSheetId="26" hidden="1">2</definedName>
    <definedName name="solver_rel18" localSheetId="24" hidden="1">2</definedName>
    <definedName name="solver_rel18" localSheetId="22" hidden="1">2</definedName>
    <definedName name="solver_rel19" localSheetId="25" hidden="1">2</definedName>
    <definedName name="solver_rel19" localSheetId="23" hidden="1">2</definedName>
    <definedName name="solver_rel19" localSheetId="26" hidden="1">2</definedName>
    <definedName name="solver_rel19" localSheetId="24" hidden="1">2</definedName>
    <definedName name="solver_rel19" localSheetId="22" hidden="1">2</definedName>
    <definedName name="solver_rel2" localSheetId="17" hidden="1">2</definedName>
    <definedName name="solver_rel2" localSheetId="16" hidden="1">2</definedName>
    <definedName name="solver_rel2" localSheetId="18" hidden="1">2</definedName>
    <definedName name="solver_rel2" localSheetId="19" hidden="1">2</definedName>
    <definedName name="solver_rel2" localSheetId="14" hidden="1">2</definedName>
    <definedName name="solver_rel2" localSheetId="15" hidden="1">2</definedName>
    <definedName name="solver_rel2" localSheetId="25" hidden="1">1</definedName>
    <definedName name="solver_rel2" localSheetId="23" hidden="1">1</definedName>
    <definedName name="solver_rel2" localSheetId="26" hidden="1">1</definedName>
    <definedName name="solver_rel2" localSheetId="24" hidden="1">1</definedName>
    <definedName name="solver_rel2" localSheetId="22" hidden="1">2</definedName>
    <definedName name="solver_rel20" localSheetId="25" hidden="1">1</definedName>
    <definedName name="solver_rel20" localSheetId="23" hidden="1">2</definedName>
    <definedName name="solver_rel20" localSheetId="26" hidden="1">1</definedName>
    <definedName name="solver_rel20" localSheetId="24" hidden="1">2</definedName>
    <definedName name="solver_rel20" localSheetId="22" hidden="1">2</definedName>
    <definedName name="solver_rel21" localSheetId="25" hidden="1">1</definedName>
    <definedName name="solver_rel21" localSheetId="23" hidden="1">2</definedName>
    <definedName name="solver_rel21" localSheetId="26" hidden="1">2</definedName>
    <definedName name="solver_rel21" localSheetId="24" hidden="1">1</definedName>
    <definedName name="solver_rel21" localSheetId="22" hidden="1">2</definedName>
    <definedName name="solver_rel22" localSheetId="25" hidden="1">1</definedName>
    <definedName name="solver_rel22" localSheetId="23" hidden="1">2</definedName>
    <definedName name="solver_rel22" localSheetId="26" hidden="1">1</definedName>
    <definedName name="solver_rel22" localSheetId="24" hidden="1">2</definedName>
    <definedName name="solver_rel22" localSheetId="22" hidden="1">2</definedName>
    <definedName name="solver_rel23" localSheetId="25" hidden="1">2</definedName>
    <definedName name="solver_rel23" localSheetId="23" hidden="1">1</definedName>
    <definedName name="solver_rel23" localSheetId="26" hidden="1">2</definedName>
    <definedName name="solver_rel23" localSheetId="24" hidden="1">2</definedName>
    <definedName name="solver_rel23" localSheetId="22" hidden="1">2</definedName>
    <definedName name="solver_rel24" localSheetId="25" hidden="1">1</definedName>
    <definedName name="solver_rel24" localSheetId="23" hidden="1">1</definedName>
    <definedName name="solver_rel24" localSheetId="26" hidden="1">1</definedName>
    <definedName name="solver_rel24" localSheetId="24" hidden="1">1</definedName>
    <definedName name="solver_rel24" localSheetId="22" hidden="1">2</definedName>
    <definedName name="solver_rel25" localSheetId="25" hidden="1">2</definedName>
    <definedName name="solver_rel25" localSheetId="26" hidden="1">2</definedName>
    <definedName name="solver_rel25" localSheetId="24" hidden="1">1</definedName>
    <definedName name="solver_rel3" localSheetId="17" hidden="1">1</definedName>
    <definedName name="solver_rel3" localSheetId="16" hidden="1">2</definedName>
    <definedName name="solver_rel3" localSheetId="18" hidden="1">1</definedName>
    <definedName name="solver_rel3" localSheetId="19" hidden="1">5</definedName>
    <definedName name="solver_rel3" localSheetId="14" hidden="1">2</definedName>
    <definedName name="solver_rel3" localSheetId="15" hidden="1">2</definedName>
    <definedName name="solver_rel3" localSheetId="25" hidden="1">2</definedName>
    <definedName name="solver_rel3" localSheetId="23" hidden="1">1</definedName>
    <definedName name="solver_rel3" localSheetId="26" hidden="1">1</definedName>
    <definedName name="solver_rel3" localSheetId="24" hidden="1">1</definedName>
    <definedName name="solver_rel3" localSheetId="22" hidden="1">1</definedName>
    <definedName name="solver_rel4" localSheetId="17" hidden="1">2</definedName>
    <definedName name="solver_rel4" localSheetId="16" hidden="1">2</definedName>
    <definedName name="solver_rel4" localSheetId="18" hidden="1">2</definedName>
    <definedName name="solver_rel4" localSheetId="19" hidden="1">1</definedName>
    <definedName name="solver_rel4" localSheetId="14" hidden="1">2</definedName>
    <definedName name="solver_rel4" localSheetId="15" hidden="1">2</definedName>
    <definedName name="solver_rel4" localSheetId="25" hidden="1">2</definedName>
    <definedName name="solver_rel4" localSheetId="23" hidden="1">1</definedName>
    <definedName name="solver_rel4" localSheetId="26" hidden="1">1</definedName>
    <definedName name="solver_rel4" localSheetId="24" hidden="1">1</definedName>
    <definedName name="solver_rel4" localSheetId="22" hidden="1">2</definedName>
    <definedName name="solver_rel5" localSheetId="17" hidden="1">1</definedName>
    <definedName name="solver_rel5" localSheetId="16" hidden="1">2</definedName>
    <definedName name="solver_rel5" localSheetId="18" hidden="1">1</definedName>
    <definedName name="solver_rel5" localSheetId="19" hidden="1">1</definedName>
    <definedName name="solver_rel5" localSheetId="14" hidden="1">1</definedName>
    <definedName name="solver_rel5" localSheetId="15" hidden="1">2</definedName>
    <definedName name="solver_rel5" localSheetId="25" hidden="1">1</definedName>
    <definedName name="solver_rel5" localSheetId="23" hidden="1">1</definedName>
    <definedName name="solver_rel5" localSheetId="26" hidden="1">1</definedName>
    <definedName name="solver_rel5" localSheetId="24" hidden="1">1</definedName>
    <definedName name="solver_rel5" localSheetId="22" hidden="1">1</definedName>
    <definedName name="solver_rel6" localSheetId="17" hidden="1">2</definedName>
    <definedName name="solver_rel6" localSheetId="16" hidden="1">2</definedName>
    <definedName name="solver_rel6" localSheetId="18" hidden="1">2</definedName>
    <definedName name="solver_rel6" localSheetId="19" hidden="1">2</definedName>
    <definedName name="solver_rel6" localSheetId="14" hidden="1">1</definedName>
    <definedName name="solver_rel6" localSheetId="15" hidden="1">1</definedName>
    <definedName name="solver_rel6" localSheetId="25" hidden="1">1</definedName>
    <definedName name="solver_rel6" localSheetId="23" hidden="1">2</definedName>
    <definedName name="solver_rel6" localSheetId="26" hidden="1">1</definedName>
    <definedName name="solver_rel6" localSheetId="24" hidden="1">1</definedName>
    <definedName name="solver_rel6" localSheetId="22" hidden="1">2</definedName>
    <definedName name="solver_rel7" localSheetId="17" hidden="1">5</definedName>
    <definedName name="solver_rel7" localSheetId="16" hidden="1">1</definedName>
    <definedName name="solver_rel7" localSheetId="18" hidden="1">5</definedName>
    <definedName name="solver_rel7" localSheetId="19" hidden="1">1</definedName>
    <definedName name="solver_rel7" localSheetId="14" hidden="1">1</definedName>
    <definedName name="solver_rel7" localSheetId="15" hidden="1">5</definedName>
    <definedName name="solver_rel7" localSheetId="25" hidden="1">1</definedName>
    <definedName name="solver_rel7" localSheetId="23" hidden="1">1</definedName>
    <definedName name="solver_rel7" localSheetId="26" hidden="1">1</definedName>
    <definedName name="solver_rel7" localSheetId="24" hidden="1">1</definedName>
    <definedName name="solver_rel7" localSheetId="22" hidden="1">2</definedName>
    <definedName name="solver_rel8" localSheetId="17" hidden="1">2</definedName>
    <definedName name="solver_rel8" localSheetId="16" hidden="1">1</definedName>
    <definedName name="solver_rel8" localSheetId="18" hidden="1">2</definedName>
    <definedName name="solver_rel8" localSheetId="19" hidden="1">1</definedName>
    <definedName name="solver_rel8" localSheetId="14" hidden="1">2</definedName>
    <definedName name="solver_rel8" localSheetId="15" hidden="1">1</definedName>
    <definedName name="solver_rel8" localSheetId="25" hidden="1">2</definedName>
    <definedName name="solver_rel8" localSheetId="23" hidden="1">2</definedName>
    <definedName name="solver_rel8" localSheetId="26" hidden="1">1</definedName>
    <definedName name="solver_rel8" localSheetId="24" hidden="1">1</definedName>
    <definedName name="solver_rel8" localSheetId="22" hidden="1">2</definedName>
    <definedName name="solver_rel9" localSheetId="17" hidden="1">1</definedName>
    <definedName name="solver_rel9" localSheetId="16" hidden="1">1</definedName>
    <definedName name="solver_rel9" localSheetId="18" hidden="1">1</definedName>
    <definedName name="solver_rel9" localSheetId="19" hidden="1">2</definedName>
    <definedName name="solver_rel9" localSheetId="14" hidden="1">2</definedName>
    <definedName name="solver_rel9" localSheetId="15" hidden="1">2</definedName>
    <definedName name="solver_rel9" localSheetId="25" hidden="1">2</definedName>
    <definedName name="solver_rel9" localSheetId="23" hidden="1">1</definedName>
    <definedName name="solver_rel9" localSheetId="26" hidden="1">1</definedName>
    <definedName name="solver_rel9" localSheetId="24" hidden="1">1</definedName>
    <definedName name="solver_rel9" localSheetId="22" hidden="1">5</definedName>
    <definedName name="solver_rhs1" localSheetId="17" hidden="1">'GRG Non-Linear Solution'!$K$28</definedName>
    <definedName name="solver_rhs1" localSheetId="16" hidden="1">5</definedName>
    <definedName name="solver_rhs1" localSheetId="18" hidden="1">'GRG Non-Linear Test 2'!$K$28</definedName>
    <definedName name="solver_rhs1" localSheetId="19" hidden="1">'opt 4 grg nonlin FINAL copy'!$K$28</definedName>
    <definedName name="solver_rhs1" localSheetId="14" hidden="1">"binary"</definedName>
    <definedName name="solver_rhs1" localSheetId="15" hidden="1">1</definedName>
    <definedName name="solver_rhs1" localSheetId="25" hidden="1">'opt5 simplex FINAL copy'!$K$18</definedName>
    <definedName name="solver_rhs1" localSheetId="23" hidden="1">1</definedName>
    <definedName name="solver_rhs1" localSheetId="26" hidden="1">'Simplex Solution 2'!$D$43</definedName>
    <definedName name="solver_rhs1" localSheetId="24" hidden="1">'Simplex Solution 2 OLD'!$D$43</definedName>
    <definedName name="solver_rhs1" localSheetId="22" hidden="1">'Simplex Testing'!$D$43:$D$52</definedName>
    <definedName name="solver_rhs10" localSheetId="17" hidden="1">1</definedName>
    <definedName name="solver_rhs10" localSheetId="16" hidden="1">1</definedName>
    <definedName name="solver_rhs10" localSheetId="18" hidden="1">1</definedName>
    <definedName name="solver_rhs10" localSheetId="19" hidden="1">'opt 4 grg nonlin FINAL copy'!$K$21</definedName>
    <definedName name="solver_rhs10" localSheetId="14" hidden="1">'opt1'!$L$16</definedName>
    <definedName name="solver_rhs10" localSheetId="15" hidden="1">'opt2'!$K$18</definedName>
    <definedName name="solver_rhs10" localSheetId="25" hidden="1">'opt5 simplex FINAL copy'!$D$58</definedName>
    <definedName name="solver_rhs10" localSheetId="23" hidden="1">'Simplex Solution 1'!$I$4</definedName>
    <definedName name="solver_rhs10" localSheetId="26" hidden="1">'Simplex Solution 2'!$D$53</definedName>
    <definedName name="solver_rhs10" localSheetId="24" hidden="1">'Simplex Solution 2 OLD'!$D$53</definedName>
    <definedName name="solver_rhs10" localSheetId="22" hidden="1">'Simplex Testing'!$K$18</definedName>
    <definedName name="solver_rhs11" localSheetId="17" hidden="1">'GRG Non-Linear Solution'!$K$31</definedName>
    <definedName name="solver_rhs11" localSheetId="16" hidden="1">'GRG Non-Linear Solution 1'!$L$18</definedName>
    <definedName name="solver_rhs11" localSheetId="18" hidden="1">'GRG Non-Linear Test 2'!$K$31</definedName>
    <definedName name="solver_rhs11" localSheetId="19" hidden="1">'opt 4 grg nonlin FINAL copy'!$K$18</definedName>
    <definedName name="solver_rhs11" localSheetId="14" hidden="1">2</definedName>
    <definedName name="solver_rhs11" localSheetId="15" hidden="1">1</definedName>
    <definedName name="solver_rhs11" localSheetId="25" hidden="1">'opt5 simplex FINAL copy'!$L$4</definedName>
    <definedName name="solver_rhs11" localSheetId="23" hidden="1">1</definedName>
    <definedName name="solver_rhs11" localSheetId="26" hidden="1">'Simplex Solution 2'!$C$4</definedName>
    <definedName name="solver_rhs11" localSheetId="24" hidden="1">'Simplex Solution 2 OLD'!$C$4</definedName>
    <definedName name="solver_rhs11" localSheetId="22" hidden="1">'Simplex Testing'!$L$4</definedName>
    <definedName name="solver_rhs12" localSheetId="17" hidden="1">1</definedName>
    <definedName name="solver_rhs12" localSheetId="16" hidden="1">1</definedName>
    <definedName name="solver_rhs12" localSheetId="18" hidden="1">1</definedName>
    <definedName name="solver_rhs12" localSheetId="19" hidden="1">1</definedName>
    <definedName name="solver_rhs12" localSheetId="14" hidden="1">1</definedName>
    <definedName name="solver_rhs12" localSheetId="15" hidden="1">'opt2'!$K$21</definedName>
    <definedName name="solver_rhs12" localSheetId="25" hidden="1">"binary"</definedName>
    <definedName name="solver_rhs12" localSheetId="23" hidden="1">1</definedName>
    <definedName name="solver_rhs12" localSheetId="26" hidden="1">'Simplex Solution 2'!$E$4</definedName>
    <definedName name="solver_rhs12" localSheetId="24" hidden="1">'Simplex Solution 2 OLD'!$F$4</definedName>
    <definedName name="solver_rhs12" localSheetId="22" hidden="1">'Simplex Testing'!$L$4</definedName>
    <definedName name="solver_rhs13" localSheetId="17" hidden="1">5</definedName>
    <definedName name="solver_rhs13" localSheetId="16" hidden="1">'GRG Non-Linear Solution 1'!$L$21</definedName>
    <definedName name="solver_rhs13" localSheetId="18" hidden="1">5</definedName>
    <definedName name="solver_rhs13" localSheetId="19" hidden="1">5</definedName>
    <definedName name="solver_rhs13" localSheetId="14" hidden="1">1</definedName>
    <definedName name="solver_rhs13" localSheetId="15" hidden="1">'opt2'!$K$28</definedName>
    <definedName name="solver_rhs13" localSheetId="25" hidden="1">'opt5 simplex FINAL copy'!$D$57</definedName>
    <definedName name="solver_rhs13" localSheetId="23" hidden="1">'Simplex Solution 1'!$J$4</definedName>
    <definedName name="solver_rhs13" localSheetId="26" hidden="1">'Simplex Solution 2'!$F$4</definedName>
    <definedName name="solver_rhs13" localSheetId="24" hidden="1">'Simplex Solution 2 OLD'!$E$4</definedName>
    <definedName name="solver_rhs13" localSheetId="22" hidden="1">'Simplex Testing'!$L$4</definedName>
    <definedName name="solver_rhs14" localSheetId="17" hidden="1">1</definedName>
    <definedName name="solver_rhs14" localSheetId="16" hidden="1">'GRG Non-Linear Solution 1'!$L$28</definedName>
    <definedName name="solver_rhs14" localSheetId="18" hidden="1">1</definedName>
    <definedName name="solver_rhs14" localSheetId="19" hidden="1">1</definedName>
    <definedName name="solver_rhs14" localSheetId="14" hidden="1">1</definedName>
    <definedName name="solver_rhs14" localSheetId="15" hidden="1">'opt2'!$K$31</definedName>
    <definedName name="solver_rhs14" localSheetId="25" hidden="1">'opt5 simplex FINAL copy'!$E$4</definedName>
    <definedName name="solver_rhs14" localSheetId="23" hidden="1">'Simplex Solution 1'!$F$4</definedName>
    <definedName name="solver_rhs14" localSheetId="26" hidden="1">'Simplex Solution 2'!$D$4</definedName>
    <definedName name="solver_rhs14" localSheetId="24" hidden="1">'Simplex Solution 2 OLD'!$D$4</definedName>
    <definedName name="solver_rhs14" localSheetId="22" hidden="1">'Simplex Testing'!$L$4</definedName>
    <definedName name="solver_rhs15" localSheetId="17" hidden="1">1</definedName>
    <definedName name="solver_rhs15" localSheetId="16" hidden="1">1</definedName>
    <definedName name="solver_rhs15" localSheetId="18" hidden="1">1</definedName>
    <definedName name="solver_rhs15" localSheetId="19" hidden="1">1</definedName>
    <definedName name="solver_rhs15" localSheetId="14" hidden="1">1</definedName>
    <definedName name="solver_rhs15" localSheetId="15" hidden="1">1</definedName>
    <definedName name="solver_rhs15" localSheetId="25" hidden="1">'opt5 simplex FINAL copy'!$D$61</definedName>
    <definedName name="solver_rhs15" localSheetId="23" hidden="1">'Simplex Solution 1'!$E$4</definedName>
    <definedName name="solver_rhs15" localSheetId="26" hidden="1">'Simplex Solution 2'!$I$4</definedName>
    <definedName name="solver_rhs15" localSheetId="24" hidden="1">'Simplex Solution 2 OLD'!$I$4</definedName>
    <definedName name="solver_rhs15" localSheetId="22" hidden="1">'Simplex Testing'!$L$4</definedName>
    <definedName name="solver_rhs16" localSheetId="17" hidden="1">1</definedName>
    <definedName name="solver_rhs16" localSheetId="16" hidden="1">'GRG Non-Linear Solution 1'!$L$31</definedName>
    <definedName name="solver_rhs16" localSheetId="18" hidden="1">1</definedName>
    <definedName name="solver_rhs16" localSheetId="19" hidden="1">1</definedName>
    <definedName name="solver_rhs16" localSheetId="14" hidden="1">1</definedName>
    <definedName name="solver_rhs16" localSheetId="15" hidden="1">1</definedName>
    <definedName name="solver_rhs16" localSheetId="25" hidden="1">'opt5 simplex FINAL copy'!$D$56</definedName>
    <definedName name="solver_rhs16" localSheetId="23" hidden="1">"binary"</definedName>
    <definedName name="solver_rhs16" localSheetId="26" hidden="1">'Simplex Solution 2'!$J$4</definedName>
    <definedName name="solver_rhs16" localSheetId="24" hidden="1">'Simplex Solution 2 OLD'!$J$4</definedName>
    <definedName name="solver_rhs16" localSheetId="22" hidden="1">'Simplex Testing'!$D$4</definedName>
    <definedName name="solver_rhs17" localSheetId="25" hidden="1">'opt5 simplex FINAL copy'!$D$63</definedName>
    <definedName name="solver_rhs17" localSheetId="23" hidden="1">1</definedName>
    <definedName name="solver_rhs17" localSheetId="26" hidden="1">"binary"</definedName>
    <definedName name="solver_rhs17" localSheetId="24" hidden="1">"binary"</definedName>
    <definedName name="solver_rhs17" localSheetId="22" hidden="1">'Simplex Testing'!$D$4</definedName>
    <definedName name="solver_rhs18" localSheetId="25" hidden="1">'opt5 simplex FINAL copy'!$J$4</definedName>
    <definedName name="solver_rhs18" localSheetId="23" hidden="1">'Simplex Solution 1'!$K$16</definedName>
    <definedName name="solver_rhs18" localSheetId="26" hidden="1">'Simplex Solution 2'!$K$16</definedName>
    <definedName name="solver_rhs18" localSheetId="24" hidden="1">'Simplex Solution 2 OLD'!$K$16</definedName>
    <definedName name="solver_rhs18" localSheetId="22" hidden="1">'Simplex Testing'!$D$4</definedName>
    <definedName name="solver_rhs19" localSheetId="25" hidden="1">'opt5 simplex FINAL copy'!$K$16</definedName>
    <definedName name="solver_rhs19" localSheetId="23" hidden="1">'Simplex Solution 1'!$K$28</definedName>
    <definedName name="solver_rhs19" localSheetId="26" hidden="1">'Simplex Solution 2'!$K$18</definedName>
    <definedName name="solver_rhs19" localSheetId="24" hidden="1">'Simplex Solution 2 OLD'!$K$18</definedName>
    <definedName name="solver_rhs19" localSheetId="22" hidden="1">'Simplex Testing'!$D$4</definedName>
    <definedName name="solver_rhs2" localSheetId="17" hidden="1">1</definedName>
    <definedName name="solver_rhs2" localSheetId="16" hidden="1">1</definedName>
    <definedName name="solver_rhs2" localSheetId="18" hidden="1">1</definedName>
    <definedName name="solver_rhs2" localSheetId="19" hidden="1">1</definedName>
    <definedName name="solver_rhs2" localSheetId="14" hidden="1">1</definedName>
    <definedName name="solver_rhs2" localSheetId="15" hidden="1">1</definedName>
    <definedName name="solver_rhs2" localSheetId="25" hidden="1">'opt5 simplex FINAL copy'!$K$4</definedName>
    <definedName name="solver_rhs2" localSheetId="23" hidden="1">1</definedName>
    <definedName name="solver_rhs2" localSheetId="26" hidden="1">'Simplex Solution 2'!$D$46</definedName>
    <definedName name="solver_rhs2" localSheetId="24" hidden="1">'Simplex Solution 2 OLD'!$D$46</definedName>
    <definedName name="solver_rhs2" localSheetId="22" hidden="1">'Simplex Testing'!$C$4:$G$4</definedName>
    <definedName name="solver_rhs20" localSheetId="25" hidden="1">'opt5 simplex FINAL copy'!$D$65</definedName>
    <definedName name="solver_rhs20" localSheetId="23" hidden="1">'Simplex Solution 1'!$K$18</definedName>
    <definedName name="solver_rhs20" localSheetId="26" hidden="1">'Simplex Solution 2'!$L$4</definedName>
    <definedName name="solver_rhs20" localSheetId="24" hidden="1">'Simplex Solution 2 OLD'!$K$21</definedName>
    <definedName name="solver_rhs20" localSheetId="22" hidden="1">'Simplex Testing'!$D$4</definedName>
    <definedName name="solver_rhs21" localSheetId="25" hidden="1">'opt5 simplex FINAL copy'!$D$64</definedName>
    <definedName name="solver_rhs21" localSheetId="23" hidden="1">'Simplex Solution 1'!$K$21</definedName>
    <definedName name="solver_rhs21" localSheetId="26" hidden="1">'Simplex Solution 2'!$K$28</definedName>
    <definedName name="solver_rhs21" localSheetId="24" hidden="1">'Simplex Solution 2 OLD'!$K$4</definedName>
    <definedName name="solver_rhs21" localSheetId="22" hidden="1">'Simplex Testing'!$D$4</definedName>
    <definedName name="solver_rhs22" localSheetId="25" hidden="1">'opt5 simplex FINAL copy'!$D$66</definedName>
    <definedName name="solver_rhs22" localSheetId="23" hidden="1">'Simplex Solution 1'!$K$31</definedName>
    <definedName name="solver_rhs22" localSheetId="26" hidden="1">'Simplex Solution 2'!$K$4</definedName>
    <definedName name="solver_rhs22" localSheetId="24" hidden="1">'Simplex Solution 2 OLD'!$K$28</definedName>
    <definedName name="solver_rhs22" localSheetId="22" hidden="1">'Simplex Testing'!$D$4</definedName>
    <definedName name="solver_rhs23" localSheetId="25" hidden="1">'opt5 simplex FINAL copy'!$C$4</definedName>
    <definedName name="solver_rhs23" localSheetId="23" hidden="1">'Simplex Solution 1'!$K$4</definedName>
    <definedName name="solver_rhs23" localSheetId="26" hidden="1">'Simplex Solution 2'!$K$21</definedName>
    <definedName name="solver_rhs23" localSheetId="24" hidden="1">'Simplex Solution 2 OLD'!$K$31</definedName>
    <definedName name="solver_rhs23" localSheetId="22" hidden="1">'Simplex Testing'!$D$4</definedName>
    <definedName name="solver_rhs24" localSheetId="25" hidden="1">'opt5 simplex FINAL copy'!$D$62</definedName>
    <definedName name="solver_rhs24" localSheetId="23" hidden="1">'Simplex Solution 1'!$L$4</definedName>
    <definedName name="solver_rhs24" localSheetId="26" hidden="1">'Simplex Solution 2'!$D$44</definedName>
    <definedName name="solver_rhs24" localSheetId="24" hidden="1">'Simplex Solution 2 OLD'!$D$44</definedName>
    <definedName name="solver_rhs24" localSheetId="22" hidden="1">'Simplex Testing'!$D$4</definedName>
    <definedName name="solver_rhs25" localSheetId="25" hidden="1">'opt5 simplex FINAL copy'!$D$4</definedName>
    <definedName name="solver_rhs25" localSheetId="26" hidden="1">'Simplex Solution 2'!$K$31</definedName>
    <definedName name="solver_rhs25" localSheetId="24" hidden="1">'Simplex Solution 2 OLD'!$L$4</definedName>
    <definedName name="solver_rhs3" localSheetId="17" hidden="1">1</definedName>
    <definedName name="solver_rhs3" localSheetId="16" hidden="1">1</definedName>
    <definedName name="solver_rhs3" localSheetId="18" hidden="1">1</definedName>
    <definedName name="solver_rhs3" localSheetId="19" hidden="1">"binary"</definedName>
    <definedName name="solver_rhs3" localSheetId="14" hidden="1">'opt1'!$L$31</definedName>
    <definedName name="solver_rhs3" localSheetId="15" hidden="1">2</definedName>
    <definedName name="solver_rhs3" localSheetId="25" hidden="1">'opt5 simplex FINAL copy'!$K$28</definedName>
    <definedName name="solver_rhs3" localSheetId="23" hidden="1">1</definedName>
    <definedName name="solver_rhs3" localSheetId="26" hidden="1">'Simplex Solution 2'!$D$47</definedName>
    <definedName name="solver_rhs3" localSheetId="24" hidden="1">'Simplex Solution 2 OLD'!$D$47</definedName>
    <definedName name="solver_rhs3" localSheetId="22" hidden="1">1</definedName>
    <definedName name="solver_rhs4" localSheetId="17" hidden="1">'GRG Non-Linear Solution'!$K$16</definedName>
    <definedName name="solver_rhs4" localSheetId="16" hidden="1">1</definedName>
    <definedName name="solver_rhs4" localSheetId="18" hidden="1">'GRG Non-Linear Test 2'!$K$16</definedName>
    <definedName name="solver_rhs4" localSheetId="19" hidden="1">1</definedName>
    <definedName name="solver_rhs4" localSheetId="14" hidden="1">'opt1'!$L$28</definedName>
    <definedName name="solver_rhs4" localSheetId="15" hidden="1">1</definedName>
    <definedName name="solver_rhs4" localSheetId="25" hidden="1">'opt5 simplex FINAL copy'!$K$31</definedName>
    <definedName name="solver_rhs4" localSheetId="23" hidden="1">1</definedName>
    <definedName name="solver_rhs4" localSheetId="26" hidden="1">'Simplex Solution 2'!$D$45</definedName>
    <definedName name="solver_rhs4" localSheetId="24" hidden="1">'Simplex Solution 2 OLD'!$D$45</definedName>
    <definedName name="solver_rhs4" localSheetId="22" hidden="1">'Simplex Testing'!$K$21</definedName>
    <definedName name="solver_rhs5" localSheetId="17" hidden="1">1</definedName>
    <definedName name="solver_rhs5" localSheetId="16" hidden="1">2</definedName>
    <definedName name="solver_rhs5" localSheetId="18" hidden="1">1</definedName>
    <definedName name="solver_rhs5" localSheetId="19" hidden="1">1</definedName>
    <definedName name="solver_rhs5" localSheetId="14" hidden="1">1</definedName>
    <definedName name="solver_rhs5" localSheetId="15" hidden="1">1</definedName>
    <definedName name="solver_rhs5" localSheetId="25" hidden="1">'opt5 simplex FINAL copy'!$D$60</definedName>
    <definedName name="solver_rhs5" localSheetId="23" hidden="1">1</definedName>
    <definedName name="solver_rhs5" localSheetId="26" hidden="1">'Simplex Solution 2'!$D$49</definedName>
    <definedName name="solver_rhs5" localSheetId="24" hidden="1">'Simplex Solution 2 OLD'!$D$49</definedName>
    <definedName name="solver_rhs5" localSheetId="22" hidden="1">'Simplex Testing'!$I$4:$L$4</definedName>
    <definedName name="solver_rhs6" localSheetId="17" hidden="1">'GRG Non-Linear Solution'!$K$18</definedName>
    <definedName name="solver_rhs6" localSheetId="16" hidden="1">1</definedName>
    <definedName name="solver_rhs6" localSheetId="18" hidden="1">'GRG Non-Linear Test 2'!$K$18</definedName>
    <definedName name="solver_rhs6" localSheetId="19" hidden="1">'opt 4 grg nonlin FINAL copy'!$K$16</definedName>
    <definedName name="solver_rhs6" localSheetId="14" hidden="1">1</definedName>
    <definedName name="solver_rhs6" localSheetId="15" hidden="1">1</definedName>
    <definedName name="solver_rhs6" localSheetId="25" hidden="1">'opt5 simplex FINAL copy'!$D$59</definedName>
    <definedName name="solver_rhs6" localSheetId="23" hidden="1">'Simplex Solution 1'!$C$4</definedName>
    <definedName name="solver_rhs6" localSheetId="26" hidden="1">'Simplex Solution 2'!$D$48</definedName>
    <definedName name="solver_rhs6" localSheetId="24" hidden="1">'Simplex Solution 2 OLD'!$D$48</definedName>
    <definedName name="solver_rhs6" localSheetId="22" hidden="1">'Simplex Testing'!$K$31</definedName>
    <definedName name="solver_rhs7" localSheetId="17" hidden="1">"binary"</definedName>
    <definedName name="solver_rhs7" localSheetId="16" hidden="1">1</definedName>
    <definedName name="solver_rhs7" localSheetId="18" hidden="1">"binary"</definedName>
    <definedName name="solver_rhs7" localSheetId="19" hidden="1">1</definedName>
    <definedName name="solver_rhs7" localSheetId="14" hidden="1">1</definedName>
    <definedName name="solver_rhs7" localSheetId="15" hidden="1">"binary"</definedName>
    <definedName name="solver_rhs7" localSheetId="25" hidden="1">'opt5 simplex FINAL copy'!$I$4</definedName>
    <definedName name="solver_rhs7" localSheetId="23" hidden="1">1</definedName>
    <definedName name="solver_rhs7" localSheetId="26" hidden="1">'Simplex Solution 2'!$D$50</definedName>
    <definedName name="solver_rhs7" localSheetId="24" hidden="1">'Simplex Solution 2 OLD'!$D$50</definedName>
    <definedName name="solver_rhs7" localSheetId="22" hidden="1">'Simplex Testing'!$K$28</definedName>
    <definedName name="solver_rhs8" localSheetId="17" hidden="1">'GRG Non-Linear Solution'!$K$21</definedName>
    <definedName name="solver_rhs8" localSheetId="16" hidden="1">1</definedName>
    <definedName name="solver_rhs8" localSheetId="18" hidden="1">'GRG Non-Linear Test 2'!$K$21</definedName>
    <definedName name="solver_rhs8" localSheetId="19" hidden="1">1</definedName>
    <definedName name="solver_rhs8" localSheetId="14" hidden="1">'opt1'!$L$21</definedName>
    <definedName name="solver_rhs8" localSheetId="15" hidden="1">1</definedName>
    <definedName name="solver_rhs8" localSheetId="25" hidden="1">'opt5 simplex FINAL copy'!$F$4</definedName>
    <definedName name="solver_rhs8" localSheetId="23" hidden="1">'Simplex Solution 1'!$D$4</definedName>
    <definedName name="solver_rhs8" localSheetId="26" hidden="1">'Simplex Solution 2'!$D$52</definedName>
    <definedName name="solver_rhs8" localSheetId="24" hidden="1">'Simplex Solution 2 OLD'!$D$52</definedName>
    <definedName name="solver_rhs8" localSheetId="22" hidden="1">'Simplex Testing'!$K$16</definedName>
    <definedName name="solver_rhs9" localSheetId="17" hidden="1">1</definedName>
    <definedName name="solver_rhs9" localSheetId="16" hidden="1">1</definedName>
    <definedName name="solver_rhs9" localSheetId="18" hidden="1">1</definedName>
    <definedName name="solver_rhs9" localSheetId="19" hidden="1">'opt 4 grg nonlin FINAL copy'!$K$31</definedName>
    <definedName name="solver_rhs9" localSheetId="14" hidden="1">'opt1'!$L$18</definedName>
    <definedName name="solver_rhs9" localSheetId="15" hidden="1">'opt2'!$K$16</definedName>
    <definedName name="solver_rhs9" localSheetId="25" hidden="1">'opt5 simplex FINAL copy'!$K$21</definedName>
    <definedName name="solver_rhs9" localSheetId="23" hidden="1">1</definedName>
    <definedName name="solver_rhs9" localSheetId="26" hidden="1">'Simplex Solution 2'!$D$51</definedName>
    <definedName name="solver_rhs9" localSheetId="24" hidden="1">'Simplex Solution 2 OLD'!$D$51</definedName>
    <definedName name="solver_rhs9" localSheetId="22" hidden="1">"binary"</definedName>
    <definedName name="solver_rlx" localSheetId="17" hidden="1">2</definedName>
    <definedName name="solver_rlx" localSheetId="16" hidden="1">2</definedName>
    <definedName name="solver_rlx" localSheetId="18" hidden="1">2</definedName>
    <definedName name="solver_rlx" localSheetId="19" hidden="1">2</definedName>
    <definedName name="solver_rlx" localSheetId="14" hidden="1">2</definedName>
    <definedName name="solver_rlx" localSheetId="15" hidden="1">2</definedName>
    <definedName name="solver_rlx" localSheetId="25" hidden="1">2</definedName>
    <definedName name="solver_rlx" localSheetId="23" hidden="1">2</definedName>
    <definedName name="solver_rlx" localSheetId="26" hidden="1">2</definedName>
    <definedName name="solver_rlx" localSheetId="24" hidden="1">2</definedName>
    <definedName name="solver_rlx" localSheetId="22" hidden="1">2</definedName>
    <definedName name="solver_rsd" localSheetId="17" hidden="1">0</definedName>
    <definedName name="solver_rsd" localSheetId="16" hidden="1">0</definedName>
    <definedName name="solver_rsd" localSheetId="18" hidden="1">0</definedName>
    <definedName name="solver_rsd" localSheetId="19" hidden="1">0</definedName>
    <definedName name="solver_rsd" localSheetId="14" hidden="1">0</definedName>
    <definedName name="solver_rsd" localSheetId="15" hidden="1">0</definedName>
    <definedName name="solver_rsd" localSheetId="25" hidden="1">0</definedName>
    <definedName name="solver_rsd" localSheetId="23" hidden="1">0</definedName>
    <definedName name="solver_rsd" localSheetId="26" hidden="1">0</definedName>
    <definedName name="solver_rsd" localSheetId="24" hidden="1">0</definedName>
    <definedName name="solver_rsd" localSheetId="22" hidden="1">0</definedName>
    <definedName name="solver_scl" localSheetId="17" hidden="1">1</definedName>
    <definedName name="solver_scl" localSheetId="16" hidden="1">1</definedName>
    <definedName name="solver_scl" localSheetId="18" hidden="1">1</definedName>
    <definedName name="solver_scl" localSheetId="19" hidden="1">1</definedName>
    <definedName name="solver_scl" localSheetId="14" hidden="1">1</definedName>
    <definedName name="solver_scl" localSheetId="15" hidden="1">1</definedName>
    <definedName name="solver_scl" localSheetId="25" hidden="1">1</definedName>
    <definedName name="solver_scl" localSheetId="23" hidden="1">1</definedName>
    <definedName name="solver_scl" localSheetId="26" hidden="1">1</definedName>
    <definedName name="solver_scl" localSheetId="24" hidden="1">1</definedName>
    <definedName name="solver_scl" localSheetId="22" hidden="1">1</definedName>
    <definedName name="solver_sho" localSheetId="17" hidden="1">2</definedName>
    <definedName name="solver_sho" localSheetId="16" hidden="1">2</definedName>
    <definedName name="solver_sho" localSheetId="18" hidden="1">2</definedName>
    <definedName name="solver_sho" localSheetId="19" hidden="1">2</definedName>
    <definedName name="solver_sho" localSheetId="14" hidden="1">2</definedName>
    <definedName name="solver_sho" localSheetId="15" hidden="1">2</definedName>
    <definedName name="solver_sho" localSheetId="25" hidden="1">2</definedName>
    <definedName name="solver_sho" localSheetId="23" hidden="1">2</definedName>
    <definedName name="solver_sho" localSheetId="26" hidden="1">2</definedName>
    <definedName name="solver_sho" localSheetId="24" hidden="1">2</definedName>
    <definedName name="solver_sho" localSheetId="22" hidden="1">2</definedName>
    <definedName name="solver_ssz" localSheetId="17" hidden="1">100</definedName>
    <definedName name="solver_ssz" localSheetId="16" hidden="1">100</definedName>
    <definedName name="solver_ssz" localSheetId="18" hidden="1">100</definedName>
    <definedName name="solver_ssz" localSheetId="19" hidden="1">100</definedName>
    <definedName name="solver_ssz" localSheetId="14" hidden="1">100</definedName>
    <definedName name="solver_ssz" localSheetId="15" hidden="1">100</definedName>
    <definedName name="solver_ssz" localSheetId="25" hidden="1">100</definedName>
    <definedName name="solver_ssz" localSheetId="23" hidden="1">100</definedName>
    <definedName name="solver_ssz" localSheetId="26" hidden="1">100</definedName>
    <definedName name="solver_ssz" localSheetId="24" hidden="1">100</definedName>
    <definedName name="solver_ssz" localSheetId="22" hidden="1">100</definedName>
    <definedName name="solver_tim" localSheetId="17" hidden="1">2147483647</definedName>
    <definedName name="solver_tim" localSheetId="16" hidden="1">2147483647</definedName>
    <definedName name="solver_tim" localSheetId="18" hidden="1">2147483647</definedName>
    <definedName name="solver_tim" localSheetId="19" hidden="1">2147483647</definedName>
    <definedName name="solver_tim" localSheetId="14" hidden="1">2147483647</definedName>
    <definedName name="solver_tim" localSheetId="15" hidden="1">2147483647</definedName>
    <definedName name="solver_tim" localSheetId="25" hidden="1">2147483647</definedName>
    <definedName name="solver_tim" localSheetId="23" hidden="1">2147483647</definedName>
    <definedName name="solver_tim" localSheetId="26" hidden="1">2147483647</definedName>
    <definedName name="solver_tim" localSheetId="24" hidden="1">2147483647</definedName>
    <definedName name="solver_tim" localSheetId="22" hidden="1">2147483647</definedName>
    <definedName name="solver_tol" localSheetId="17" hidden="1">0.01</definedName>
    <definedName name="solver_tol" localSheetId="16" hidden="1">0.01</definedName>
    <definedName name="solver_tol" localSheetId="18" hidden="1">0.01</definedName>
    <definedName name="solver_tol" localSheetId="19" hidden="1">0.01</definedName>
    <definedName name="solver_tol" localSheetId="14" hidden="1">0.01</definedName>
    <definedName name="solver_tol" localSheetId="15" hidden="1">0.01</definedName>
    <definedName name="solver_tol" localSheetId="25" hidden="1">0.01</definedName>
    <definedName name="solver_tol" localSheetId="23" hidden="1">0.01</definedName>
    <definedName name="solver_tol" localSheetId="26" hidden="1">0.01</definedName>
    <definedName name="solver_tol" localSheetId="24" hidden="1">0.01</definedName>
    <definedName name="solver_tol" localSheetId="22" hidden="1">0.01</definedName>
    <definedName name="solver_typ" localSheetId="3" hidden="1">3</definedName>
    <definedName name="solver_typ" localSheetId="1" hidden="1">3</definedName>
    <definedName name="solver_typ" localSheetId="17" hidden="1">1</definedName>
    <definedName name="solver_typ" localSheetId="16" hidden="1">1</definedName>
    <definedName name="solver_typ" localSheetId="18" hidden="1">1</definedName>
    <definedName name="solver_typ" localSheetId="19" hidden="1">1</definedName>
    <definedName name="solver_typ" localSheetId="14" hidden="1">1</definedName>
    <definedName name="solver_typ" localSheetId="15" hidden="1">1</definedName>
    <definedName name="solver_typ" localSheetId="25" hidden="1">1</definedName>
    <definedName name="solver_typ" localSheetId="23" hidden="1">1</definedName>
    <definedName name="solver_typ" localSheetId="26" hidden="1">1</definedName>
    <definedName name="solver_typ" localSheetId="24" hidden="1">1</definedName>
    <definedName name="solver_typ" localSheetId="22" hidden="1">1</definedName>
    <definedName name="solver_val" localSheetId="3" hidden="1">1</definedName>
    <definedName name="solver_val" localSheetId="1" hidden="1">1</definedName>
    <definedName name="solver_val" localSheetId="17" hidden="1">0</definedName>
    <definedName name="solver_val" localSheetId="16" hidden="1">0</definedName>
    <definedName name="solver_val" localSheetId="18" hidden="1">0</definedName>
    <definedName name="solver_val" localSheetId="19" hidden="1">0</definedName>
    <definedName name="solver_val" localSheetId="14" hidden="1">0</definedName>
    <definedName name="solver_val" localSheetId="15" hidden="1">0</definedName>
    <definedName name="solver_val" localSheetId="25" hidden="1">0</definedName>
    <definedName name="solver_val" localSheetId="23" hidden="1">0</definedName>
    <definedName name="solver_val" localSheetId="26" hidden="1">0</definedName>
    <definedName name="solver_val" localSheetId="24" hidden="1">0</definedName>
    <definedName name="solver_val" localSheetId="22" hidden="1">0</definedName>
    <definedName name="solver_ver" localSheetId="3" hidden="1">3</definedName>
    <definedName name="solver_ver" localSheetId="1" hidden="1">3</definedName>
    <definedName name="solver_ver" localSheetId="17" hidden="1">3</definedName>
    <definedName name="solver_ver" localSheetId="16" hidden="1">3</definedName>
    <definedName name="solver_ver" localSheetId="18" hidden="1">3</definedName>
    <definedName name="solver_ver" localSheetId="19" hidden="1">3</definedName>
    <definedName name="solver_ver" localSheetId="14" hidden="1">3</definedName>
    <definedName name="solver_ver" localSheetId="15" hidden="1">3</definedName>
    <definedName name="solver_ver" localSheetId="25" hidden="1">3</definedName>
    <definedName name="solver_ver" localSheetId="23" hidden="1">3</definedName>
    <definedName name="solver_ver" localSheetId="26" hidden="1">3</definedName>
    <definedName name="solver_ver" localSheetId="24" hidden="1">3</definedName>
    <definedName name="solver_ver" localSheetId="2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38" l="1"/>
  <c r="B52" i="38"/>
  <c r="B50" i="38"/>
  <c r="B49" i="38"/>
  <c r="B48" i="38"/>
  <c r="B51" i="38"/>
  <c r="B47" i="38"/>
  <c r="B46" i="38"/>
  <c r="B45" i="38"/>
  <c r="B44" i="38"/>
  <c r="B43" i="38"/>
  <c r="V36" i="38" a="1"/>
  <c r="V36" i="38" s="1"/>
  <c r="U36" i="38" a="1"/>
  <c r="U36" i="38" s="1"/>
  <c r="T36" i="38" a="1"/>
  <c r="T36" i="38" s="1"/>
  <c r="S36" i="38" a="1"/>
  <c r="S36" i="38" s="1"/>
  <c r="R36" i="38" a="1"/>
  <c r="R36" i="38" s="1"/>
  <c r="Q36" i="38" a="1"/>
  <c r="Q36" i="38" s="1"/>
  <c r="P36" i="38" a="1"/>
  <c r="P36" i="38" s="1"/>
  <c r="O36" i="38" a="1"/>
  <c r="O36" i="38" s="1"/>
  <c r="L36" i="38"/>
  <c r="I36" i="38"/>
  <c r="V35" i="38" a="1"/>
  <c r="V35" i="38" s="1"/>
  <c r="U35" i="38" a="1"/>
  <c r="U35" i="38" s="1"/>
  <c r="T35" i="38" a="1"/>
  <c r="T35" i="38" s="1"/>
  <c r="S35" i="38" a="1"/>
  <c r="S35" i="38" s="1"/>
  <c r="R35" i="38" a="1"/>
  <c r="R35" i="38" s="1"/>
  <c r="Q35" i="38" a="1"/>
  <c r="Q35" i="38" s="1"/>
  <c r="P35" i="38" a="1"/>
  <c r="P35" i="38" s="1"/>
  <c r="O35" i="38" a="1"/>
  <c r="O35" i="38" s="1"/>
  <c r="L35" i="38"/>
  <c r="I35" i="38"/>
  <c r="V34" i="38" a="1"/>
  <c r="V34" i="38" s="1"/>
  <c r="U34" i="38" a="1"/>
  <c r="U34" i="38" s="1"/>
  <c r="T34" i="38" a="1"/>
  <c r="T34" i="38" s="1"/>
  <c r="S34" i="38" a="1"/>
  <c r="S34" i="38" s="1"/>
  <c r="R34" i="38" a="1"/>
  <c r="R34" i="38" s="1"/>
  <c r="Q34" i="38" a="1"/>
  <c r="Q34" i="38" s="1"/>
  <c r="P34" i="38" a="1"/>
  <c r="P34" i="38" s="1"/>
  <c r="O34" i="38" a="1"/>
  <c r="O34" i="38" s="1"/>
  <c r="L34" i="38"/>
  <c r="I34" i="38"/>
  <c r="V33" i="38" a="1"/>
  <c r="V33" i="38" s="1"/>
  <c r="U33" i="38" a="1"/>
  <c r="U33" i="38" s="1"/>
  <c r="T33" i="38" a="1"/>
  <c r="T33" i="38" s="1"/>
  <c r="S33" i="38" a="1"/>
  <c r="S33" i="38" s="1"/>
  <c r="R33" i="38" a="1"/>
  <c r="R33" i="38" s="1"/>
  <c r="Q33" i="38" a="1"/>
  <c r="Q33" i="38" s="1"/>
  <c r="P33" i="38" a="1"/>
  <c r="P33" i="38" s="1"/>
  <c r="O33" i="38" a="1"/>
  <c r="O33" i="38" s="1"/>
  <c r="L33" i="38"/>
  <c r="I33" i="38"/>
  <c r="V32" i="38" a="1"/>
  <c r="V32" i="38" s="1"/>
  <c r="U32" i="38" a="1"/>
  <c r="U32" i="38" s="1"/>
  <c r="T32" i="38" a="1"/>
  <c r="T32" i="38" s="1"/>
  <c r="S32" i="38" a="1"/>
  <c r="S32" i="38" s="1"/>
  <c r="R32" i="38" a="1"/>
  <c r="R32" i="38" s="1"/>
  <c r="Q32" i="38" a="1"/>
  <c r="Q32" i="38" s="1"/>
  <c r="P32" i="38" a="1"/>
  <c r="P32" i="38" s="1"/>
  <c r="O32" i="38" a="1"/>
  <c r="O32" i="38" s="1"/>
  <c r="L32" i="38"/>
  <c r="I32" i="38"/>
  <c r="V31" i="38" a="1"/>
  <c r="V31" i="38" s="1"/>
  <c r="U31" i="38" a="1"/>
  <c r="U31" i="38" s="1"/>
  <c r="T31" i="38" a="1"/>
  <c r="T31" i="38" s="1"/>
  <c r="S31" i="38" a="1"/>
  <c r="S31" i="38" s="1"/>
  <c r="R31" i="38" a="1"/>
  <c r="R31" i="38" s="1"/>
  <c r="Q31" i="38" a="1"/>
  <c r="Q31" i="38" s="1"/>
  <c r="P31" i="38" a="1"/>
  <c r="P31" i="38" s="1"/>
  <c r="O31" i="38" a="1"/>
  <c r="O31" i="38" s="1"/>
  <c r="L31" i="38"/>
  <c r="I31" i="38"/>
  <c r="V30" i="38" a="1"/>
  <c r="V30" i="38" s="1"/>
  <c r="U30" i="38" a="1"/>
  <c r="U30" i="38" s="1"/>
  <c r="T30" i="38" a="1"/>
  <c r="T30" i="38" s="1"/>
  <c r="S30" i="38" a="1"/>
  <c r="S30" i="38" s="1"/>
  <c r="R30" i="38" a="1"/>
  <c r="R30" i="38" s="1"/>
  <c r="Q30" i="38" a="1"/>
  <c r="Q30" i="38" s="1"/>
  <c r="P30" i="38" a="1"/>
  <c r="P30" i="38" s="1"/>
  <c r="O30" i="38" a="1"/>
  <c r="O30" i="38" s="1"/>
  <c r="L30" i="38"/>
  <c r="I30" i="38"/>
  <c r="V29" i="38" a="1"/>
  <c r="V29" i="38" s="1"/>
  <c r="U29" i="38" a="1"/>
  <c r="U29" i="38" s="1"/>
  <c r="T29" i="38" a="1"/>
  <c r="T29" i="38" s="1"/>
  <c r="S29" i="38" a="1"/>
  <c r="S29" i="38" s="1"/>
  <c r="R29" i="38" a="1"/>
  <c r="R29" i="38" s="1"/>
  <c r="Q29" i="38" a="1"/>
  <c r="Q29" i="38" s="1"/>
  <c r="P29" i="38" a="1"/>
  <c r="P29" i="38" s="1"/>
  <c r="O29" i="38" a="1"/>
  <c r="O29" i="38" s="1"/>
  <c r="L29" i="38"/>
  <c r="I29" i="38"/>
  <c r="V28" i="38" a="1"/>
  <c r="V28" i="38" s="1"/>
  <c r="U28" i="38" a="1"/>
  <c r="U28" i="38" s="1"/>
  <c r="T28" i="38" a="1"/>
  <c r="T28" i="38" s="1"/>
  <c r="S28" i="38" a="1"/>
  <c r="S28" i="38" s="1"/>
  <c r="R28" i="38" a="1"/>
  <c r="R28" i="38" s="1"/>
  <c r="Q28" i="38" a="1"/>
  <c r="Q28" i="38" s="1"/>
  <c r="P28" i="38" a="1"/>
  <c r="P28" i="38" s="1"/>
  <c r="O28" i="38" a="1"/>
  <c r="O28" i="38" s="1"/>
  <c r="L28" i="38"/>
  <c r="I28" i="38"/>
  <c r="V27" i="38" a="1"/>
  <c r="V27" i="38" s="1"/>
  <c r="U27" i="38" a="1"/>
  <c r="U27" i="38" s="1"/>
  <c r="T27" i="38" a="1"/>
  <c r="T27" i="38" s="1"/>
  <c r="S27" i="38" a="1"/>
  <c r="S27" i="38" s="1"/>
  <c r="R27" i="38" a="1"/>
  <c r="R27" i="38" s="1"/>
  <c r="Q27" i="38" a="1"/>
  <c r="Q27" i="38" s="1"/>
  <c r="P27" i="38" a="1"/>
  <c r="P27" i="38" s="1"/>
  <c r="O27" i="38" a="1"/>
  <c r="O27" i="38" s="1"/>
  <c r="L27" i="38"/>
  <c r="I27" i="38"/>
  <c r="V26" i="38" a="1"/>
  <c r="V26" i="38" s="1"/>
  <c r="U26" i="38" a="1"/>
  <c r="U26" i="38" s="1"/>
  <c r="T26" i="38" a="1"/>
  <c r="T26" i="38" s="1"/>
  <c r="S26" i="38" a="1"/>
  <c r="S26" i="38" s="1"/>
  <c r="R26" i="38" a="1"/>
  <c r="R26" i="38" s="1"/>
  <c r="Q26" i="38" a="1"/>
  <c r="Q26" i="38" s="1"/>
  <c r="P26" i="38" a="1"/>
  <c r="P26" i="38" s="1"/>
  <c r="O26" i="38" a="1"/>
  <c r="O26" i="38" s="1"/>
  <c r="L26" i="38"/>
  <c r="I26" i="38"/>
  <c r="V25" i="38" a="1"/>
  <c r="V25" i="38" s="1"/>
  <c r="U25" i="38" a="1"/>
  <c r="U25" i="38" s="1"/>
  <c r="T25" i="38" a="1"/>
  <c r="T25" i="38" s="1"/>
  <c r="S25" i="38" a="1"/>
  <c r="S25" i="38" s="1"/>
  <c r="R25" i="38" a="1"/>
  <c r="R25" i="38" s="1"/>
  <c r="Q25" i="38" a="1"/>
  <c r="Q25" i="38" s="1"/>
  <c r="P25" i="38" a="1"/>
  <c r="P25" i="38" s="1"/>
  <c r="O25" i="38" a="1"/>
  <c r="O25" i="38" s="1"/>
  <c r="L25" i="38"/>
  <c r="I25" i="38"/>
  <c r="V24" i="38" a="1"/>
  <c r="V24" i="38" s="1"/>
  <c r="U24" i="38" a="1"/>
  <c r="U24" i="38" s="1"/>
  <c r="T24" i="38" a="1"/>
  <c r="T24" i="38" s="1"/>
  <c r="S24" i="38" a="1"/>
  <c r="S24" i="38" s="1"/>
  <c r="R24" i="38" a="1"/>
  <c r="R24" i="38" s="1"/>
  <c r="Q24" i="38" a="1"/>
  <c r="Q24" i="38" s="1"/>
  <c r="P24" i="38" a="1"/>
  <c r="P24" i="38" s="1"/>
  <c r="O24" i="38" a="1"/>
  <c r="O24" i="38" s="1"/>
  <c r="L24" i="38"/>
  <c r="I24" i="38"/>
  <c r="V23" i="38" a="1"/>
  <c r="V23" i="38" s="1"/>
  <c r="U23" i="38" a="1"/>
  <c r="U23" i="38" s="1"/>
  <c r="T23" i="38" a="1"/>
  <c r="T23" i="38" s="1"/>
  <c r="S23" i="38" a="1"/>
  <c r="S23" i="38" s="1"/>
  <c r="R23" i="38" a="1"/>
  <c r="R23" i="38" s="1"/>
  <c r="Q23" i="38" a="1"/>
  <c r="Q23" i="38" s="1"/>
  <c r="P23" i="38" a="1"/>
  <c r="P23" i="38" s="1"/>
  <c r="O23" i="38" a="1"/>
  <c r="O23" i="38" s="1"/>
  <c r="L23" i="38"/>
  <c r="I23" i="38"/>
  <c r="V22" i="38" a="1"/>
  <c r="V22" i="38" s="1"/>
  <c r="U22" i="38" a="1"/>
  <c r="U22" i="38" s="1"/>
  <c r="T22" i="38" a="1"/>
  <c r="T22" i="38" s="1"/>
  <c r="S22" i="38" a="1"/>
  <c r="S22" i="38" s="1"/>
  <c r="R22" i="38" a="1"/>
  <c r="R22" i="38" s="1"/>
  <c r="Q22" i="38" a="1"/>
  <c r="Q22" i="38" s="1"/>
  <c r="P22" i="38" a="1"/>
  <c r="P22" i="38" s="1"/>
  <c r="O22" i="38" a="1"/>
  <c r="O22" i="38" s="1"/>
  <c r="L22" i="38"/>
  <c r="I22" i="38"/>
  <c r="V21" i="38" a="1"/>
  <c r="V21" i="38" s="1"/>
  <c r="U21" i="38" a="1"/>
  <c r="U21" i="38" s="1"/>
  <c r="T21" i="38" a="1"/>
  <c r="T21" i="38" s="1"/>
  <c r="S21" i="38" a="1"/>
  <c r="S21" i="38" s="1"/>
  <c r="R21" i="38" a="1"/>
  <c r="R21" i="38" s="1"/>
  <c r="Q21" i="38" a="1"/>
  <c r="Q21" i="38" s="1"/>
  <c r="P21" i="38" a="1"/>
  <c r="P21" i="38" s="1"/>
  <c r="O21" i="38" a="1"/>
  <c r="O21" i="38" s="1"/>
  <c r="L21" i="38"/>
  <c r="I21" i="38"/>
  <c r="V20" i="38" a="1"/>
  <c r="V20" i="38" s="1"/>
  <c r="U20" i="38" a="1"/>
  <c r="U20" i="38" s="1"/>
  <c r="T20" i="38" a="1"/>
  <c r="T20" i="38" s="1"/>
  <c r="S20" i="38" a="1"/>
  <c r="S20" i="38" s="1"/>
  <c r="R20" i="38" a="1"/>
  <c r="R20" i="38" s="1"/>
  <c r="Q20" i="38" a="1"/>
  <c r="Q20" i="38" s="1"/>
  <c r="P20" i="38" a="1"/>
  <c r="P20" i="38" s="1"/>
  <c r="O20" i="38" a="1"/>
  <c r="O20" i="38" s="1"/>
  <c r="L20" i="38"/>
  <c r="I20" i="38"/>
  <c r="V19" i="38" a="1"/>
  <c r="V19" i="38" s="1"/>
  <c r="U19" i="38" a="1"/>
  <c r="U19" i="38" s="1"/>
  <c r="T19" i="38" a="1"/>
  <c r="T19" i="38" s="1"/>
  <c r="S19" i="38" a="1"/>
  <c r="S19" i="38" s="1"/>
  <c r="R19" i="38" a="1"/>
  <c r="R19" i="38" s="1"/>
  <c r="Q19" i="38" a="1"/>
  <c r="Q19" i="38" s="1"/>
  <c r="P19" i="38" a="1"/>
  <c r="P19" i="38" s="1"/>
  <c r="O19" i="38" a="1"/>
  <c r="O19" i="38" s="1"/>
  <c r="L19" i="38"/>
  <c r="I19" i="38"/>
  <c r="V18" i="38" a="1"/>
  <c r="V18" i="38" s="1"/>
  <c r="U18" i="38" a="1"/>
  <c r="U18" i="38" s="1"/>
  <c r="T18" i="38" a="1"/>
  <c r="T18" i="38" s="1"/>
  <c r="S18" i="38" a="1"/>
  <c r="S18" i="38" s="1"/>
  <c r="R18" i="38" a="1"/>
  <c r="R18" i="38" s="1"/>
  <c r="Q18" i="38" a="1"/>
  <c r="Q18" i="38" s="1"/>
  <c r="P18" i="38" a="1"/>
  <c r="P18" i="38" s="1"/>
  <c r="O18" i="38" a="1"/>
  <c r="O18" i="38" s="1"/>
  <c r="L18" i="38"/>
  <c r="I18" i="38"/>
  <c r="V17" i="38" a="1"/>
  <c r="V17" i="38" s="1"/>
  <c r="U17" i="38" a="1"/>
  <c r="U17" i="38" s="1"/>
  <c r="T17" i="38" a="1"/>
  <c r="T17" i="38" s="1"/>
  <c r="S17" i="38" a="1"/>
  <c r="S17" i="38" s="1"/>
  <c r="R17" i="38" a="1"/>
  <c r="R17" i="38" s="1"/>
  <c r="Q17" i="38" a="1"/>
  <c r="Q17" i="38" s="1"/>
  <c r="P17" i="38" a="1"/>
  <c r="P17" i="38" s="1"/>
  <c r="O17" i="38" a="1"/>
  <c r="O17" i="38" s="1"/>
  <c r="L17" i="38"/>
  <c r="I17" i="38"/>
  <c r="V16" i="38" a="1"/>
  <c r="V16" i="38" s="1"/>
  <c r="U16" i="38" a="1"/>
  <c r="U16" i="38" s="1"/>
  <c r="T16" i="38" a="1"/>
  <c r="T16" i="38" s="1"/>
  <c r="S16" i="38" a="1"/>
  <c r="S16" i="38" s="1"/>
  <c r="R16" i="38" a="1"/>
  <c r="R16" i="38" s="1"/>
  <c r="Q16" i="38" a="1"/>
  <c r="Q16" i="38" s="1"/>
  <c r="P16" i="38" a="1"/>
  <c r="P16" i="38" s="1"/>
  <c r="O16" i="38" a="1"/>
  <c r="O16" i="38" s="1"/>
  <c r="L16" i="38"/>
  <c r="I16" i="38"/>
  <c r="V15" i="38" a="1"/>
  <c r="V15" i="38" s="1"/>
  <c r="U15" i="38" a="1"/>
  <c r="U15" i="38" s="1"/>
  <c r="T15" i="38" a="1"/>
  <c r="T15" i="38" s="1"/>
  <c r="S15" i="38" a="1"/>
  <c r="S15" i="38" s="1"/>
  <c r="R15" i="38" a="1"/>
  <c r="R15" i="38" s="1"/>
  <c r="Q15" i="38" a="1"/>
  <c r="Q15" i="38" s="1"/>
  <c r="P15" i="38" a="1"/>
  <c r="P15" i="38" s="1"/>
  <c r="O15" i="38" a="1"/>
  <c r="O15" i="38" s="1"/>
  <c r="L15" i="38"/>
  <c r="I15" i="38"/>
  <c r="V14" i="38" a="1"/>
  <c r="V14" i="38" s="1"/>
  <c r="U14" i="38" a="1"/>
  <c r="U14" i="38" s="1"/>
  <c r="T14" i="38" a="1"/>
  <c r="T14" i="38" s="1"/>
  <c r="S14" i="38" a="1"/>
  <c r="S14" i="38" s="1"/>
  <c r="R14" i="38" a="1"/>
  <c r="R14" i="38" s="1"/>
  <c r="Q14" i="38" a="1"/>
  <c r="Q14" i="38" s="1"/>
  <c r="P14" i="38" a="1"/>
  <c r="P14" i="38" s="1"/>
  <c r="O14" i="38" a="1"/>
  <c r="O14" i="38" s="1"/>
  <c r="L14" i="38"/>
  <c r="I14" i="38"/>
  <c r="V13" i="38" a="1"/>
  <c r="V13" i="38" s="1"/>
  <c r="U13" i="38" a="1"/>
  <c r="U13" i="38" s="1"/>
  <c r="T13" i="38" a="1"/>
  <c r="T13" i="38" s="1"/>
  <c r="S13" i="38" a="1"/>
  <c r="S13" i="38" s="1"/>
  <c r="R13" i="38" a="1"/>
  <c r="R13" i="38" s="1"/>
  <c r="Q13" i="38" a="1"/>
  <c r="Q13" i="38" s="1"/>
  <c r="P13" i="38" a="1"/>
  <c r="P13" i="38" s="1"/>
  <c r="O13" i="38" a="1"/>
  <c r="O13" i="38" s="1"/>
  <c r="L13" i="38"/>
  <c r="I13" i="38"/>
  <c r="V12" i="38" a="1"/>
  <c r="V12" i="38" s="1"/>
  <c r="U12" i="38" a="1"/>
  <c r="U12" i="38" s="1"/>
  <c r="T12" i="38" a="1"/>
  <c r="T12" i="38" s="1"/>
  <c r="S12" i="38" a="1"/>
  <c r="S12" i="38" s="1"/>
  <c r="R12" i="38" a="1"/>
  <c r="R12" i="38" s="1"/>
  <c r="Q12" i="38" a="1"/>
  <c r="Q12" i="38" s="1"/>
  <c r="P12" i="38" a="1"/>
  <c r="P12" i="38" s="1"/>
  <c r="O12" i="38" a="1"/>
  <c r="O12" i="38" s="1"/>
  <c r="L12" i="38"/>
  <c r="I12" i="38"/>
  <c r="V11" i="38" a="1"/>
  <c r="V11" i="38" s="1"/>
  <c r="U11" i="38" a="1"/>
  <c r="U11" i="38" s="1"/>
  <c r="T11" i="38" a="1"/>
  <c r="T11" i="38" s="1"/>
  <c r="S11" i="38" a="1"/>
  <c r="S11" i="38" s="1"/>
  <c r="R11" i="38" a="1"/>
  <c r="R11" i="38" s="1"/>
  <c r="Q11" i="38" a="1"/>
  <c r="Q11" i="38" s="1"/>
  <c r="P11" i="38" a="1"/>
  <c r="P11" i="38" s="1"/>
  <c r="O11" i="38" a="1"/>
  <c r="O11" i="38" s="1"/>
  <c r="L11" i="38"/>
  <c r="I11" i="38"/>
  <c r="H2" i="38"/>
  <c r="A2" i="38"/>
  <c r="B52" i="15"/>
  <c r="B51" i="15"/>
  <c r="B50" i="15"/>
  <c r="B49" i="15"/>
  <c r="B48" i="15"/>
  <c r="B47" i="15"/>
  <c r="B46" i="15"/>
  <c r="B45" i="15"/>
  <c r="B44" i="15"/>
  <c r="B43" i="15"/>
  <c r="B53" i="35"/>
  <c r="B52" i="35"/>
  <c r="B51" i="35"/>
  <c r="B50" i="35"/>
  <c r="B49" i="35"/>
  <c r="B48" i="35"/>
  <c r="B47" i="35"/>
  <c r="B46" i="35"/>
  <c r="B45" i="35"/>
  <c r="B44" i="35"/>
  <c r="B43" i="35"/>
  <c r="V36" i="35" a="1"/>
  <c r="V36" i="35" s="1"/>
  <c r="U36" i="35" a="1"/>
  <c r="U36" i="35" s="1"/>
  <c r="T36" i="35" a="1"/>
  <c r="T36" i="35" s="1"/>
  <c r="S36" i="35" a="1"/>
  <c r="S36" i="35" s="1"/>
  <c r="R36" i="35" a="1"/>
  <c r="R36" i="35" s="1"/>
  <c r="Q36" i="35" a="1"/>
  <c r="Q36" i="35" s="1"/>
  <c r="P36" i="35" a="1"/>
  <c r="P36" i="35" s="1"/>
  <c r="O36" i="35" a="1"/>
  <c r="O36" i="35" s="1"/>
  <c r="L36" i="35"/>
  <c r="I36" i="35"/>
  <c r="V35" i="35" a="1"/>
  <c r="V35" i="35" s="1"/>
  <c r="U35" i="35" a="1"/>
  <c r="U35" i="35" s="1"/>
  <c r="T35" i="35" a="1"/>
  <c r="T35" i="35" s="1"/>
  <c r="S35" i="35" a="1"/>
  <c r="S35" i="35" s="1"/>
  <c r="R35" i="35" a="1"/>
  <c r="R35" i="35" s="1"/>
  <c r="Q35" i="35" a="1"/>
  <c r="Q35" i="35" s="1"/>
  <c r="P35" i="35" a="1"/>
  <c r="P35" i="35" s="1"/>
  <c r="O35" i="35" a="1"/>
  <c r="O35" i="35" s="1"/>
  <c r="L35" i="35"/>
  <c r="I35" i="35"/>
  <c r="V34" i="35" a="1"/>
  <c r="V34" i="35" s="1"/>
  <c r="U34" i="35" a="1"/>
  <c r="U34" i="35" s="1"/>
  <c r="T34" i="35" a="1"/>
  <c r="T34" i="35" s="1"/>
  <c r="S34" i="35" a="1"/>
  <c r="S34" i="35" s="1"/>
  <c r="R34" i="35" a="1"/>
  <c r="R34" i="35" s="1"/>
  <c r="Q34" i="35" a="1"/>
  <c r="Q34" i="35" s="1"/>
  <c r="P34" i="35" a="1"/>
  <c r="P34" i="35" s="1"/>
  <c r="O34" i="35" a="1"/>
  <c r="O34" i="35" s="1"/>
  <c r="L34" i="35"/>
  <c r="I34" i="35"/>
  <c r="V33" i="35" a="1"/>
  <c r="V33" i="35" s="1"/>
  <c r="U33" i="35" a="1"/>
  <c r="U33" i="35" s="1"/>
  <c r="T33" i="35" a="1"/>
  <c r="T33" i="35" s="1"/>
  <c r="S33" i="35" a="1"/>
  <c r="S33" i="35" s="1"/>
  <c r="R33" i="35" a="1"/>
  <c r="R33" i="35" s="1"/>
  <c r="Q33" i="35" a="1"/>
  <c r="Q33" i="35" s="1"/>
  <c r="P33" i="35" a="1"/>
  <c r="P33" i="35" s="1"/>
  <c r="O33" i="35" a="1"/>
  <c r="O33" i="35" s="1"/>
  <c r="L33" i="35"/>
  <c r="I33" i="35"/>
  <c r="V32" i="35" a="1"/>
  <c r="V32" i="35" s="1"/>
  <c r="U32" i="35" a="1"/>
  <c r="U32" i="35" s="1"/>
  <c r="T32" i="35" a="1"/>
  <c r="T32" i="35" s="1"/>
  <c r="S32" i="35" a="1"/>
  <c r="S32" i="35" s="1"/>
  <c r="R32" i="35" a="1"/>
  <c r="R32" i="35" s="1"/>
  <c r="Q32" i="35" a="1"/>
  <c r="Q32" i="35" s="1"/>
  <c r="P32" i="35" a="1"/>
  <c r="P32" i="35" s="1"/>
  <c r="O32" i="35" a="1"/>
  <c r="O32" i="35" s="1"/>
  <c r="L32" i="35"/>
  <c r="I32" i="35"/>
  <c r="V31" i="35" a="1"/>
  <c r="V31" i="35" s="1"/>
  <c r="U31" i="35" a="1"/>
  <c r="U31" i="35" s="1"/>
  <c r="T31" i="35" a="1"/>
  <c r="T31" i="35" s="1"/>
  <c r="S31" i="35" a="1"/>
  <c r="S31" i="35" s="1"/>
  <c r="R31" i="35" a="1"/>
  <c r="R31" i="35" s="1"/>
  <c r="Q31" i="35" a="1"/>
  <c r="Q31" i="35" s="1"/>
  <c r="P31" i="35" a="1"/>
  <c r="P31" i="35" s="1"/>
  <c r="O31" i="35" a="1"/>
  <c r="O31" i="35" s="1"/>
  <c r="L31" i="35"/>
  <c r="I31" i="35"/>
  <c r="V30" i="35" a="1"/>
  <c r="V30" i="35" s="1"/>
  <c r="U30" i="35" a="1"/>
  <c r="U30" i="35" s="1"/>
  <c r="T30" i="35" a="1"/>
  <c r="T30" i="35" s="1"/>
  <c r="S30" i="35" a="1"/>
  <c r="S30" i="35" s="1"/>
  <c r="R30" i="35" a="1"/>
  <c r="R30" i="35" s="1"/>
  <c r="Q30" i="35" a="1"/>
  <c r="Q30" i="35" s="1"/>
  <c r="P30" i="35" a="1"/>
  <c r="P30" i="35" s="1"/>
  <c r="O30" i="35" a="1"/>
  <c r="O30" i="35" s="1"/>
  <c r="L30" i="35"/>
  <c r="I30" i="35"/>
  <c r="V29" i="35" a="1"/>
  <c r="V29" i="35" s="1"/>
  <c r="U29" i="35" a="1"/>
  <c r="U29" i="35" s="1"/>
  <c r="T29" i="35" a="1"/>
  <c r="T29" i="35" s="1"/>
  <c r="S29" i="35" a="1"/>
  <c r="S29" i="35" s="1"/>
  <c r="R29" i="35" a="1"/>
  <c r="R29" i="35" s="1"/>
  <c r="Q29" i="35" a="1"/>
  <c r="Q29" i="35" s="1"/>
  <c r="P29" i="35" a="1"/>
  <c r="P29" i="35" s="1"/>
  <c r="O29" i="35" a="1"/>
  <c r="O29" i="35" s="1"/>
  <c r="L29" i="35"/>
  <c r="I29" i="35"/>
  <c r="V28" i="35" a="1"/>
  <c r="V28" i="35" s="1"/>
  <c r="U28" i="35" a="1"/>
  <c r="U28" i="35" s="1"/>
  <c r="T28" i="35" a="1"/>
  <c r="T28" i="35" s="1"/>
  <c r="S28" i="35" a="1"/>
  <c r="S28" i="35" s="1"/>
  <c r="R28" i="35" a="1"/>
  <c r="R28" i="35" s="1"/>
  <c r="Q28" i="35" a="1"/>
  <c r="Q28" i="35" s="1"/>
  <c r="P28" i="35" a="1"/>
  <c r="P28" i="35" s="1"/>
  <c r="O28" i="35" a="1"/>
  <c r="O28" i="35" s="1"/>
  <c r="L28" i="35"/>
  <c r="I28" i="35"/>
  <c r="V27" i="35" a="1"/>
  <c r="V27" i="35" s="1"/>
  <c r="U27" i="35" a="1"/>
  <c r="U27" i="35" s="1"/>
  <c r="T27" i="35" a="1"/>
  <c r="T27" i="35" s="1"/>
  <c r="S27" i="35" a="1"/>
  <c r="S27" i="35" s="1"/>
  <c r="R27" i="35" a="1"/>
  <c r="R27" i="35" s="1"/>
  <c r="Q27" i="35" a="1"/>
  <c r="Q27" i="35" s="1"/>
  <c r="P27" i="35" a="1"/>
  <c r="P27" i="35" s="1"/>
  <c r="O27" i="35" a="1"/>
  <c r="O27" i="35" s="1"/>
  <c r="L27" i="35"/>
  <c r="I27" i="35"/>
  <c r="V26" i="35" a="1"/>
  <c r="V26" i="35" s="1"/>
  <c r="U26" i="35" a="1"/>
  <c r="U26" i="35" s="1"/>
  <c r="T26" i="35" a="1"/>
  <c r="T26" i="35" s="1"/>
  <c r="S26" i="35" a="1"/>
  <c r="S26" i="35" s="1"/>
  <c r="R26" i="35" a="1"/>
  <c r="R26" i="35" s="1"/>
  <c r="Q26" i="35" a="1"/>
  <c r="Q26" i="35" s="1"/>
  <c r="P26" i="35" a="1"/>
  <c r="P26" i="35" s="1"/>
  <c r="O26" i="35" a="1"/>
  <c r="O26" i="35" s="1"/>
  <c r="L26" i="35"/>
  <c r="I26" i="35"/>
  <c r="V25" i="35" a="1"/>
  <c r="V25" i="35" s="1"/>
  <c r="U25" i="35" a="1"/>
  <c r="U25" i="35" s="1"/>
  <c r="T25" i="35" a="1"/>
  <c r="T25" i="35" s="1"/>
  <c r="S25" i="35" a="1"/>
  <c r="S25" i="35" s="1"/>
  <c r="R25" i="35" a="1"/>
  <c r="R25" i="35" s="1"/>
  <c r="Q25" i="35" a="1"/>
  <c r="Q25" i="35" s="1"/>
  <c r="P25" i="35" a="1"/>
  <c r="P25" i="35" s="1"/>
  <c r="O25" i="35" a="1"/>
  <c r="O25" i="35" s="1"/>
  <c r="L25" i="35"/>
  <c r="I25" i="35"/>
  <c r="V24" i="35" a="1"/>
  <c r="V24" i="35" s="1"/>
  <c r="U24" i="35" a="1"/>
  <c r="U24" i="35" s="1"/>
  <c r="T24" i="35" a="1"/>
  <c r="T24" i="35" s="1"/>
  <c r="S24" i="35" a="1"/>
  <c r="S24" i="35" s="1"/>
  <c r="R24" i="35" a="1"/>
  <c r="R24" i="35" s="1"/>
  <c r="Q24" i="35" a="1"/>
  <c r="Q24" i="35" s="1"/>
  <c r="P24" i="35" a="1"/>
  <c r="P24" i="35" s="1"/>
  <c r="O24" i="35" a="1"/>
  <c r="O24" i="35" s="1"/>
  <c r="L24" i="35"/>
  <c r="I24" i="35"/>
  <c r="V23" i="35" a="1"/>
  <c r="V23" i="35" s="1"/>
  <c r="U23" i="35" a="1"/>
  <c r="U23" i="35" s="1"/>
  <c r="T23" i="35" a="1"/>
  <c r="T23" i="35" s="1"/>
  <c r="S23" i="35" a="1"/>
  <c r="S23" i="35" s="1"/>
  <c r="R23" i="35" a="1"/>
  <c r="R23" i="35" s="1"/>
  <c r="Q23" i="35" a="1"/>
  <c r="Q23" i="35" s="1"/>
  <c r="P23" i="35" a="1"/>
  <c r="P23" i="35" s="1"/>
  <c r="O23" i="35" a="1"/>
  <c r="O23" i="35" s="1"/>
  <c r="L23" i="35"/>
  <c r="I23" i="35"/>
  <c r="V22" i="35" a="1"/>
  <c r="V22" i="35" s="1"/>
  <c r="U22" i="35" a="1"/>
  <c r="U22" i="35" s="1"/>
  <c r="T22" i="35" a="1"/>
  <c r="T22" i="35" s="1"/>
  <c r="S22" i="35" a="1"/>
  <c r="S22" i="35" s="1"/>
  <c r="R22" i="35" a="1"/>
  <c r="R22" i="35" s="1"/>
  <c r="Q22" i="35" a="1"/>
  <c r="Q22" i="35" s="1"/>
  <c r="P22" i="35" a="1"/>
  <c r="P22" i="35" s="1"/>
  <c r="O22" i="35" a="1"/>
  <c r="O22" i="35" s="1"/>
  <c r="L22" i="35"/>
  <c r="I22" i="35"/>
  <c r="V21" i="35" a="1"/>
  <c r="V21" i="35" s="1"/>
  <c r="U21" i="35" a="1"/>
  <c r="U21" i="35" s="1"/>
  <c r="T21" i="35" a="1"/>
  <c r="T21" i="35" s="1"/>
  <c r="S21" i="35" a="1"/>
  <c r="S21" i="35" s="1"/>
  <c r="R21" i="35" a="1"/>
  <c r="R21" i="35" s="1"/>
  <c r="Q21" i="35" a="1"/>
  <c r="Q21" i="35" s="1"/>
  <c r="P21" i="35" a="1"/>
  <c r="P21" i="35" s="1"/>
  <c r="O21" i="35" a="1"/>
  <c r="O21" i="35" s="1"/>
  <c r="L21" i="35"/>
  <c r="I21" i="35"/>
  <c r="V20" i="35" a="1"/>
  <c r="V20" i="35" s="1"/>
  <c r="U20" i="35" a="1"/>
  <c r="U20" i="35" s="1"/>
  <c r="T20" i="35" a="1"/>
  <c r="T20" i="35" s="1"/>
  <c r="S20" i="35" a="1"/>
  <c r="S20" i="35" s="1"/>
  <c r="R20" i="35" a="1"/>
  <c r="R20" i="35" s="1"/>
  <c r="Q20" i="35" a="1"/>
  <c r="Q20" i="35" s="1"/>
  <c r="P20" i="35" a="1"/>
  <c r="P20" i="35" s="1"/>
  <c r="O20" i="35" a="1"/>
  <c r="O20" i="35" s="1"/>
  <c r="L20" i="35"/>
  <c r="I20" i="35"/>
  <c r="V19" i="35" a="1"/>
  <c r="V19" i="35" s="1"/>
  <c r="U19" i="35" a="1"/>
  <c r="U19" i="35" s="1"/>
  <c r="T19" i="35" a="1"/>
  <c r="T19" i="35" s="1"/>
  <c r="S19" i="35" a="1"/>
  <c r="S19" i="35" s="1"/>
  <c r="R19" i="35" a="1"/>
  <c r="R19" i="35" s="1"/>
  <c r="Q19" i="35" a="1"/>
  <c r="Q19" i="35" s="1"/>
  <c r="P19" i="35" a="1"/>
  <c r="P19" i="35" s="1"/>
  <c r="O19" i="35" a="1"/>
  <c r="O19" i="35" s="1"/>
  <c r="L19" i="35"/>
  <c r="I19" i="35"/>
  <c r="V18" i="35" a="1"/>
  <c r="V18" i="35" s="1"/>
  <c r="U18" i="35" a="1"/>
  <c r="U18" i="35" s="1"/>
  <c r="T18" i="35" a="1"/>
  <c r="T18" i="35" s="1"/>
  <c r="S18" i="35" a="1"/>
  <c r="S18" i="35" s="1"/>
  <c r="R18" i="35" a="1"/>
  <c r="R18" i="35" s="1"/>
  <c r="Q18" i="35" a="1"/>
  <c r="Q18" i="35" s="1"/>
  <c r="P18" i="35" a="1"/>
  <c r="P18" i="35" s="1"/>
  <c r="O18" i="35" a="1"/>
  <c r="O18" i="35" s="1"/>
  <c r="L18" i="35"/>
  <c r="I18" i="35"/>
  <c r="V17" i="35" a="1"/>
  <c r="V17" i="35" s="1"/>
  <c r="U17" i="35" a="1"/>
  <c r="U17" i="35" s="1"/>
  <c r="T17" i="35" a="1"/>
  <c r="T17" i="35" s="1"/>
  <c r="S17" i="35" a="1"/>
  <c r="S17" i="35" s="1"/>
  <c r="R17" i="35" a="1"/>
  <c r="R17" i="35" s="1"/>
  <c r="Q17" i="35" a="1"/>
  <c r="Q17" i="35" s="1"/>
  <c r="P17" i="35" a="1"/>
  <c r="P17" i="35" s="1"/>
  <c r="O17" i="35" a="1"/>
  <c r="O17" i="35" s="1"/>
  <c r="L17" i="35"/>
  <c r="I17" i="35"/>
  <c r="V16" i="35" a="1"/>
  <c r="V16" i="35" s="1"/>
  <c r="U16" i="35" a="1"/>
  <c r="U16" i="35" s="1"/>
  <c r="T16" i="35" a="1"/>
  <c r="T16" i="35" s="1"/>
  <c r="S16" i="35" a="1"/>
  <c r="S16" i="35" s="1"/>
  <c r="R16" i="35" a="1"/>
  <c r="R16" i="35" s="1"/>
  <c r="Q16" i="35" a="1"/>
  <c r="Q16" i="35" s="1"/>
  <c r="P16" i="35" a="1"/>
  <c r="P16" i="35" s="1"/>
  <c r="O16" i="35" a="1"/>
  <c r="O16" i="35" s="1"/>
  <c r="L16" i="35"/>
  <c r="I16" i="35"/>
  <c r="V15" i="35" a="1"/>
  <c r="V15" i="35" s="1"/>
  <c r="U15" i="35" a="1"/>
  <c r="U15" i="35" s="1"/>
  <c r="T15" i="35" a="1"/>
  <c r="T15" i="35" s="1"/>
  <c r="S15" i="35" a="1"/>
  <c r="S15" i="35" s="1"/>
  <c r="R15" i="35" a="1"/>
  <c r="R15" i="35" s="1"/>
  <c r="Q15" i="35" a="1"/>
  <c r="Q15" i="35" s="1"/>
  <c r="P15" i="35" a="1"/>
  <c r="P15" i="35" s="1"/>
  <c r="O15" i="35" a="1"/>
  <c r="O15" i="35" s="1"/>
  <c r="L15" i="35"/>
  <c r="I15" i="35"/>
  <c r="V14" i="35" a="1"/>
  <c r="V14" i="35" s="1"/>
  <c r="U14" i="35" a="1"/>
  <c r="U14" i="35" s="1"/>
  <c r="T14" i="35" a="1"/>
  <c r="T14" i="35" s="1"/>
  <c r="S14" i="35" a="1"/>
  <c r="S14" i="35" s="1"/>
  <c r="R14" i="35" a="1"/>
  <c r="R14" i="35" s="1"/>
  <c r="Q14" i="35" a="1"/>
  <c r="Q14" i="35" s="1"/>
  <c r="P14" i="35" a="1"/>
  <c r="P14" i="35" s="1"/>
  <c r="O14" i="35" a="1"/>
  <c r="O14" i="35" s="1"/>
  <c r="L14" i="35"/>
  <c r="I14" i="35"/>
  <c r="V13" i="35" a="1"/>
  <c r="V13" i="35" s="1"/>
  <c r="U13" i="35" a="1"/>
  <c r="U13" i="35" s="1"/>
  <c r="T13" i="35" a="1"/>
  <c r="T13" i="35" s="1"/>
  <c r="S13" i="35" a="1"/>
  <c r="S13" i="35" s="1"/>
  <c r="R13" i="35" a="1"/>
  <c r="R13" i="35" s="1"/>
  <c r="Q13" i="35" a="1"/>
  <c r="Q13" i="35" s="1"/>
  <c r="P13" i="35" a="1"/>
  <c r="P13" i="35" s="1"/>
  <c r="O13" i="35" a="1"/>
  <c r="O13" i="35" s="1"/>
  <c r="L13" i="35"/>
  <c r="I13" i="35"/>
  <c r="V12" i="35" a="1"/>
  <c r="V12" i="35" s="1"/>
  <c r="U12" i="35" a="1"/>
  <c r="U12" i="35" s="1"/>
  <c r="T12" i="35" a="1"/>
  <c r="T12" i="35" s="1"/>
  <c r="S12" i="35" a="1"/>
  <c r="S12" i="35" s="1"/>
  <c r="R12" i="35" a="1"/>
  <c r="R12" i="35" s="1"/>
  <c r="Q12" i="35" a="1"/>
  <c r="Q12" i="35" s="1"/>
  <c r="P12" i="35" a="1"/>
  <c r="P12" i="35" s="1"/>
  <c r="O12" i="35" a="1"/>
  <c r="O12" i="35" s="1"/>
  <c r="L12" i="35"/>
  <c r="I12" i="35"/>
  <c r="V11" i="35" a="1"/>
  <c r="V11" i="35" s="1"/>
  <c r="U11" i="35" a="1"/>
  <c r="U11" i="35" s="1"/>
  <c r="T11" i="35" a="1"/>
  <c r="T11" i="35" s="1"/>
  <c r="S11" i="35" a="1"/>
  <c r="S11" i="35" s="1"/>
  <c r="R11" i="35" a="1"/>
  <c r="R11" i="35" s="1"/>
  <c r="Q11" i="35" a="1"/>
  <c r="Q11" i="35" s="1"/>
  <c r="P11" i="35" a="1"/>
  <c r="P11" i="35" s="1"/>
  <c r="O11" i="35" a="1"/>
  <c r="O11" i="35" s="1"/>
  <c r="L11" i="35"/>
  <c r="I11" i="35"/>
  <c r="H2" i="35"/>
  <c r="A2" i="35"/>
  <c r="V36" i="34" a="1"/>
  <c r="V36" i="34" s="1"/>
  <c r="U36" i="34" a="1"/>
  <c r="U36" i="34" s="1"/>
  <c r="T36" i="34" a="1"/>
  <c r="T36" i="34" s="1"/>
  <c r="S36" i="34" a="1"/>
  <c r="S36" i="34" s="1"/>
  <c r="R36" i="34" a="1"/>
  <c r="R36" i="34" s="1"/>
  <c r="Q36" i="34" a="1"/>
  <c r="Q36" i="34" s="1"/>
  <c r="P36" i="34" a="1"/>
  <c r="P36" i="34" s="1"/>
  <c r="O36" i="34" a="1"/>
  <c r="O36" i="34" s="1"/>
  <c r="M36" i="34"/>
  <c r="L36" i="34"/>
  <c r="I36" i="34"/>
  <c r="V35" i="34" a="1"/>
  <c r="V35" i="34" s="1"/>
  <c r="U35" i="34" a="1"/>
  <c r="U35" i="34" s="1"/>
  <c r="T35" i="34" a="1"/>
  <c r="T35" i="34" s="1"/>
  <c r="S35" i="34" a="1"/>
  <c r="S35" i="34" s="1"/>
  <c r="R35" i="34" a="1"/>
  <c r="R35" i="34" s="1"/>
  <c r="Q35" i="34" a="1"/>
  <c r="Q35" i="34" s="1"/>
  <c r="P35" i="34" a="1"/>
  <c r="P35" i="34" s="1"/>
  <c r="O35" i="34" a="1"/>
  <c r="O35" i="34" s="1"/>
  <c r="M35" i="34"/>
  <c r="L35" i="34"/>
  <c r="I35" i="34"/>
  <c r="V34" i="34" a="1"/>
  <c r="V34" i="34" s="1"/>
  <c r="U34" i="34" a="1"/>
  <c r="U34" i="34" s="1"/>
  <c r="T34" i="34" a="1"/>
  <c r="T34" i="34" s="1"/>
  <c r="S34" i="34" a="1"/>
  <c r="S34" i="34" s="1"/>
  <c r="R34" i="34" a="1"/>
  <c r="R34" i="34" s="1"/>
  <c r="Q34" i="34" a="1"/>
  <c r="Q34" i="34" s="1"/>
  <c r="P34" i="34" a="1"/>
  <c r="P34" i="34" s="1"/>
  <c r="O34" i="34" a="1"/>
  <c r="O34" i="34" s="1"/>
  <c r="M34" i="34"/>
  <c r="L34" i="34"/>
  <c r="I34" i="34"/>
  <c r="V33" i="34" a="1"/>
  <c r="V33" i="34" s="1"/>
  <c r="U33" i="34" a="1"/>
  <c r="U33" i="34" s="1"/>
  <c r="T33" i="34" a="1"/>
  <c r="T33" i="34" s="1"/>
  <c r="S33" i="34" a="1"/>
  <c r="S33" i="34" s="1"/>
  <c r="R33" i="34" a="1"/>
  <c r="R33" i="34" s="1"/>
  <c r="Q33" i="34" a="1"/>
  <c r="Q33" i="34" s="1"/>
  <c r="P33" i="34" a="1"/>
  <c r="P33" i="34" s="1"/>
  <c r="O33" i="34" a="1"/>
  <c r="O33" i="34" s="1"/>
  <c r="M33" i="34"/>
  <c r="L33" i="34"/>
  <c r="I33" i="34"/>
  <c r="V32" i="34" a="1"/>
  <c r="V32" i="34" s="1"/>
  <c r="U32" i="34" a="1"/>
  <c r="U32" i="34" s="1"/>
  <c r="T32" i="34" a="1"/>
  <c r="T32" i="34" s="1"/>
  <c r="S32" i="34" a="1"/>
  <c r="S32" i="34" s="1"/>
  <c r="R32" i="34" a="1"/>
  <c r="R32" i="34" s="1"/>
  <c r="Q32" i="34" a="1"/>
  <c r="Q32" i="34" s="1"/>
  <c r="P32" i="34" a="1"/>
  <c r="P32" i="34" s="1"/>
  <c r="O32" i="34" a="1"/>
  <c r="O32" i="34" s="1"/>
  <c r="M32" i="34"/>
  <c r="L32" i="34"/>
  <c r="I32" i="34"/>
  <c r="V31" i="34" a="1"/>
  <c r="V31" i="34" s="1"/>
  <c r="U31" i="34" a="1"/>
  <c r="U31" i="34" s="1"/>
  <c r="T31" i="34" a="1"/>
  <c r="T31" i="34" s="1"/>
  <c r="S31" i="34" a="1"/>
  <c r="S31" i="34" s="1"/>
  <c r="R31" i="34" a="1"/>
  <c r="R31" i="34" s="1"/>
  <c r="Q31" i="34" a="1"/>
  <c r="Q31" i="34" s="1"/>
  <c r="P31" i="34" a="1"/>
  <c r="P31" i="34" s="1"/>
  <c r="O31" i="34" a="1"/>
  <c r="O31" i="34" s="1"/>
  <c r="M31" i="34"/>
  <c r="L31" i="34"/>
  <c r="I31" i="34"/>
  <c r="V30" i="34" a="1"/>
  <c r="V30" i="34" s="1"/>
  <c r="U30" i="34" a="1"/>
  <c r="U30" i="34" s="1"/>
  <c r="T30" i="34" a="1"/>
  <c r="T30" i="34" s="1"/>
  <c r="S30" i="34" a="1"/>
  <c r="S30" i="34" s="1"/>
  <c r="R30" i="34" a="1"/>
  <c r="R30" i="34" s="1"/>
  <c r="Q30" i="34" a="1"/>
  <c r="Q30" i="34" s="1"/>
  <c r="P30" i="34" a="1"/>
  <c r="P30" i="34" s="1"/>
  <c r="O30" i="34" a="1"/>
  <c r="O30" i="34" s="1"/>
  <c r="M30" i="34"/>
  <c r="L30" i="34"/>
  <c r="I30" i="34"/>
  <c r="V29" i="34" a="1"/>
  <c r="V29" i="34" s="1"/>
  <c r="U29" i="34" a="1"/>
  <c r="U29" i="34" s="1"/>
  <c r="T29" i="34" a="1"/>
  <c r="T29" i="34" s="1"/>
  <c r="S29" i="34" a="1"/>
  <c r="S29" i="34" s="1"/>
  <c r="R29" i="34" a="1"/>
  <c r="R29" i="34" s="1"/>
  <c r="Q29" i="34" a="1"/>
  <c r="Q29" i="34" s="1"/>
  <c r="P29" i="34" a="1"/>
  <c r="P29" i="34" s="1"/>
  <c r="O29" i="34" a="1"/>
  <c r="O29" i="34" s="1"/>
  <c r="M29" i="34"/>
  <c r="L29" i="34"/>
  <c r="I29" i="34"/>
  <c r="V28" i="34" a="1"/>
  <c r="V28" i="34" s="1"/>
  <c r="U28" i="34" a="1"/>
  <c r="U28" i="34" s="1"/>
  <c r="T28" i="34" a="1"/>
  <c r="T28" i="34" s="1"/>
  <c r="S28" i="34" a="1"/>
  <c r="S28" i="34" s="1"/>
  <c r="R28" i="34" a="1"/>
  <c r="R28" i="34" s="1"/>
  <c r="Q28" i="34" a="1"/>
  <c r="Q28" i="34" s="1"/>
  <c r="P28" i="34" a="1"/>
  <c r="P28" i="34" s="1"/>
  <c r="O28" i="34" a="1"/>
  <c r="O28" i="34" s="1"/>
  <c r="M28" i="34"/>
  <c r="L28" i="34"/>
  <c r="I28" i="34"/>
  <c r="V27" i="34" a="1"/>
  <c r="V27" i="34" s="1"/>
  <c r="U27" i="34" a="1"/>
  <c r="U27" i="34" s="1"/>
  <c r="T27" i="34" a="1"/>
  <c r="T27" i="34" s="1"/>
  <c r="S27" i="34" a="1"/>
  <c r="S27" i="34" s="1"/>
  <c r="R27" i="34" a="1"/>
  <c r="R27" i="34" s="1"/>
  <c r="Q27" i="34" a="1"/>
  <c r="Q27" i="34" s="1"/>
  <c r="P27" i="34" a="1"/>
  <c r="P27" i="34" s="1"/>
  <c r="O27" i="34" a="1"/>
  <c r="O27" i="34" s="1"/>
  <c r="M27" i="34"/>
  <c r="L27" i="34"/>
  <c r="I27" i="34"/>
  <c r="V26" i="34" a="1"/>
  <c r="V26" i="34" s="1"/>
  <c r="U26" i="34" a="1"/>
  <c r="U26" i="34" s="1"/>
  <c r="T26" i="34" a="1"/>
  <c r="T26" i="34" s="1"/>
  <c r="S26" i="34" a="1"/>
  <c r="S26" i="34" s="1"/>
  <c r="R26" i="34" a="1"/>
  <c r="R26" i="34" s="1"/>
  <c r="Q26" i="34" a="1"/>
  <c r="Q26" i="34" s="1"/>
  <c r="P26" i="34" a="1"/>
  <c r="P26" i="34" s="1"/>
  <c r="O26" i="34" a="1"/>
  <c r="O26" i="34" s="1"/>
  <c r="M26" i="34"/>
  <c r="L26" i="34"/>
  <c r="I26" i="34"/>
  <c r="V25" i="34" a="1"/>
  <c r="V25" i="34" s="1"/>
  <c r="U25" i="34" a="1"/>
  <c r="U25" i="34" s="1"/>
  <c r="T25" i="34" a="1"/>
  <c r="T25" i="34" s="1"/>
  <c r="S25" i="34" a="1"/>
  <c r="S25" i="34" s="1"/>
  <c r="R25" i="34" a="1"/>
  <c r="R25" i="34" s="1"/>
  <c r="Q25" i="34" a="1"/>
  <c r="Q25" i="34" s="1"/>
  <c r="P25" i="34" a="1"/>
  <c r="P25" i="34" s="1"/>
  <c r="O25" i="34" a="1"/>
  <c r="O25" i="34" s="1"/>
  <c r="M25" i="34"/>
  <c r="L25" i="34"/>
  <c r="I25" i="34"/>
  <c r="V24" i="34" a="1"/>
  <c r="V24" i="34" s="1"/>
  <c r="U24" i="34" a="1"/>
  <c r="U24" i="34" s="1"/>
  <c r="T24" i="34" a="1"/>
  <c r="T24" i="34" s="1"/>
  <c r="S24" i="34" a="1"/>
  <c r="S24" i="34" s="1"/>
  <c r="R24" i="34" a="1"/>
  <c r="R24" i="34" s="1"/>
  <c r="Q24" i="34" a="1"/>
  <c r="Q24" i="34" s="1"/>
  <c r="P24" i="34" a="1"/>
  <c r="P24" i="34" s="1"/>
  <c r="O24" i="34" a="1"/>
  <c r="O24" i="34" s="1"/>
  <c r="M24" i="34"/>
  <c r="L24" i="34"/>
  <c r="I24" i="34"/>
  <c r="V23" i="34" a="1"/>
  <c r="V23" i="34" s="1"/>
  <c r="U23" i="34" a="1"/>
  <c r="U23" i="34" s="1"/>
  <c r="T23" i="34" a="1"/>
  <c r="T23" i="34" s="1"/>
  <c r="S23" i="34" a="1"/>
  <c r="S23" i="34" s="1"/>
  <c r="R23" i="34" a="1"/>
  <c r="R23" i="34" s="1"/>
  <c r="Q23" i="34" a="1"/>
  <c r="Q23" i="34" s="1"/>
  <c r="P23" i="34" a="1"/>
  <c r="P23" i="34" s="1"/>
  <c r="O23" i="34" a="1"/>
  <c r="O23" i="34" s="1"/>
  <c r="M23" i="34"/>
  <c r="L23" i="34"/>
  <c r="I23" i="34"/>
  <c r="V22" i="34" a="1"/>
  <c r="V22" i="34" s="1"/>
  <c r="U22" i="34" a="1"/>
  <c r="U22" i="34" s="1"/>
  <c r="T22" i="34" a="1"/>
  <c r="T22" i="34" s="1"/>
  <c r="S22" i="34" a="1"/>
  <c r="S22" i="34" s="1"/>
  <c r="R22" i="34" a="1"/>
  <c r="R22" i="34" s="1"/>
  <c r="Q22" i="34" a="1"/>
  <c r="Q22" i="34" s="1"/>
  <c r="P22" i="34" a="1"/>
  <c r="P22" i="34" s="1"/>
  <c r="O22" i="34" a="1"/>
  <c r="O22" i="34" s="1"/>
  <c r="M22" i="34"/>
  <c r="L22" i="34"/>
  <c r="I22" i="34"/>
  <c r="V21" i="34" a="1"/>
  <c r="V21" i="34" s="1"/>
  <c r="U21" i="34" a="1"/>
  <c r="U21" i="34" s="1"/>
  <c r="T21" i="34" a="1"/>
  <c r="T21" i="34" s="1"/>
  <c r="S21" i="34" a="1"/>
  <c r="S21" i="34" s="1"/>
  <c r="R21" i="34" a="1"/>
  <c r="R21" i="34" s="1"/>
  <c r="Q21" i="34" a="1"/>
  <c r="Q21" i="34" s="1"/>
  <c r="P21" i="34" a="1"/>
  <c r="P21" i="34" s="1"/>
  <c r="O21" i="34" a="1"/>
  <c r="O21" i="34" s="1"/>
  <c r="M21" i="34"/>
  <c r="L21" i="34"/>
  <c r="I21" i="34"/>
  <c r="V20" i="34" a="1"/>
  <c r="V20" i="34" s="1"/>
  <c r="U20" i="34" a="1"/>
  <c r="U20" i="34" s="1"/>
  <c r="T20" i="34" a="1"/>
  <c r="T20" i="34" s="1"/>
  <c r="S20" i="34" a="1"/>
  <c r="S20" i="34" s="1"/>
  <c r="R20" i="34" a="1"/>
  <c r="R20" i="34" s="1"/>
  <c r="Q20" i="34" a="1"/>
  <c r="Q20" i="34" s="1"/>
  <c r="P20" i="34" a="1"/>
  <c r="P20" i="34" s="1"/>
  <c r="O20" i="34" a="1"/>
  <c r="O20" i="34" s="1"/>
  <c r="M20" i="34"/>
  <c r="L20" i="34"/>
  <c r="I20" i="34"/>
  <c r="V19" i="34" a="1"/>
  <c r="V19" i="34" s="1"/>
  <c r="U19" i="34" a="1"/>
  <c r="U19" i="34" s="1"/>
  <c r="T19" i="34" a="1"/>
  <c r="T19" i="34" s="1"/>
  <c r="S19" i="34" a="1"/>
  <c r="S19" i="34" s="1"/>
  <c r="R19" i="34" a="1"/>
  <c r="R19" i="34" s="1"/>
  <c r="Q19" i="34" a="1"/>
  <c r="Q19" i="34" s="1"/>
  <c r="P19" i="34" a="1"/>
  <c r="P19" i="34" s="1"/>
  <c r="O19" i="34" a="1"/>
  <c r="O19" i="34" s="1"/>
  <c r="M19" i="34"/>
  <c r="L19" i="34"/>
  <c r="I19" i="34"/>
  <c r="V18" i="34" a="1"/>
  <c r="V18" i="34" s="1"/>
  <c r="U18" i="34" a="1"/>
  <c r="U18" i="34" s="1"/>
  <c r="T18" i="34" a="1"/>
  <c r="T18" i="34" s="1"/>
  <c r="S18" i="34" a="1"/>
  <c r="S18" i="34" s="1"/>
  <c r="R18" i="34" a="1"/>
  <c r="R18" i="34" s="1"/>
  <c r="Q18" i="34" a="1"/>
  <c r="Q18" i="34" s="1"/>
  <c r="P18" i="34" a="1"/>
  <c r="P18" i="34" s="1"/>
  <c r="O18" i="34" a="1"/>
  <c r="O18" i="34" s="1"/>
  <c r="M18" i="34"/>
  <c r="L18" i="34"/>
  <c r="I18" i="34"/>
  <c r="V17" i="34" a="1"/>
  <c r="V17" i="34" s="1"/>
  <c r="U17" i="34" a="1"/>
  <c r="U17" i="34" s="1"/>
  <c r="T17" i="34" a="1"/>
  <c r="T17" i="34" s="1"/>
  <c r="S17" i="34" a="1"/>
  <c r="S17" i="34" s="1"/>
  <c r="R17" i="34" a="1"/>
  <c r="R17" i="34" s="1"/>
  <c r="Q17" i="34" a="1"/>
  <c r="Q17" i="34" s="1"/>
  <c r="P17" i="34" a="1"/>
  <c r="P17" i="34" s="1"/>
  <c r="O17" i="34" a="1"/>
  <c r="O17" i="34" s="1"/>
  <c r="M17" i="34"/>
  <c r="L17" i="34"/>
  <c r="I17" i="34"/>
  <c r="V16" i="34" a="1"/>
  <c r="V16" i="34" s="1"/>
  <c r="U16" i="34" a="1"/>
  <c r="U16" i="34" s="1"/>
  <c r="T16" i="34" a="1"/>
  <c r="T16" i="34" s="1"/>
  <c r="S16" i="34" a="1"/>
  <c r="S16" i="34" s="1"/>
  <c r="R16" i="34" a="1"/>
  <c r="R16" i="34" s="1"/>
  <c r="Q16" i="34" a="1"/>
  <c r="Q16" i="34" s="1"/>
  <c r="P16" i="34" a="1"/>
  <c r="P16" i="34" s="1"/>
  <c r="O16" i="34" a="1"/>
  <c r="O16" i="34" s="1"/>
  <c r="M16" i="34"/>
  <c r="L16" i="34"/>
  <c r="I16" i="34"/>
  <c r="V15" i="34" a="1"/>
  <c r="V15" i="34" s="1"/>
  <c r="U15" i="34" a="1"/>
  <c r="U15" i="34" s="1"/>
  <c r="T15" i="34" a="1"/>
  <c r="T15" i="34" s="1"/>
  <c r="S15" i="34" a="1"/>
  <c r="S15" i="34" s="1"/>
  <c r="R15" i="34" a="1"/>
  <c r="R15" i="34" s="1"/>
  <c r="Q15" i="34" a="1"/>
  <c r="Q15" i="34" s="1"/>
  <c r="P15" i="34" a="1"/>
  <c r="P15" i="34" s="1"/>
  <c r="O15" i="34" a="1"/>
  <c r="O15" i="34" s="1"/>
  <c r="M15" i="34"/>
  <c r="L15" i="34"/>
  <c r="I15" i="34"/>
  <c r="V14" i="34" a="1"/>
  <c r="V14" i="34" s="1"/>
  <c r="U14" i="34" a="1"/>
  <c r="U14" i="34" s="1"/>
  <c r="T14" i="34" a="1"/>
  <c r="T14" i="34" s="1"/>
  <c r="S14" i="34" a="1"/>
  <c r="S14" i="34" s="1"/>
  <c r="R14" i="34" a="1"/>
  <c r="R14" i="34" s="1"/>
  <c r="Q14" i="34" a="1"/>
  <c r="Q14" i="34" s="1"/>
  <c r="P14" i="34" a="1"/>
  <c r="P14" i="34" s="1"/>
  <c r="O14" i="34" a="1"/>
  <c r="O14" i="34" s="1"/>
  <c r="M14" i="34"/>
  <c r="L14" i="34"/>
  <c r="I14" i="34"/>
  <c r="V13" i="34" a="1"/>
  <c r="V13" i="34" s="1"/>
  <c r="U13" i="34" a="1"/>
  <c r="U13" i="34" s="1"/>
  <c r="T13" i="34" a="1"/>
  <c r="T13" i="34" s="1"/>
  <c r="S13" i="34" a="1"/>
  <c r="S13" i="34" s="1"/>
  <c r="R13" i="34" a="1"/>
  <c r="R13" i="34" s="1"/>
  <c r="Q13" i="34" a="1"/>
  <c r="Q13" i="34" s="1"/>
  <c r="P13" i="34" a="1"/>
  <c r="P13" i="34" s="1"/>
  <c r="O13" i="34" a="1"/>
  <c r="O13" i="34" s="1"/>
  <c r="M13" i="34"/>
  <c r="L13" i="34"/>
  <c r="I13" i="34"/>
  <c r="V12" i="34" a="1"/>
  <c r="V12" i="34" s="1"/>
  <c r="U12" i="34" a="1"/>
  <c r="U12" i="34" s="1"/>
  <c r="T12" i="34" a="1"/>
  <c r="T12" i="34" s="1"/>
  <c r="S12" i="34" a="1"/>
  <c r="S12" i="34" s="1"/>
  <c r="R12" i="34" a="1"/>
  <c r="R12" i="34" s="1"/>
  <c r="Q12" i="34" a="1"/>
  <c r="Q12" i="34" s="1"/>
  <c r="P12" i="34" a="1"/>
  <c r="P12" i="34" s="1"/>
  <c r="O12" i="34" a="1"/>
  <c r="O12" i="34" s="1"/>
  <c r="M12" i="34"/>
  <c r="L12" i="34"/>
  <c r="I12" i="34"/>
  <c r="V11" i="34" a="1"/>
  <c r="V11" i="34" s="1"/>
  <c r="U11" i="34" a="1"/>
  <c r="U11" i="34" s="1"/>
  <c r="T11" i="34" a="1"/>
  <c r="T11" i="34" s="1"/>
  <c r="S11" i="34" a="1"/>
  <c r="S11" i="34" s="1"/>
  <c r="R11" i="34" a="1"/>
  <c r="R11" i="34" s="1"/>
  <c r="Q11" i="34" a="1"/>
  <c r="Q11" i="34" s="1"/>
  <c r="P11" i="34" a="1"/>
  <c r="P11" i="34" s="1"/>
  <c r="O11" i="34" a="1"/>
  <c r="O11" i="34" s="1"/>
  <c r="M11" i="34"/>
  <c r="L11" i="34"/>
  <c r="I11" i="34"/>
  <c r="A2" i="34"/>
  <c r="A19" i="3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C17" i="31"/>
  <c r="D17" i="31" s="1"/>
  <c r="E17" i="31" s="1"/>
  <c r="F17" i="31" s="1"/>
  <c r="G17" i="31" s="1"/>
  <c r="H17" i="31" s="1"/>
  <c r="I17" i="31" s="1"/>
  <c r="J17" i="31" s="1"/>
  <c r="K17" i="31" s="1"/>
  <c r="L17" i="31" s="1"/>
  <c r="M17" i="31" s="1"/>
  <c r="N17" i="31" s="1"/>
  <c r="O17" i="31" s="1"/>
  <c r="I25" i="30"/>
  <c r="I24" i="30"/>
  <c r="I22" i="30"/>
  <c r="I21" i="30"/>
  <c r="I19" i="30"/>
  <c r="I18" i="30"/>
  <c r="I12" i="30"/>
  <c r="I11" i="30"/>
  <c r="I9" i="30"/>
  <c r="I8" i="30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C1" i="29"/>
  <c r="D1" i="29" s="1"/>
  <c r="E1" i="29" s="1"/>
  <c r="F1" i="29" s="1"/>
  <c r="G1" i="29" s="1"/>
  <c r="H1" i="29" s="1"/>
  <c r="I1" i="29" s="1"/>
  <c r="J1" i="29" s="1"/>
  <c r="K1" i="29" s="1"/>
  <c r="L1" i="29" s="1"/>
  <c r="M1" i="29" s="1"/>
  <c r="N1" i="29" s="1"/>
  <c r="O1" i="29" s="1"/>
  <c r="A19" i="28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C17" i="28"/>
  <c r="D17" i="28" s="1"/>
  <c r="E17" i="28" s="1"/>
  <c r="F17" i="28" s="1"/>
  <c r="G17" i="28" s="1"/>
  <c r="H17" i="28" s="1"/>
  <c r="I17" i="28" s="1"/>
  <c r="J17" i="28" s="1"/>
  <c r="K17" i="28" s="1"/>
  <c r="L17" i="28" s="1"/>
  <c r="M17" i="28" s="1"/>
  <c r="N17" i="28" s="1"/>
  <c r="O17" i="28" s="1"/>
  <c r="I25" i="26"/>
  <c r="I24" i="26"/>
  <c r="I22" i="26"/>
  <c r="I21" i="26"/>
  <c r="I19" i="26"/>
  <c r="I18" i="26"/>
  <c r="I12" i="26"/>
  <c r="I11" i="26"/>
  <c r="I9" i="26"/>
  <c r="I8" i="26"/>
  <c r="D24" i="7"/>
  <c r="B66" i="23"/>
  <c r="B65" i="23"/>
  <c r="B63" i="23"/>
  <c r="B62" i="23"/>
  <c r="A50" i="25"/>
  <c r="A49" i="25"/>
  <c r="A48" i="25"/>
  <c r="A47" i="25"/>
  <c r="A46" i="25"/>
  <c r="A45" i="25"/>
  <c r="A44" i="25"/>
  <c r="A43" i="25"/>
  <c r="B42" i="25"/>
  <c r="B43" i="25" s="1"/>
  <c r="B44" i="25" s="1"/>
  <c r="B45" i="25" s="1"/>
  <c r="B46" i="25" s="1"/>
  <c r="B47" i="25" s="1"/>
  <c r="B48" i="25" s="1"/>
  <c r="B49" i="25" s="1"/>
  <c r="B50" i="25" s="1"/>
  <c r="A42" i="25"/>
  <c r="A41" i="25"/>
  <c r="V36" i="25" a="1"/>
  <c r="V36" i="25" s="1"/>
  <c r="U36" i="25" a="1"/>
  <c r="U36" i="25" s="1"/>
  <c r="T36" i="25" a="1"/>
  <c r="T36" i="25" s="1"/>
  <c r="S36" i="25" a="1"/>
  <c r="S36" i="25" s="1"/>
  <c r="R36" i="25" a="1"/>
  <c r="R36" i="25" s="1"/>
  <c r="Q36" i="25" a="1"/>
  <c r="Q36" i="25" s="1"/>
  <c r="P36" i="25" a="1"/>
  <c r="P36" i="25" s="1"/>
  <c r="O36" i="25" a="1"/>
  <c r="O36" i="25" s="1"/>
  <c r="M36" i="25"/>
  <c r="L36" i="25"/>
  <c r="I36" i="25"/>
  <c r="V35" i="25" a="1"/>
  <c r="V35" i="25" s="1"/>
  <c r="U35" i="25" a="1"/>
  <c r="U35" i="25" s="1"/>
  <c r="T35" i="25" a="1"/>
  <c r="T35" i="25" s="1"/>
  <c r="S35" i="25" a="1"/>
  <c r="S35" i="25" s="1"/>
  <c r="R35" i="25" a="1"/>
  <c r="R35" i="25" s="1"/>
  <c r="Q35" i="25" a="1"/>
  <c r="Q35" i="25" s="1"/>
  <c r="P35" i="25" a="1"/>
  <c r="P35" i="25" s="1"/>
  <c r="O35" i="25" a="1"/>
  <c r="O35" i="25" s="1"/>
  <c r="M35" i="25"/>
  <c r="L35" i="25"/>
  <c r="I35" i="25"/>
  <c r="V34" i="25" a="1"/>
  <c r="V34" i="25" s="1"/>
  <c r="U34" i="25" a="1"/>
  <c r="U34" i="25" s="1"/>
  <c r="T34" i="25" a="1"/>
  <c r="T34" i="25" s="1"/>
  <c r="S34" i="25" a="1"/>
  <c r="S34" i="25" s="1"/>
  <c r="R34" i="25" a="1"/>
  <c r="R34" i="25" s="1"/>
  <c r="Q34" i="25" a="1"/>
  <c r="Q34" i="25" s="1"/>
  <c r="P34" i="25" a="1"/>
  <c r="P34" i="25" s="1"/>
  <c r="O34" i="25" a="1"/>
  <c r="O34" i="25" s="1"/>
  <c r="M34" i="25"/>
  <c r="L34" i="25"/>
  <c r="I34" i="25"/>
  <c r="V33" i="25" a="1"/>
  <c r="V33" i="25" s="1"/>
  <c r="U33" i="25" a="1"/>
  <c r="U33" i="25" s="1"/>
  <c r="T33" i="25" a="1"/>
  <c r="T33" i="25" s="1"/>
  <c r="S33" i="25" a="1"/>
  <c r="S33" i="25" s="1"/>
  <c r="R33" i="25" a="1"/>
  <c r="R33" i="25" s="1"/>
  <c r="Q33" i="25" a="1"/>
  <c r="Q33" i="25" s="1"/>
  <c r="P33" i="25" a="1"/>
  <c r="P33" i="25" s="1"/>
  <c r="O33" i="25" a="1"/>
  <c r="O33" i="25" s="1"/>
  <c r="M33" i="25"/>
  <c r="L33" i="25"/>
  <c r="I33" i="25"/>
  <c r="V32" i="25" a="1"/>
  <c r="V32" i="25" s="1"/>
  <c r="U32" i="25" a="1"/>
  <c r="U32" i="25" s="1"/>
  <c r="T32" i="25" a="1"/>
  <c r="T32" i="25" s="1"/>
  <c r="S32" i="25" a="1"/>
  <c r="S32" i="25" s="1"/>
  <c r="R32" i="25" a="1"/>
  <c r="R32" i="25" s="1"/>
  <c r="Q32" i="25" a="1"/>
  <c r="Q32" i="25" s="1"/>
  <c r="P32" i="25" a="1"/>
  <c r="P32" i="25" s="1"/>
  <c r="O32" i="25" a="1"/>
  <c r="O32" i="25" s="1"/>
  <c r="M32" i="25"/>
  <c r="L32" i="25"/>
  <c r="I32" i="25"/>
  <c r="V31" i="25" a="1"/>
  <c r="V31" i="25" s="1"/>
  <c r="U31" i="25" a="1"/>
  <c r="U31" i="25" s="1"/>
  <c r="T31" i="25" a="1"/>
  <c r="T31" i="25" s="1"/>
  <c r="S31" i="25" a="1"/>
  <c r="S31" i="25" s="1"/>
  <c r="R31" i="25" a="1"/>
  <c r="R31" i="25" s="1"/>
  <c r="Q31" i="25" a="1"/>
  <c r="Q31" i="25" s="1"/>
  <c r="P31" i="25" a="1"/>
  <c r="P31" i="25" s="1"/>
  <c r="O31" i="25" a="1"/>
  <c r="O31" i="25" s="1"/>
  <c r="M31" i="25"/>
  <c r="L31" i="25"/>
  <c r="I31" i="25"/>
  <c r="V30" i="25" a="1"/>
  <c r="V30" i="25" s="1"/>
  <c r="U30" i="25" a="1"/>
  <c r="U30" i="25" s="1"/>
  <c r="T30" i="25" a="1"/>
  <c r="T30" i="25" s="1"/>
  <c r="S30" i="25" a="1"/>
  <c r="S30" i="25" s="1"/>
  <c r="R30" i="25" a="1"/>
  <c r="R30" i="25" s="1"/>
  <c r="Q30" i="25" a="1"/>
  <c r="Q30" i="25" s="1"/>
  <c r="P30" i="25" a="1"/>
  <c r="P30" i="25" s="1"/>
  <c r="O30" i="25" a="1"/>
  <c r="O30" i="25" s="1"/>
  <c r="M30" i="25"/>
  <c r="L30" i="25"/>
  <c r="I30" i="25"/>
  <c r="V29" i="25" a="1"/>
  <c r="V29" i="25" s="1"/>
  <c r="U29" i="25" a="1"/>
  <c r="U29" i="25" s="1"/>
  <c r="T29" i="25" a="1"/>
  <c r="T29" i="25" s="1"/>
  <c r="S29" i="25" a="1"/>
  <c r="S29" i="25" s="1"/>
  <c r="R29" i="25" a="1"/>
  <c r="R29" i="25" s="1"/>
  <c r="Q29" i="25" a="1"/>
  <c r="Q29" i="25" s="1"/>
  <c r="P29" i="25" a="1"/>
  <c r="P29" i="25" s="1"/>
  <c r="O29" i="25" a="1"/>
  <c r="O29" i="25" s="1"/>
  <c r="M29" i="25"/>
  <c r="L29" i="25"/>
  <c r="I29" i="25"/>
  <c r="V28" i="25" a="1"/>
  <c r="V28" i="25" s="1"/>
  <c r="U28" i="25" a="1"/>
  <c r="U28" i="25" s="1"/>
  <c r="T28" i="25" a="1"/>
  <c r="T28" i="25" s="1"/>
  <c r="S28" i="25" a="1"/>
  <c r="S28" i="25" s="1"/>
  <c r="R28" i="25" a="1"/>
  <c r="R28" i="25" s="1"/>
  <c r="Q28" i="25" a="1"/>
  <c r="Q28" i="25" s="1"/>
  <c r="P28" i="25" a="1"/>
  <c r="P28" i="25" s="1"/>
  <c r="O28" i="25" a="1"/>
  <c r="O28" i="25" s="1"/>
  <c r="M28" i="25"/>
  <c r="L28" i="25"/>
  <c r="I28" i="25"/>
  <c r="V27" i="25" a="1"/>
  <c r="V27" i="25" s="1"/>
  <c r="U27" i="25" a="1"/>
  <c r="U27" i="25" s="1"/>
  <c r="T27" i="25" a="1"/>
  <c r="T27" i="25" s="1"/>
  <c r="S27" i="25" a="1"/>
  <c r="S27" i="25" s="1"/>
  <c r="R27" i="25" a="1"/>
  <c r="R27" i="25" s="1"/>
  <c r="Q27" i="25" a="1"/>
  <c r="Q27" i="25" s="1"/>
  <c r="P27" i="25" a="1"/>
  <c r="P27" i="25" s="1"/>
  <c r="O27" i="25" a="1"/>
  <c r="O27" i="25" s="1"/>
  <c r="M27" i="25"/>
  <c r="L27" i="25"/>
  <c r="I27" i="25"/>
  <c r="V26" i="25" a="1"/>
  <c r="V26" i="25" s="1"/>
  <c r="U26" i="25" a="1"/>
  <c r="U26" i="25" s="1"/>
  <c r="T26" i="25" a="1"/>
  <c r="T26" i="25" s="1"/>
  <c r="S26" i="25" a="1"/>
  <c r="S26" i="25" s="1"/>
  <c r="R26" i="25" a="1"/>
  <c r="R26" i="25" s="1"/>
  <c r="Q26" i="25" a="1"/>
  <c r="Q26" i="25" s="1"/>
  <c r="P26" i="25" a="1"/>
  <c r="P26" i="25" s="1"/>
  <c r="O26" i="25" a="1"/>
  <c r="O26" i="25" s="1"/>
  <c r="M26" i="25"/>
  <c r="L26" i="25"/>
  <c r="I26" i="25"/>
  <c r="V25" i="25" a="1"/>
  <c r="V25" i="25" s="1"/>
  <c r="U25" i="25" a="1"/>
  <c r="U25" i="25" s="1"/>
  <c r="T25" i="25" a="1"/>
  <c r="T25" i="25" s="1"/>
  <c r="S25" i="25" a="1"/>
  <c r="S25" i="25" s="1"/>
  <c r="R25" i="25" a="1"/>
  <c r="R25" i="25" s="1"/>
  <c r="Q25" i="25" a="1"/>
  <c r="Q25" i="25" s="1"/>
  <c r="P25" i="25" a="1"/>
  <c r="P25" i="25" s="1"/>
  <c r="O25" i="25" a="1"/>
  <c r="O25" i="25" s="1"/>
  <c r="M25" i="25"/>
  <c r="L25" i="25"/>
  <c r="I25" i="25"/>
  <c r="V24" i="25" a="1"/>
  <c r="V24" i="25" s="1"/>
  <c r="U24" i="25" a="1"/>
  <c r="U24" i="25" s="1"/>
  <c r="T24" i="25" a="1"/>
  <c r="T24" i="25" s="1"/>
  <c r="S24" i="25" a="1"/>
  <c r="S24" i="25" s="1"/>
  <c r="R24" i="25" a="1"/>
  <c r="R24" i="25" s="1"/>
  <c r="Q24" i="25" a="1"/>
  <c r="Q24" i="25" s="1"/>
  <c r="P24" i="25" a="1"/>
  <c r="P24" i="25" s="1"/>
  <c r="O24" i="25" a="1"/>
  <c r="O24" i="25" s="1"/>
  <c r="M24" i="25"/>
  <c r="L24" i="25"/>
  <c r="I24" i="25"/>
  <c r="V23" i="25" a="1"/>
  <c r="V23" i="25" s="1"/>
  <c r="U23" i="25" a="1"/>
  <c r="U23" i="25" s="1"/>
  <c r="T23" i="25" a="1"/>
  <c r="T23" i="25" s="1"/>
  <c r="S23" i="25" a="1"/>
  <c r="S23" i="25" s="1"/>
  <c r="R23" i="25" a="1"/>
  <c r="R23" i="25" s="1"/>
  <c r="Q23" i="25" a="1"/>
  <c r="Q23" i="25" s="1"/>
  <c r="P23" i="25" a="1"/>
  <c r="P23" i="25" s="1"/>
  <c r="O23" i="25" a="1"/>
  <c r="O23" i="25" s="1"/>
  <c r="M23" i="25"/>
  <c r="L23" i="25"/>
  <c r="I23" i="25"/>
  <c r="V22" i="25" a="1"/>
  <c r="V22" i="25" s="1"/>
  <c r="U22" i="25" a="1"/>
  <c r="U22" i="25" s="1"/>
  <c r="T22" i="25" a="1"/>
  <c r="T22" i="25" s="1"/>
  <c r="S22" i="25" a="1"/>
  <c r="S22" i="25" s="1"/>
  <c r="R22" i="25" a="1"/>
  <c r="R22" i="25" s="1"/>
  <c r="Q22" i="25" a="1"/>
  <c r="Q22" i="25" s="1"/>
  <c r="P22" i="25" a="1"/>
  <c r="P22" i="25" s="1"/>
  <c r="O22" i="25" a="1"/>
  <c r="O22" i="25" s="1"/>
  <c r="M22" i="25"/>
  <c r="L22" i="25"/>
  <c r="I22" i="25"/>
  <c r="V21" i="25" a="1"/>
  <c r="V21" i="25" s="1"/>
  <c r="U21" i="25" a="1"/>
  <c r="U21" i="25" s="1"/>
  <c r="T21" i="25" a="1"/>
  <c r="T21" i="25" s="1"/>
  <c r="S21" i="25" a="1"/>
  <c r="S21" i="25" s="1"/>
  <c r="R21" i="25" a="1"/>
  <c r="R21" i="25" s="1"/>
  <c r="Q21" i="25" a="1"/>
  <c r="Q21" i="25" s="1"/>
  <c r="P21" i="25" a="1"/>
  <c r="P21" i="25" s="1"/>
  <c r="O21" i="25" a="1"/>
  <c r="O21" i="25" s="1"/>
  <c r="M21" i="25"/>
  <c r="L21" i="25"/>
  <c r="I21" i="25"/>
  <c r="V20" i="25" a="1"/>
  <c r="V20" i="25" s="1"/>
  <c r="U20" i="25" a="1"/>
  <c r="U20" i="25" s="1"/>
  <c r="T20" i="25" a="1"/>
  <c r="T20" i="25" s="1"/>
  <c r="S20" i="25" a="1"/>
  <c r="S20" i="25" s="1"/>
  <c r="R20" i="25" a="1"/>
  <c r="R20" i="25" s="1"/>
  <c r="Q20" i="25" a="1"/>
  <c r="Q20" i="25" s="1"/>
  <c r="P20" i="25" a="1"/>
  <c r="P20" i="25" s="1"/>
  <c r="O20" i="25" a="1"/>
  <c r="O20" i="25" s="1"/>
  <c r="M20" i="25"/>
  <c r="L20" i="25"/>
  <c r="I20" i="25"/>
  <c r="V19" i="25" a="1"/>
  <c r="V19" i="25" s="1"/>
  <c r="U19" i="25" a="1"/>
  <c r="U19" i="25" s="1"/>
  <c r="T19" i="25" a="1"/>
  <c r="T19" i="25" s="1"/>
  <c r="S19" i="25" a="1"/>
  <c r="S19" i="25" s="1"/>
  <c r="R19" i="25" a="1"/>
  <c r="R19" i="25" s="1"/>
  <c r="Q19" i="25" a="1"/>
  <c r="Q19" i="25" s="1"/>
  <c r="P19" i="25" a="1"/>
  <c r="P19" i="25" s="1"/>
  <c r="O19" i="25" a="1"/>
  <c r="O19" i="25" s="1"/>
  <c r="M19" i="25"/>
  <c r="L19" i="25"/>
  <c r="I19" i="25"/>
  <c r="V18" i="25" a="1"/>
  <c r="V18" i="25" s="1"/>
  <c r="U18" i="25" a="1"/>
  <c r="U18" i="25" s="1"/>
  <c r="T18" i="25" a="1"/>
  <c r="T18" i="25" s="1"/>
  <c r="S18" i="25" a="1"/>
  <c r="S18" i="25" s="1"/>
  <c r="R18" i="25" a="1"/>
  <c r="R18" i="25" s="1"/>
  <c r="Q18" i="25" a="1"/>
  <c r="Q18" i="25" s="1"/>
  <c r="P18" i="25" a="1"/>
  <c r="P18" i="25" s="1"/>
  <c r="O18" i="25" a="1"/>
  <c r="O18" i="25" s="1"/>
  <c r="M18" i="25"/>
  <c r="L18" i="25"/>
  <c r="I18" i="25"/>
  <c r="V17" i="25" a="1"/>
  <c r="V17" i="25" s="1"/>
  <c r="U17" i="25" a="1"/>
  <c r="U17" i="25" s="1"/>
  <c r="T17" i="25" a="1"/>
  <c r="T17" i="25" s="1"/>
  <c r="S17" i="25" a="1"/>
  <c r="S17" i="25" s="1"/>
  <c r="R17" i="25" a="1"/>
  <c r="R17" i="25" s="1"/>
  <c r="Q17" i="25" a="1"/>
  <c r="Q17" i="25" s="1"/>
  <c r="P17" i="25" a="1"/>
  <c r="P17" i="25" s="1"/>
  <c r="O17" i="25" a="1"/>
  <c r="O17" i="25" s="1"/>
  <c r="M17" i="25"/>
  <c r="L17" i="25"/>
  <c r="I17" i="25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M16" i="25"/>
  <c r="L16" i="25"/>
  <c r="I16" i="25"/>
  <c r="V15" i="25" a="1"/>
  <c r="V15" i="25" s="1"/>
  <c r="U15" i="25" a="1"/>
  <c r="U15" i="25" s="1"/>
  <c r="T15" i="25" a="1"/>
  <c r="T15" i="25" s="1"/>
  <c r="S15" i="25" a="1"/>
  <c r="S15" i="25" s="1"/>
  <c r="R15" i="25" a="1"/>
  <c r="R15" i="25" s="1"/>
  <c r="Q15" i="25" a="1"/>
  <c r="Q15" i="25" s="1"/>
  <c r="P15" i="25" a="1"/>
  <c r="P15" i="25" s="1"/>
  <c r="O15" i="25" a="1"/>
  <c r="O15" i="25" s="1"/>
  <c r="M15" i="25"/>
  <c r="L15" i="25"/>
  <c r="I15" i="25"/>
  <c r="V14" i="25" a="1"/>
  <c r="V14" i="25" s="1"/>
  <c r="U14" i="25" a="1"/>
  <c r="U14" i="25" s="1"/>
  <c r="T14" i="25" a="1"/>
  <c r="T14" i="25" s="1"/>
  <c r="S14" i="25" a="1"/>
  <c r="S14" i="25" s="1"/>
  <c r="R14" i="25" a="1"/>
  <c r="R14" i="25" s="1"/>
  <c r="Q14" i="25" a="1"/>
  <c r="Q14" i="25" s="1"/>
  <c r="P14" i="25" a="1"/>
  <c r="P14" i="25" s="1"/>
  <c r="O14" i="25" a="1"/>
  <c r="O14" i="25" s="1"/>
  <c r="M14" i="25"/>
  <c r="L14" i="25"/>
  <c r="I14" i="25"/>
  <c r="V13" i="25" a="1"/>
  <c r="V13" i="25" s="1"/>
  <c r="U13" i="25" a="1"/>
  <c r="U13" i="25" s="1"/>
  <c r="T13" i="25" a="1"/>
  <c r="T13" i="25" s="1"/>
  <c r="S13" i="25" a="1"/>
  <c r="S13" i="25" s="1"/>
  <c r="R13" i="25" a="1"/>
  <c r="R13" i="25" s="1"/>
  <c r="Q13" i="25" a="1"/>
  <c r="Q13" i="25" s="1"/>
  <c r="P13" i="25" a="1"/>
  <c r="P13" i="25" s="1"/>
  <c r="O13" i="25" a="1"/>
  <c r="O13" i="25" s="1"/>
  <c r="M13" i="25"/>
  <c r="L13" i="25"/>
  <c r="I13" i="25"/>
  <c r="V12" i="25" a="1"/>
  <c r="V12" i="25" s="1"/>
  <c r="U12" i="25" a="1"/>
  <c r="U12" i="25" s="1"/>
  <c r="T12" i="25" a="1"/>
  <c r="T12" i="25" s="1"/>
  <c r="S12" i="25" a="1"/>
  <c r="S12" i="25" s="1"/>
  <c r="R12" i="25" a="1"/>
  <c r="R12" i="25" s="1"/>
  <c r="Q12" i="25" a="1"/>
  <c r="Q12" i="25" s="1"/>
  <c r="P12" i="25" a="1"/>
  <c r="P12" i="25" s="1"/>
  <c r="O12" i="25" a="1"/>
  <c r="O12" i="25" s="1"/>
  <c r="M12" i="25"/>
  <c r="L12" i="25"/>
  <c r="I12" i="25"/>
  <c r="V11" i="25" a="1"/>
  <c r="V11" i="25" s="1"/>
  <c r="U11" i="25" a="1"/>
  <c r="U11" i="25" s="1"/>
  <c r="T11" i="25" a="1"/>
  <c r="T11" i="25" s="1"/>
  <c r="S11" i="25" a="1"/>
  <c r="S11" i="25" s="1"/>
  <c r="R11" i="25" a="1"/>
  <c r="R11" i="25" s="1"/>
  <c r="Q11" i="25" a="1"/>
  <c r="Q11" i="25" s="1"/>
  <c r="P11" i="25" a="1"/>
  <c r="P11" i="25" s="1"/>
  <c r="O11" i="25" a="1"/>
  <c r="O11" i="25" s="1"/>
  <c r="M11" i="25"/>
  <c r="L11" i="25"/>
  <c r="I11" i="25"/>
  <c r="A2" i="25"/>
  <c r="M29" i="24"/>
  <c r="O43" i="24" s="1"/>
  <c r="M30" i="24"/>
  <c r="O44" i="24" s="1"/>
  <c r="M31" i="24"/>
  <c r="O45" i="24" s="1"/>
  <c r="M32" i="24"/>
  <c r="O46" i="24" s="1"/>
  <c r="M33" i="24"/>
  <c r="O47" i="24" s="1"/>
  <c r="M34" i="24"/>
  <c r="O48" i="24" s="1"/>
  <c r="M35" i="24"/>
  <c r="O49" i="24" s="1"/>
  <c r="M28" i="24"/>
  <c r="O42" i="24" s="1"/>
  <c r="C29" i="24"/>
  <c r="N43" i="24" s="1"/>
  <c r="C30" i="24"/>
  <c r="N44" i="24" s="1"/>
  <c r="C31" i="24"/>
  <c r="N45" i="24" s="1"/>
  <c r="C32" i="24"/>
  <c r="N46" i="24" s="1"/>
  <c r="C33" i="24"/>
  <c r="N47" i="24" s="1"/>
  <c r="C34" i="24"/>
  <c r="N48" i="24" s="1"/>
  <c r="C35" i="24"/>
  <c r="N49" i="24" s="1"/>
  <c r="C28" i="24"/>
  <c r="N42" i="24" s="1"/>
  <c r="M18" i="24"/>
  <c r="M19" i="24"/>
  <c r="M20" i="24"/>
  <c r="M21" i="24"/>
  <c r="M17" i="24"/>
  <c r="C18" i="24"/>
  <c r="C19" i="24"/>
  <c r="C20" i="24"/>
  <c r="C21" i="24"/>
  <c r="C17" i="24"/>
  <c r="M39" i="19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B64" i="23"/>
  <c r="B61" i="23"/>
  <c r="B60" i="23"/>
  <c r="B59" i="23"/>
  <c r="B58" i="23"/>
  <c r="B57" i="23"/>
  <c r="B56" i="23"/>
  <c r="A51" i="23"/>
  <c r="R50" i="23"/>
  <c r="A50" i="23" s="1"/>
  <c r="O49" i="23"/>
  <c r="A49" i="23" s="1"/>
  <c r="Z48" i="23"/>
  <c r="M48" i="23"/>
  <c r="J48" i="23"/>
  <c r="Y47" i="23"/>
  <c r="L47" i="23"/>
  <c r="I47" i="23"/>
  <c r="T46" i="23"/>
  <c r="Q46" i="23"/>
  <c r="N46" i="23"/>
  <c r="H46" i="23"/>
  <c r="V45" i="23"/>
  <c r="S45" i="23"/>
  <c r="G45" i="23"/>
  <c r="F44" i="23"/>
  <c r="A44" i="23" s="1"/>
  <c r="AB43" i="23"/>
  <c r="K43" i="23"/>
  <c r="E43" i="23"/>
  <c r="X42" i="23"/>
  <c r="P42" i="23"/>
  <c r="D42" i="23"/>
  <c r="B42" i="23"/>
  <c r="B43" i="23" s="1"/>
  <c r="B44" i="23" s="1"/>
  <c r="B45" i="23" s="1"/>
  <c r="B46" i="23" s="1"/>
  <c r="B47" i="23" s="1"/>
  <c r="B48" i="23" s="1"/>
  <c r="B49" i="23" s="1"/>
  <c r="B50" i="23" s="1"/>
  <c r="B51" i="23" s="1"/>
  <c r="AA41" i="23"/>
  <c r="W41" i="23"/>
  <c r="U41" i="23"/>
  <c r="C41" i="23"/>
  <c r="V36" i="23" a="1"/>
  <c r="V36" i="23" s="1"/>
  <c r="U36" i="23" a="1"/>
  <c r="U36" i="23" s="1"/>
  <c r="T36" i="23" a="1"/>
  <c r="T36" i="23" s="1"/>
  <c r="S36" i="23" a="1"/>
  <c r="S36" i="23" s="1"/>
  <c r="R36" i="23" a="1"/>
  <c r="R36" i="23" s="1"/>
  <c r="Q36" i="23" a="1"/>
  <c r="Q36" i="23" s="1"/>
  <c r="P36" i="23" a="1"/>
  <c r="P36" i="23" s="1"/>
  <c r="O36" i="23" a="1"/>
  <c r="O36" i="23" s="1"/>
  <c r="M36" i="23"/>
  <c r="L36" i="23"/>
  <c r="I36" i="23"/>
  <c r="V35" i="23" a="1"/>
  <c r="V35" i="23" s="1"/>
  <c r="U35" i="23" a="1"/>
  <c r="U35" i="23" s="1"/>
  <c r="T35" i="23" a="1"/>
  <c r="T35" i="23" s="1"/>
  <c r="S35" i="23" a="1"/>
  <c r="S35" i="23" s="1"/>
  <c r="R35" i="23" a="1"/>
  <c r="R35" i="23" s="1"/>
  <c r="Q35" i="23" a="1"/>
  <c r="Q35" i="23" s="1"/>
  <c r="P35" i="23" a="1"/>
  <c r="P35" i="23" s="1"/>
  <c r="O35" i="23" a="1"/>
  <c r="O35" i="23" s="1"/>
  <c r="M35" i="23"/>
  <c r="L35" i="23"/>
  <c r="I35" i="23"/>
  <c r="V34" i="23" a="1"/>
  <c r="V34" i="23" s="1"/>
  <c r="U34" i="23" a="1"/>
  <c r="U34" i="23" s="1"/>
  <c r="T34" i="23" a="1"/>
  <c r="T34" i="23" s="1"/>
  <c r="S34" i="23" a="1"/>
  <c r="S34" i="23" s="1"/>
  <c r="R34" i="23" a="1"/>
  <c r="R34" i="23" s="1"/>
  <c r="Q34" i="23" a="1"/>
  <c r="Q34" i="23" s="1"/>
  <c r="P34" i="23" a="1"/>
  <c r="P34" i="23" s="1"/>
  <c r="O34" i="23" a="1"/>
  <c r="O34" i="23" s="1"/>
  <c r="M34" i="23"/>
  <c r="L34" i="23"/>
  <c r="I34" i="23"/>
  <c r="V33" i="23" a="1"/>
  <c r="V33" i="23" s="1"/>
  <c r="U33" i="23" a="1"/>
  <c r="U33" i="23" s="1"/>
  <c r="T33" i="23" a="1"/>
  <c r="T33" i="23" s="1"/>
  <c r="S33" i="23" a="1"/>
  <c r="S33" i="23" s="1"/>
  <c r="R33" i="23" a="1"/>
  <c r="R33" i="23" s="1"/>
  <c r="Q33" i="23" a="1"/>
  <c r="Q33" i="23" s="1"/>
  <c r="P33" i="23" a="1"/>
  <c r="P33" i="23" s="1"/>
  <c r="O33" i="23" a="1"/>
  <c r="O33" i="23" s="1"/>
  <c r="M33" i="23"/>
  <c r="L33" i="23"/>
  <c r="I33" i="23"/>
  <c r="V32" i="23" a="1"/>
  <c r="V32" i="23" s="1"/>
  <c r="U32" i="23" a="1"/>
  <c r="U32" i="23" s="1"/>
  <c r="T32" i="23" a="1"/>
  <c r="T32" i="23" s="1"/>
  <c r="S32" i="23" a="1"/>
  <c r="S32" i="23" s="1"/>
  <c r="R32" i="23" a="1"/>
  <c r="R32" i="23" s="1"/>
  <c r="Q32" i="23" a="1"/>
  <c r="Q32" i="23" s="1"/>
  <c r="P32" i="23" a="1"/>
  <c r="P32" i="23" s="1"/>
  <c r="O32" i="23" a="1"/>
  <c r="O32" i="23" s="1"/>
  <c r="M32" i="23"/>
  <c r="L32" i="23"/>
  <c r="I32" i="23"/>
  <c r="V31" i="23" a="1"/>
  <c r="V31" i="23" s="1"/>
  <c r="U31" i="23" a="1"/>
  <c r="U31" i="23" s="1"/>
  <c r="T31" i="23" a="1"/>
  <c r="T31" i="23" s="1"/>
  <c r="S31" i="23" a="1"/>
  <c r="S31" i="23" s="1"/>
  <c r="R31" i="23" a="1"/>
  <c r="R31" i="23" s="1"/>
  <c r="Q31" i="23" a="1"/>
  <c r="Q31" i="23" s="1"/>
  <c r="P31" i="23" a="1"/>
  <c r="P31" i="23" s="1"/>
  <c r="O31" i="23" a="1"/>
  <c r="O31" i="23" s="1"/>
  <c r="M31" i="23"/>
  <c r="L31" i="23"/>
  <c r="I31" i="23"/>
  <c r="V30" i="23" a="1"/>
  <c r="V30" i="23" s="1"/>
  <c r="U30" i="23" a="1"/>
  <c r="U30" i="23" s="1"/>
  <c r="T30" i="23" a="1"/>
  <c r="T30" i="23" s="1"/>
  <c r="S30" i="23" a="1"/>
  <c r="S30" i="23" s="1"/>
  <c r="R30" i="23" a="1"/>
  <c r="R30" i="23" s="1"/>
  <c r="Q30" i="23" a="1"/>
  <c r="Q30" i="23" s="1"/>
  <c r="P30" i="23" a="1"/>
  <c r="P30" i="23" s="1"/>
  <c r="O30" i="23" a="1"/>
  <c r="O30" i="23" s="1"/>
  <c r="M30" i="23"/>
  <c r="L30" i="23"/>
  <c r="I30" i="23"/>
  <c r="V29" i="23" a="1"/>
  <c r="V29" i="23" s="1"/>
  <c r="U29" i="23" a="1"/>
  <c r="U29" i="23" s="1"/>
  <c r="T29" i="23" a="1"/>
  <c r="T29" i="23" s="1"/>
  <c r="S29" i="23" a="1"/>
  <c r="S29" i="23" s="1"/>
  <c r="R29" i="23" a="1"/>
  <c r="R29" i="23" s="1"/>
  <c r="Q29" i="23" a="1"/>
  <c r="Q29" i="23" s="1"/>
  <c r="P29" i="23" a="1"/>
  <c r="P29" i="23" s="1"/>
  <c r="O29" i="23" a="1"/>
  <c r="O29" i="23" s="1"/>
  <c r="M29" i="23"/>
  <c r="L29" i="23"/>
  <c r="I29" i="23"/>
  <c r="V28" i="23" a="1"/>
  <c r="V28" i="23" s="1"/>
  <c r="U28" i="23" a="1"/>
  <c r="U28" i="23" s="1"/>
  <c r="T28" i="23" a="1"/>
  <c r="T28" i="23" s="1"/>
  <c r="S28" i="23" a="1"/>
  <c r="S28" i="23" s="1"/>
  <c r="R28" i="23" a="1"/>
  <c r="R28" i="23" s="1"/>
  <c r="Q28" i="23" a="1"/>
  <c r="Q28" i="23" s="1"/>
  <c r="P28" i="23" a="1"/>
  <c r="P28" i="23" s="1"/>
  <c r="O28" i="23" a="1"/>
  <c r="O28" i="23" s="1"/>
  <c r="M28" i="23"/>
  <c r="L28" i="23"/>
  <c r="I28" i="23"/>
  <c r="V27" i="23" a="1"/>
  <c r="V27" i="23" s="1"/>
  <c r="U27" i="23" a="1"/>
  <c r="U27" i="23" s="1"/>
  <c r="T27" i="23" a="1"/>
  <c r="T27" i="23" s="1"/>
  <c r="S27" i="23" a="1"/>
  <c r="S27" i="23" s="1"/>
  <c r="R27" i="23" a="1"/>
  <c r="R27" i="23" s="1"/>
  <c r="Q27" i="23" a="1"/>
  <c r="Q27" i="23" s="1"/>
  <c r="P27" i="23" a="1"/>
  <c r="P27" i="23" s="1"/>
  <c r="O27" i="23" a="1"/>
  <c r="O27" i="23" s="1"/>
  <c r="M27" i="23"/>
  <c r="L27" i="23"/>
  <c r="I27" i="23"/>
  <c r="V26" i="23" a="1"/>
  <c r="V26" i="23" s="1"/>
  <c r="U26" i="23" a="1"/>
  <c r="U26" i="23" s="1"/>
  <c r="T26" i="23" a="1"/>
  <c r="T26" i="23" s="1"/>
  <c r="S26" i="23" a="1"/>
  <c r="S26" i="23" s="1"/>
  <c r="R26" i="23" a="1"/>
  <c r="R26" i="23" s="1"/>
  <c r="Q26" i="23" a="1"/>
  <c r="Q26" i="23" s="1"/>
  <c r="P26" i="23" a="1"/>
  <c r="P26" i="23" s="1"/>
  <c r="O26" i="23" a="1"/>
  <c r="O26" i="23" s="1"/>
  <c r="M26" i="23"/>
  <c r="L26" i="23"/>
  <c r="I26" i="23"/>
  <c r="V25" i="23" a="1"/>
  <c r="V25" i="23" s="1"/>
  <c r="U25" i="23" a="1"/>
  <c r="U25" i="23" s="1"/>
  <c r="T25" i="23" a="1"/>
  <c r="T25" i="23" s="1"/>
  <c r="S25" i="23" a="1"/>
  <c r="S25" i="23" s="1"/>
  <c r="R25" i="23" a="1"/>
  <c r="R25" i="23" s="1"/>
  <c r="Q25" i="23" a="1"/>
  <c r="Q25" i="23" s="1"/>
  <c r="P25" i="23" a="1"/>
  <c r="P25" i="23" s="1"/>
  <c r="O25" i="23" a="1"/>
  <c r="O25" i="23" s="1"/>
  <c r="M25" i="23"/>
  <c r="L25" i="23"/>
  <c r="I25" i="23"/>
  <c r="V24" i="23" a="1"/>
  <c r="V24" i="23" s="1"/>
  <c r="U24" i="23" a="1"/>
  <c r="U24" i="23" s="1"/>
  <c r="T24" i="23" a="1"/>
  <c r="T24" i="23" s="1"/>
  <c r="S24" i="23" a="1"/>
  <c r="S24" i="23" s="1"/>
  <c r="R24" i="23" a="1"/>
  <c r="R24" i="23" s="1"/>
  <c r="Q24" i="23" a="1"/>
  <c r="Q24" i="23" s="1"/>
  <c r="P24" i="23" a="1"/>
  <c r="P24" i="23" s="1"/>
  <c r="O24" i="23" a="1"/>
  <c r="O24" i="23" s="1"/>
  <c r="M24" i="23"/>
  <c r="L24" i="23"/>
  <c r="I24" i="23"/>
  <c r="V23" i="23" a="1"/>
  <c r="V23" i="23" s="1"/>
  <c r="U23" i="23" a="1"/>
  <c r="U23" i="23" s="1"/>
  <c r="T23" i="23" a="1"/>
  <c r="T23" i="23" s="1"/>
  <c r="S23" i="23" a="1"/>
  <c r="S23" i="23" s="1"/>
  <c r="R23" i="23" a="1"/>
  <c r="R23" i="23" s="1"/>
  <c r="Q23" i="23" a="1"/>
  <c r="Q23" i="23" s="1"/>
  <c r="P23" i="23" a="1"/>
  <c r="P23" i="23" s="1"/>
  <c r="O23" i="23" a="1"/>
  <c r="O23" i="23" s="1"/>
  <c r="M23" i="23"/>
  <c r="L23" i="23"/>
  <c r="I23" i="23"/>
  <c r="V22" i="23" a="1"/>
  <c r="V22" i="23" s="1"/>
  <c r="U22" i="23" a="1"/>
  <c r="U22" i="23" s="1"/>
  <c r="T22" i="23" a="1"/>
  <c r="T22" i="23" s="1"/>
  <c r="S22" i="23" a="1"/>
  <c r="S22" i="23" s="1"/>
  <c r="R22" i="23" a="1"/>
  <c r="R22" i="23" s="1"/>
  <c r="Q22" i="23" a="1"/>
  <c r="Q22" i="23" s="1"/>
  <c r="P22" i="23" a="1"/>
  <c r="P22" i="23" s="1"/>
  <c r="O22" i="23" a="1"/>
  <c r="O22" i="23" s="1"/>
  <c r="M22" i="23"/>
  <c r="L22" i="23"/>
  <c r="I22" i="23"/>
  <c r="V21" i="23" a="1"/>
  <c r="V21" i="23" s="1"/>
  <c r="U21" i="23" a="1"/>
  <c r="U21" i="23" s="1"/>
  <c r="T21" i="23" a="1"/>
  <c r="T21" i="23" s="1"/>
  <c r="S21" i="23" a="1"/>
  <c r="S21" i="23" s="1"/>
  <c r="R21" i="23" a="1"/>
  <c r="R21" i="23" s="1"/>
  <c r="Q21" i="23" a="1"/>
  <c r="Q21" i="23" s="1"/>
  <c r="P21" i="23" a="1"/>
  <c r="P21" i="23" s="1"/>
  <c r="O21" i="23" a="1"/>
  <c r="O21" i="23" s="1"/>
  <c r="M21" i="23"/>
  <c r="L21" i="23"/>
  <c r="I21" i="23"/>
  <c r="V20" i="23" a="1"/>
  <c r="V20" i="23" s="1"/>
  <c r="U20" i="23" a="1"/>
  <c r="U20" i="23" s="1"/>
  <c r="T20" i="23" a="1"/>
  <c r="T20" i="23" s="1"/>
  <c r="S20" i="23" a="1"/>
  <c r="S20" i="23" s="1"/>
  <c r="R20" i="23" a="1"/>
  <c r="R20" i="23" s="1"/>
  <c r="Q20" i="23" a="1"/>
  <c r="Q20" i="23" s="1"/>
  <c r="P20" i="23" a="1"/>
  <c r="P20" i="23" s="1"/>
  <c r="O20" i="23" a="1"/>
  <c r="O20" i="23" s="1"/>
  <c r="M20" i="23"/>
  <c r="L20" i="23"/>
  <c r="I20" i="23"/>
  <c r="V19" i="23" a="1"/>
  <c r="V19" i="23" s="1"/>
  <c r="U19" i="23" a="1"/>
  <c r="U19" i="23" s="1"/>
  <c r="T19" i="23" a="1"/>
  <c r="T19" i="23" s="1"/>
  <c r="S19" i="23" a="1"/>
  <c r="S19" i="23" s="1"/>
  <c r="R19" i="23" a="1"/>
  <c r="R19" i="23" s="1"/>
  <c r="Q19" i="23" a="1"/>
  <c r="Q19" i="23" s="1"/>
  <c r="P19" i="23" a="1"/>
  <c r="P19" i="23" s="1"/>
  <c r="O19" i="23" a="1"/>
  <c r="O19" i="23" s="1"/>
  <c r="M19" i="23"/>
  <c r="L19" i="23"/>
  <c r="I19" i="23"/>
  <c r="V18" i="23" a="1"/>
  <c r="V18" i="23" s="1"/>
  <c r="U18" i="23" a="1"/>
  <c r="U18" i="23" s="1"/>
  <c r="T18" i="23" a="1"/>
  <c r="T18" i="23" s="1"/>
  <c r="S18" i="23" a="1"/>
  <c r="S18" i="23" s="1"/>
  <c r="R18" i="23" a="1"/>
  <c r="R18" i="23" s="1"/>
  <c r="Q18" i="23" a="1"/>
  <c r="Q18" i="23" s="1"/>
  <c r="P18" i="23" a="1"/>
  <c r="P18" i="23" s="1"/>
  <c r="O18" i="23" a="1"/>
  <c r="O18" i="23" s="1"/>
  <c r="M18" i="23"/>
  <c r="L18" i="23"/>
  <c r="I18" i="23"/>
  <c r="V17" i="23" a="1"/>
  <c r="V17" i="23" s="1"/>
  <c r="U17" i="23" a="1"/>
  <c r="U17" i="23" s="1"/>
  <c r="T17" i="23" a="1"/>
  <c r="T17" i="23" s="1"/>
  <c r="S17" i="23" a="1"/>
  <c r="S17" i="23" s="1"/>
  <c r="R17" i="23" a="1"/>
  <c r="R17" i="23" s="1"/>
  <c r="Q17" i="23" a="1"/>
  <c r="Q17" i="23" s="1"/>
  <c r="P17" i="23" a="1"/>
  <c r="P17" i="23" s="1"/>
  <c r="O17" i="23" a="1"/>
  <c r="O17" i="23" s="1"/>
  <c r="M17" i="23"/>
  <c r="L17" i="23"/>
  <c r="I17" i="23"/>
  <c r="V16" i="23" a="1"/>
  <c r="V16" i="23" s="1"/>
  <c r="U16" i="23" a="1"/>
  <c r="U16" i="23" s="1"/>
  <c r="T16" i="23" a="1"/>
  <c r="T16" i="23" s="1"/>
  <c r="S16" i="23" a="1"/>
  <c r="S16" i="23" s="1"/>
  <c r="R16" i="23" a="1"/>
  <c r="R16" i="23" s="1"/>
  <c r="Q16" i="23" a="1"/>
  <c r="Q16" i="23" s="1"/>
  <c r="P16" i="23" a="1"/>
  <c r="P16" i="23" s="1"/>
  <c r="O16" i="23" a="1"/>
  <c r="O16" i="23" s="1"/>
  <c r="M16" i="23"/>
  <c r="L16" i="23"/>
  <c r="I16" i="23"/>
  <c r="V15" i="23" a="1"/>
  <c r="V15" i="23" s="1"/>
  <c r="U15" i="23" a="1"/>
  <c r="U15" i="23" s="1"/>
  <c r="T15" i="23" a="1"/>
  <c r="T15" i="23" s="1"/>
  <c r="S15" i="23" a="1"/>
  <c r="S15" i="23" s="1"/>
  <c r="R15" i="23" a="1"/>
  <c r="R15" i="23" s="1"/>
  <c r="Q15" i="23" a="1"/>
  <c r="Q15" i="23" s="1"/>
  <c r="P15" i="23" a="1"/>
  <c r="P15" i="23" s="1"/>
  <c r="O15" i="23" a="1"/>
  <c r="O15" i="23" s="1"/>
  <c r="M15" i="23"/>
  <c r="L15" i="23"/>
  <c r="I15" i="23"/>
  <c r="V14" i="23" a="1"/>
  <c r="V14" i="23" s="1"/>
  <c r="U14" i="23" a="1"/>
  <c r="U14" i="23" s="1"/>
  <c r="T14" i="23" a="1"/>
  <c r="T14" i="23" s="1"/>
  <c r="S14" i="23" a="1"/>
  <c r="S14" i="23" s="1"/>
  <c r="R14" i="23" a="1"/>
  <c r="R14" i="23" s="1"/>
  <c r="Q14" i="23" a="1"/>
  <c r="Q14" i="23" s="1"/>
  <c r="P14" i="23" a="1"/>
  <c r="P14" i="23" s="1"/>
  <c r="O14" i="23" a="1"/>
  <c r="O14" i="23" s="1"/>
  <c r="M14" i="23"/>
  <c r="L14" i="23"/>
  <c r="I14" i="23"/>
  <c r="V13" i="23" a="1"/>
  <c r="V13" i="23" s="1"/>
  <c r="U13" i="23" a="1"/>
  <c r="U13" i="23" s="1"/>
  <c r="T13" i="23" a="1"/>
  <c r="T13" i="23" s="1"/>
  <c r="S13" i="23" a="1"/>
  <c r="S13" i="23" s="1"/>
  <c r="R13" i="23" a="1"/>
  <c r="R13" i="23" s="1"/>
  <c r="Q13" i="23" a="1"/>
  <c r="Q13" i="23" s="1"/>
  <c r="P13" i="23" a="1"/>
  <c r="P13" i="23" s="1"/>
  <c r="O13" i="23" a="1"/>
  <c r="O13" i="23" s="1"/>
  <c r="M13" i="23"/>
  <c r="L13" i="23"/>
  <c r="I13" i="23"/>
  <c r="V12" i="23" a="1"/>
  <c r="V12" i="23" s="1"/>
  <c r="U12" i="23" a="1"/>
  <c r="U12" i="23" s="1"/>
  <c r="T12" i="23" a="1"/>
  <c r="T12" i="23" s="1"/>
  <c r="S12" i="23" a="1"/>
  <c r="S12" i="23" s="1"/>
  <c r="R12" i="23" a="1"/>
  <c r="R12" i="23" s="1"/>
  <c r="Q12" i="23" a="1"/>
  <c r="Q12" i="23" s="1"/>
  <c r="P12" i="23" a="1"/>
  <c r="P12" i="23" s="1"/>
  <c r="O12" i="23" a="1"/>
  <c r="O12" i="23" s="1"/>
  <c r="M12" i="23"/>
  <c r="L12" i="23"/>
  <c r="I12" i="23"/>
  <c r="V11" i="23" a="1"/>
  <c r="V11" i="23" s="1"/>
  <c r="U11" i="23" a="1"/>
  <c r="U11" i="23" s="1"/>
  <c r="T11" i="23" a="1"/>
  <c r="T11" i="23" s="1"/>
  <c r="S11" i="23" a="1"/>
  <c r="S11" i="23" s="1"/>
  <c r="R11" i="23" a="1"/>
  <c r="R11" i="23" s="1"/>
  <c r="Q11" i="23" a="1"/>
  <c r="Q11" i="23" s="1"/>
  <c r="P11" i="23" a="1"/>
  <c r="P11" i="23" s="1"/>
  <c r="O11" i="23" a="1"/>
  <c r="O11" i="23" s="1"/>
  <c r="M11" i="23"/>
  <c r="L11" i="23"/>
  <c r="I11" i="23"/>
  <c r="A2" i="23"/>
  <c r="B52" i="21"/>
  <c r="B53" i="21"/>
  <c r="B50" i="21"/>
  <c r="B49" i="21"/>
  <c r="B48" i="21"/>
  <c r="B51" i="21"/>
  <c r="B47" i="21"/>
  <c r="B46" i="21"/>
  <c r="B45" i="21"/>
  <c r="B44" i="21"/>
  <c r="B43" i="21"/>
  <c r="B23" i="7"/>
  <c r="B24" i="7"/>
  <c r="B25" i="7"/>
  <c r="B26" i="7"/>
  <c r="B27" i="7"/>
  <c r="B28" i="7"/>
  <c r="B29" i="7"/>
  <c r="B30" i="7"/>
  <c r="B31" i="7"/>
  <c r="B32" i="7"/>
  <c r="B33" i="7"/>
  <c r="B34" i="7"/>
  <c r="V36" i="21" a="1"/>
  <c r="V36" i="21" s="1"/>
  <c r="U36" i="21" a="1"/>
  <c r="U36" i="21" s="1"/>
  <c r="T36" i="21" a="1"/>
  <c r="T36" i="21" s="1"/>
  <c r="S36" i="21" a="1"/>
  <c r="S36" i="21" s="1"/>
  <c r="R36" i="21" a="1"/>
  <c r="R36" i="21" s="1"/>
  <c r="Q36" i="21" a="1"/>
  <c r="Q36" i="21" s="1"/>
  <c r="P36" i="21" a="1"/>
  <c r="P36" i="21" s="1"/>
  <c r="O36" i="21" a="1"/>
  <c r="O36" i="21" s="1"/>
  <c r="L36" i="21"/>
  <c r="I36" i="21"/>
  <c r="V35" i="21" a="1"/>
  <c r="V35" i="21" s="1"/>
  <c r="U35" i="21" a="1"/>
  <c r="U35" i="21" s="1"/>
  <c r="T35" i="21" a="1"/>
  <c r="T35" i="21" s="1"/>
  <c r="S35" i="21" a="1"/>
  <c r="S35" i="21" s="1"/>
  <c r="R35" i="21" a="1"/>
  <c r="R35" i="21" s="1"/>
  <c r="Q35" i="21" a="1"/>
  <c r="Q35" i="21" s="1"/>
  <c r="P35" i="21" a="1"/>
  <c r="P35" i="21" s="1"/>
  <c r="O35" i="21" a="1"/>
  <c r="O35" i="21" s="1"/>
  <c r="L35" i="21"/>
  <c r="I35" i="21"/>
  <c r="V34" i="21" a="1"/>
  <c r="V34" i="21" s="1"/>
  <c r="U34" i="21" a="1"/>
  <c r="U34" i="21" s="1"/>
  <c r="T34" i="21" a="1"/>
  <c r="T34" i="21" s="1"/>
  <c r="S34" i="21" a="1"/>
  <c r="S34" i="21" s="1"/>
  <c r="R34" i="21" a="1"/>
  <c r="R34" i="21" s="1"/>
  <c r="Q34" i="21" a="1"/>
  <c r="Q34" i="21" s="1"/>
  <c r="P34" i="21" a="1"/>
  <c r="P34" i="21" s="1"/>
  <c r="O34" i="21" a="1"/>
  <c r="O34" i="21" s="1"/>
  <c r="L34" i="21"/>
  <c r="I34" i="21"/>
  <c r="V33" i="21" a="1"/>
  <c r="V33" i="21" s="1"/>
  <c r="U33" i="21" a="1"/>
  <c r="U33" i="21" s="1"/>
  <c r="T33" i="21" a="1"/>
  <c r="T33" i="21" s="1"/>
  <c r="S33" i="21" a="1"/>
  <c r="S33" i="21" s="1"/>
  <c r="R33" i="21" a="1"/>
  <c r="R33" i="21" s="1"/>
  <c r="Q33" i="21" a="1"/>
  <c r="Q33" i="21" s="1"/>
  <c r="P33" i="21" a="1"/>
  <c r="P33" i="21" s="1"/>
  <c r="O33" i="21" a="1"/>
  <c r="O33" i="21" s="1"/>
  <c r="L33" i="21"/>
  <c r="I33" i="21"/>
  <c r="V32" i="21" a="1"/>
  <c r="V32" i="21" s="1"/>
  <c r="U32" i="21" a="1"/>
  <c r="U32" i="21" s="1"/>
  <c r="T32" i="21" a="1"/>
  <c r="T32" i="21" s="1"/>
  <c r="S32" i="21" a="1"/>
  <c r="S32" i="21" s="1"/>
  <c r="R32" i="21" a="1"/>
  <c r="R32" i="21" s="1"/>
  <c r="Q32" i="21" a="1"/>
  <c r="Q32" i="21" s="1"/>
  <c r="P32" i="21" a="1"/>
  <c r="P32" i="21" s="1"/>
  <c r="O32" i="21" a="1"/>
  <c r="O32" i="21" s="1"/>
  <c r="L32" i="21"/>
  <c r="I32" i="21"/>
  <c r="V31" i="21" a="1"/>
  <c r="V31" i="21" s="1"/>
  <c r="U31" i="21" a="1"/>
  <c r="U31" i="21" s="1"/>
  <c r="T31" i="21" a="1"/>
  <c r="T31" i="21" s="1"/>
  <c r="S31" i="21" a="1"/>
  <c r="S31" i="21" s="1"/>
  <c r="R31" i="21" a="1"/>
  <c r="R31" i="21" s="1"/>
  <c r="Q31" i="21" a="1"/>
  <c r="Q31" i="21" s="1"/>
  <c r="P31" i="21" a="1"/>
  <c r="P31" i="21" s="1"/>
  <c r="O31" i="21" a="1"/>
  <c r="O31" i="21" s="1"/>
  <c r="L31" i="21"/>
  <c r="I31" i="21"/>
  <c r="V30" i="21" a="1"/>
  <c r="V30" i="21" s="1"/>
  <c r="U30" i="21" a="1"/>
  <c r="U30" i="21" s="1"/>
  <c r="T30" i="21" a="1"/>
  <c r="T30" i="21" s="1"/>
  <c r="S30" i="21" a="1"/>
  <c r="S30" i="21" s="1"/>
  <c r="R30" i="21" a="1"/>
  <c r="R30" i="21" s="1"/>
  <c r="Q30" i="21" a="1"/>
  <c r="Q30" i="21" s="1"/>
  <c r="P30" i="21" a="1"/>
  <c r="P30" i="21" s="1"/>
  <c r="O30" i="21" a="1"/>
  <c r="O30" i="21" s="1"/>
  <c r="L30" i="21"/>
  <c r="I30" i="21"/>
  <c r="V29" i="21" a="1"/>
  <c r="V29" i="21" s="1"/>
  <c r="U29" i="21" a="1"/>
  <c r="U29" i="21" s="1"/>
  <c r="T29" i="21" a="1"/>
  <c r="T29" i="21" s="1"/>
  <c r="S29" i="21" a="1"/>
  <c r="S29" i="21" s="1"/>
  <c r="R29" i="21" a="1"/>
  <c r="R29" i="21" s="1"/>
  <c r="Q29" i="21" a="1"/>
  <c r="Q29" i="21" s="1"/>
  <c r="P29" i="21" a="1"/>
  <c r="P29" i="21" s="1"/>
  <c r="O29" i="21" a="1"/>
  <c r="O29" i="21" s="1"/>
  <c r="L29" i="21"/>
  <c r="I29" i="21"/>
  <c r="V28" i="21" a="1"/>
  <c r="V28" i="21" s="1"/>
  <c r="U28" i="21" a="1"/>
  <c r="U28" i="21" s="1"/>
  <c r="T28" i="21" a="1"/>
  <c r="T28" i="21" s="1"/>
  <c r="S28" i="21" a="1"/>
  <c r="S28" i="21" s="1"/>
  <c r="R28" i="21" a="1"/>
  <c r="R28" i="21" s="1"/>
  <c r="Q28" i="21" a="1"/>
  <c r="Q28" i="21" s="1"/>
  <c r="P28" i="21" a="1"/>
  <c r="P28" i="21" s="1"/>
  <c r="O28" i="21" a="1"/>
  <c r="O28" i="21" s="1"/>
  <c r="L28" i="21"/>
  <c r="I28" i="21"/>
  <c r="V27" i="21" a="1"/>
  <c r="V27" i="21" s="1"/>
  <c r="U27" i="21" a="1"/>
  <c r="U27" i="21" s="1"/>
  <c r="T27" i="21" a="1"/>
  <c r="T27" i="21" s="1"/>
  <c r="S27" i="21" a="1"/>
  <c r="S27" i="21" s="1"/>
  <c r="R27" i="21" a="1"/>
  <c r="R27" i="21" s="1"/>
  <c r="Q27" i="21" a="1"/>
  <c r="Q27" i="21" s="1"/>
  <c r="P27" i="21" a="1"/>
  <c r="P27" i="21" s="1"/>
  <c r="O27" i="21" a="1"/>
  <c r="O27" i="21" s="1"/>
  <c r="L27" i="21"/>
  <c r="I27" i="21"/>
  <c r="V26" i="21" a="1"/>
  <c r="V26" i="21" s="1"/>
  <c r="U26" i="21" a="1"/>
  <c r="U26" i="21" s="1"/>
  <c r="T26" i="21" a="1"/>
  <c r="T26" i="21" s="1"/>
  <c r="S26" i="21" a="1"/>
  <c r="S26" i="21" s="1"/>
  <c r="R26" i="21" a="1"/>
  <c r="R26" i="21" s="1"/>
  <c r="Q26" i="21" a="1"/>
  <c r="Q26" i="21" s="1"/>
  <c r="P26" i="21" a="1"/>
  <c r="P26" i="21" s="1"/>
  <c r="O26" i="21" a="1"/>
  <c r="O26" i="21" s="1"/>
  <c r="L26" i="21"/>
  <c r="I26" i="21"/>
  <c r="V25" i="21" a="1"/>
  <c r="V25" i="21" s="1"/>
  <c r="U25" i="21" a="1"/>
  <c r="U25" i="21" s="1"/>
  <c r="T25" i="21" a="1"/>
  <c r="T25" i="21" s="1"/>
  <c r="S25" i="21" a="1"/>
  <c r="S25" i="21" s="1"/>
  <c r="R25" i="21" a="1"/>
  <c r="R25" i="21" s="1"/>
  <c r="Q25" i="21" a="1"/>
  <c r="Q25" i="21" s="1"/>
  <c r="P25" i="21" a="1"/>
  <c r="P25" i="21" s="1"/>
  <c r="O25" i="21" a="1"/>
  <c r="O25" i="21" s="1"/>
  <c r="L25" i="21"/>
  <c r="I25" i="21"/>
  <c r="V24" i="21" a="1"/>
  <c r="V24" i="21" s="1"/>
  <c r="U24" i="21" a="1"/>
  <c r="U24" i="21" s="1"/>
  <c r="T24" i="21" a="1"/>
  <c r="T24" i="21" s="1"/>
  <c r="S24" i="21" a="1"/>
  <c r="S24" i="21" s="1"/>
  <c r="R24" i="21" a="1"/>
  <c r="R24" i="21" s="1"/>
  <c r="Q24" i="21" a="1"/>
  <c r="Q24" i="21" s="1"/>
  <c r="P24" i="21" a="1"/>
  <c r="P24" i="21" s="1"/>
  <c r="O24" i="21" a="1"/>
  <c r="O24" i="21" s="1"/>
  <c r="L24" i="21"/>
  <c r="I24" i="21"/>
  <c r="V23" i="21" a="1"/>
  <c r="V23" i="21" s="1"/>
  <c r="U23" i="21" a="1"/>
  <c r="U23" i="21" s="1"/>
  <c r="T23" i="21" a="1"/>
  <c r="T23" i="21" s="1"/>
  <c r="S23" i="21" a="1"/>
  <c r="S23" i="21" s="1"/>
  <c r="R23" i="21" a="1"/>
  <c r="R23" i="21" s="1"/>
  <c r="Q23" i="21" a="1"/>
  <c r="Q23" i="21" s="1"/>
  <c r="P23" i="21" a="1"/>
  <c r="P23" i="21" s="1"/>
  <c r="O23" i="21" a="1"/>
  <c r="O23" i="21" s="1"/>
  <c r="L23" i="21"/>
  <c r="I23" i="21"/>
  <c r="V22" i="21" a="1"/>
  <c r="V22" i="21" s="1"/>
  <c r="U22" i="21" a="1"/>
  <c r="U22" i="21" s="1"/>
  <c r="T22" i="21" a="1"/>
  <c r="T22" i="21" s="1"/>
  <c r="S22" i="21" a="1"/>
  <c r="S22" i="21" s="1"/>
  <c r="R22" i="21" a="1"/>
  <c r="R22" i="21" s="1"/>
  <c r="Q22" i="21" a="1"/>
  <c r="Q22" i="21" s="1"/>
  <c r="P22" i="21" a="1"/>
  <c r="P22" i="21" s="1"/>
  <c r="O22" i="21" a="1"/>
  <c r="O22" i="21" s="1"/>
  <c r="L22" i="21"/>
  <c r="I22" i="21"/>
  <c r="V21" i="21" a="1"/>
  <c r="V21" i="21" s="1"/>
  <c r="U21" i="21" a="1"/>
  <c r="U21" i="21" s="1"/>
  <c r="T21" i="21" a="1"/>
  <c r="T21" i="21" s="1"/>
  <c r="S21" i="21" a="1"/>
  <c r="S21" i="21" s="1"/>
  <c r="R21" i="21" a="1"/>
  <c r="R21" i="21" s="1"/>
  <c r="Q21" i="21" a="1"/>
  <c r="Q21" i="21" s="1"/>
  <c r="P21" i="21" a="1"/>
  <c r="P21" i="21" s="1"/>
  <c r="O21" i="21" a="1"/>
  <c r="O21" i="21" s="1"/>
  <c r="L21" i="21"/>
  <c r="I21" i="21"/>
  <c r="V20" i="21" a="1"/>
  <c r="V20" i="21" s="1"/>
  <c r="U20" i="21" a="1"/>
  <c r="U20" i="21" s="1"/>
  <c r="T20" i="21" a="1"/>
  <c r="T20" i="21" s="1"/>
  <c r="S20" i="21" a="1"/>
  <c r="S20" i="21" s="1"/>
  <c r="R20" i="21" a="1"/>
  <c r="R20" i="21" s="1"/>
  <c r="Q20" i="21" a="1"/>
  <c r="Q20" i="21" s="1"/>
  <c r="P20" i="21" a="1"/>
  <c r="P20" i="21" s="1"/>
  <c r="O20" i="21" a="1"/>
  <c r="O20" i="21" s="1"/>
  <c r="L20" i="21"/>
  <c r="I20" i="21"/>
  <c r="V19" i="21" a="1"/>
  <c r="V19" i="21" s="1"/>
  <c r="U19" i="21" a="1"/>
  <c r="U19" i="21" s="1"/>
  <c r="T19" i="21" a="1"/>
  <c r="T19" i="21" s="1"/>
  <c r="S19" i="21" a="1"/>
  <c r="S19" i="21" s="1"/>
  <c r="R19" i="21" a="1"/>
  <c r="R19" i="21" s="1"/>
  <c r="Q19" i="21" a="1"/>
  <c r="Q19" i="21" s="1"/>
  <c r="P19" i="21" a="1"/>
  <c r="P19" i="21" s="1"/>
  <c r="O19" i="21" a="1"/>
  <c r="O19" i="21" s="1"/>
  <c r="L19" i="21"/>
  <c r="I19" i="21"/>
  <c r="V18" i="21" a="1"/>
  <c r="V18" i="21" s="1"/>
  <c r="U18" i="21" a="1"/>
  <c r="U18" i="21" s="1"/>
  <c r="T18" i="21" a="1"/>
  <c r="T18" i="21" s="1"/>
  <c r="S18" i="21" a="1"/>
  <c r="S18" i="21" s="1"/>
  <c r="R18" i="21" a="1"/>
  <c r="R18" i="21" s="1"/>
  <c r="Q18" i="21" a="1"/>
  <c r="Q18" i="21" s="1"/>
  <c r="P18" i="21" a="1"/>
  <c r="P18" i="21" s="1"/>
  <c r="O18" i="21" a="1"/>
  <c r="O18" i="21" s="1"/>
  <c r="L18" i="21"/>
  <c r="I18" i="21"/>
  <c r="V17" i="21" a="1"/>
  <c r="V17" i="21" s="1"/>
  <c r="U17" i="21" a="1"/>
  <c r="U17" i="21" s="1"/>
  <c r="T17" i="21" a="1"/>
  <c r="T17" i="21" s="1"/>
  <c r="S17" i="21" a="1"/>
  <c r="S17" i="21" s="1"/>
  <c r="R17" i="21" a="1"/>
  <c r="R17" i="21" s="1"/>
  <c r="Q17" i="21" a="1"/>
  <c r="Q17" i="21" s="1"/>
  <c r="P17" i="21" a="1"/>
  <c r="P17" i="21" s="1"/>
  <c r="O17" i="21" a="1"/>
  <c r="O17" i="21" s="1"/>
  <c r="L17" i="21"/>
  <c r="I17" i="21"/>
  <c r="V16" i="21" a="1"/>
  <c r="V16" i="21" s="1"/>
  <c r="U16" i="21" a="1"/>
  <c r="U16" i="21" s="1"/>
  <c r="T16" i="21" a="1"/>
  <c r="T16" i="21" s="1"/>
  <c r="S16" i="21" a="1"/>
  <c r="S16" i="21" s="1"/>
  <c r="R16" i="21" a="1"/>
  <c r="R16" i="21" s="1"/>
  <c r="Q16" i="21" a="1"/>
  <c r="Q16" i="21" s="1"/>
  <c r="P16" i="21" a="1"/>
  <c r="P16" i="21" s="1"/>
  <c r="O16" i="21" a="1"/>
  <c r="O16" i="21" s="1"/>
  <c r="L16" i="21"/>
  <c r="I16" i="21"/>
  <c r="V15" i="21" a="1"/>
  <c r="V15" i="21" s="1"/>
  <c r="U15" i="21" a="1"/>
  <c r="U15" i="21" s="1"/>
  <c r="T15" i="21" a="1"/>
  <c r="T15" i="21" s="1"/>
  <c r="S15" i="21" a="1"/>
  <c r="S15" i="21" s="1"/>
  <c r="R15" i="21" a="1"/>
  <c r="R15" i="21" s="1"/>
  <c r="Q15" i="21" a="1"/>
  <c r="Q15" i="21" s="1"/>
  <c r="P15" i="21" a="1"/>
  <c r="P15" i="21" s="1"/>
  <c r="O15" i="21" a="1"/>
  <c r="O15" i="21" s="1"/>
  <c r="L15" i="21"/>
  <c r="I15" i="21"/>
  <c r="V14" i="21" a="1"/>
  <c r="V14" i="21" s="1"/>
  <c r="U14" i="21" a="1"/>
  <c r="U14" i="21" s="1"/>
  <c r="T14" i="21" a="1"/>
  <c r="T14" i="21" s="1"/>
  <c r="S14" i="21" a="1"/>
  <c r="S14" i="21" s="1"/>
  <c r="R14" i="21" a="1"/>
  <c r="R14" i="21" s="1"/>
  <c r="Q14" i="21" a="1"/>
  <c r="Q14" i="21" s="1"/>
  <c r="P14" i="21" a="1"/>
  <c r="P14" i="21" s="1"/>
  <c r="O14" i="21" a="1"/>
  <c r="O14" i="21" s="1"/>
  <c r="L14" i="21"/>
  <c r="I14" i="21"/>
  <c r="V13" i="21" a="1"/>
  <c r="V13" i="21" s="1"/>
  <c r="U13" i="21" a="1"/>
  <c r="U13" i="21" s="1"/>
  <c r="T13" i="21" a="1"/>
  <c r="T13" i="21" s="1"/>
  <c r="S13" i="21" a="1"/>
  <c r="S13" i="21" s="1"/>
  <c r="R13" i="21" a="1"/>
  <c r="R13" i="21" s="1"/>
  <c r="Q13" i="21" a="1"/>
  <c r="Q13" i="21" s="1"/>
  <c r="P13" i="21" a="1"/>
  <c r="P13" i="21" s="1"/>
  <c r="O13" i="21" a="1"/>
  <c r="O13" i="21" s="1"/>
  <c r="L13" i="21"/>
  <c r="I13" i="21"/>
  <c r="V12" i="21" a="1"/>
  <c r="V12" i="21" s="1"/>
  <c r="U12" i="21" a="1"/>
  <c r="U12" i="21" s="1"/>
  <c r="T12" i="21" a="1"/>
  <c r="T12" i="21" s="1"/>
  <c r="S12" i="21" a="1"/>
  <c r="S12" i="21" s="1"/>
  <c r="R12" i="21" a="1"/>
  <c r="R12" i="21" s="1"/>
  <c r="Q12" i="21" a="1"/>
  <c r="Q12" i="21" s="1"/>
  <c r="P12" i="21" a="1"/>
  <c r="P12" i="21" s="1"/>
  <c r="O12" i="21" a="1"/>
  <c r="O12" i="21" s="1"/>
  <c r="L12" i="21"/>
  <c r="I12" i="21"/>
  <c r="V11" i="21" a="1"/>
  <c r="V11" i="21" s="1"/>
  <c r="U11" i="21" a="1"/>
  <c r="U11" i="21" s="1"/>
  <c r="T11" i="21" a="1"/>
  <c r="T11" i="21" s="1"/>
  <c r="S11" i="21" a="1"/>
  <c r="S11" i="21" s="1"/>
  <c r="R11" i="21" a="1"/>
  <c r="R11" i="21" s="1"/>
  <c r="Q11" i="21" a="1"/>
  <c r="Q11" i="21" s="1"/>
  <c r="P11" i="21" a="1"/>
  <c r="P11" i="21" s="1"/>
  <c r="O11" i="21" a="1"/>
  <c r="O11" i="21" s="1"/>
  <c r="L11" i="21"/>
  <c r="I11" i="21"/>
  <c r="A2" i="21"/>
  <c r="J24" i="18"/>
  <c r="J25" i="18"/>
  <c r="J26" i="18"/>
  <c r="J27" i="18"/>
  <c r="J28" i="18"/>
  <c r="J29" i="18"/>
  <c r="J30" i="18"/>
  <c r="J31" i="18"/>
  <c r="J32" i="18"/>
  <c r="J23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L21" i="18"/>
  <c r="K24" i="18"/>
  <c r="K25" i="18" s="1"/>
  <c r="K26" i="18" s="1"/>
  <c r="K27" i="18" s="1"/>
  <c r="K28" i="18" s="1"/>
  <c r="K29" i="18" s="1"/>
  <c r="K30" i="18" s="1"/>
  <c r="K31" i="18" s="1"/>
  <c r="K32" i="18" s="1"/>
  <c r="P4" i="18"/>
  <c r="Q4" i="18" s="1"/>
  <c r="R4" i="18" s="1"/>
  <c r="S4" i="18" s="1"/>
  <c r="T4" i="18" s="1"/>
  <c r="U4" i="18" s="1"/>
  <c r="V4" i="18" s="1"/>
  <c r="W4" i="18" s="1"/>
  <c r="X4" i="18" s="1"/>
  <c r="Y4" i="18" s="1"/>
  <c r="Z4" i="18" s="1"/>
  <c r="AA4" i="18" s="1"/>
  <c r="AB4" i="18" s="1"/>
  <c r="AC4" i="18" s="1"/>
  <c r="AD4" i="18" s="1"/>
  <c r="AE4" i="18" s="1"/>
  <c r="AF4" i="18" s="1"/>
  <c r="AG4" i="18" s="1"/>
  <c r="AH4" i="18" s="1"/>
  <c r="AI4" i="18" s="1"/>
  <c r="AJ4" i="18" s="1"/>
  <c r="AK4" i="18" s="1"/>
  <c r="AL4" i="18" s="1"/>
  <c r="AM4" i="18" s="1"/>
  <c r="AN4" i="18" s="1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6" i="18"/>
  <c r="B36" i="13"/>
  <c r="B37" i="13"/>
  <c r="B38" i="13"/>
  <c r="B39" i="13"/>
  <c r="B35" i="13"/>
  <c r="B6" i="16"/>
  <c r="B7" i="16"/>
  <c r="B8" i="16"/>
  <c r="B9" i="16"/>
  <c r="B10" i="16"/>
  <c r="B11" i="16"/>
  <c r="B12" i="16"/>
  <c r="B5" i="16"/>
  <c r="A2" i="15"/>
  <c r="AA3" i="13"/>
  <c r="AA4" i="13"/>
  <c r="AA5" i="13"/>
  <c r="AA6" i="13"/>
  <c r="AA7" i="13"/>
  <c r="AA8" i="13"/>
  <c r="AA9" i="13"/>
  <c r="AA2" i="13"/>
  <c r="AE5" i="13"/>
  <c r="AE8" i="13"/>
  <c r="AD5" i="13"/>
  <c r="AD8" i="13"/>
  <c r="Z3" i="13"/>
  <c r="Z4" i="13" s="1"/>
  <c r="Z5" i="13" s="1"/>
  <c r="Z6" i="13" s="1"/>
  <c r="Z7" i="13" s="1"/>
  <c r="Z8" i="13" s="1"/>
  <c r="Z9" i="13" s="1"/>
  <c r="W5" i="13"/>
  <c r="W8" i="13"/>
  <c r="V5" i="13"/>
  <c r="V8" i="13"/>
  <c r="W2" i="13"/>
  <c r="V2" i="13"/>
  <c r="S3" i="13"/>
  <c r="S4" i="13" s="1"/>
  <c r="S5" i="13" s="1"/>
  <c r="S6" i="13" s="1"/>
  <c r="S7" i="13" s="1"/>
  <c r="S8" i="13" s="1"/>
  <c r="S9" i="13" s="1"/>
  <c r="V36" i="15" a="1"/>
  <c r="V36" i="15" s="1"/>
  <c r="U36" i="15" a="1"/>
  <c r="U36" i="15" s="1"/>
  <c r="T36" i="15" a="1"/>
  <c r="T36" i="15" s="1"/>
  <c r="S36" i="15" a="1"/>
  <c r="S36" i="15" s="1"/>
  <c r="R36" i="15" a="1"/>
  <c r="R36" i="15" s="1"/>
  <c r="Q36" i="15" a="1"/>
  <c r="Q36" i="15" s="1"/>
  <c r="P36" i="15" a="1"/>
  <c r="P36" i="15" s="1"/>
  <c r="O36" i="15" a="1"/>
  <c r="O36" i="15" s="1"/>
  <c r="L36" i="15"/>
  <c r="I36" i="15"/>
  <c r="V35" i="15" a="1"/>
  <c r="V35" i="15" s="1"/>
  <c r="U35" i="15" a="1"/>
  <c r="U35" i="15" s="1"/>
  <c r="T35" i="15" a="1"/>
  <c r="T35" i="15" s="1"/>
  <c r="S35" i="15" a="1"/>
  <c r="S35" i="15" s="1"/>
  <c r="R35" i="15" a="1"/>
  <c r="R35" i="15" s="1"/>
  <c r="Q35" i="15" a="1"/>
  <c r="Q35" i="15" s="1"/>
  <c r="P35" i="15" a="1"/>
  <c r="P35" i="15" s="1"/>
  <c r="O35" i="15" a="1"/>
  <c r="O35" i="15" s="1"/>
  <c r="L35" i="15"/>
  <c r="I35" i="15"/>
  <c r="V34" i="15" a="1"/>
  <c r="V34" i="15" s="1"/>
  <c r="U34" i="15" a="1"/>
  <c r="U34" i="15" s="1"/>
  <c r="T34" i="15" a="1"/>
  <c r="T34" i="15" s="1"/>
  <c r="S34" i="15" a="1"/>
  <c r="S34" i="15" s="1"/>
  <c r="R34" i="15" a="1"/>
  <c r="R34" i="15" s="1"/>
  <c r="Q34" i="15" a="1"/>
  <c r="Q34" i="15" s="1"/>
  <c r="P34" i="15" a="1"/>
  <c r="P34" i="15" s="1"/>
  <c r="O34" i="15" a="1"/>
  <c r="O34" i="15" s="1"/>
  <c r="L34" i="15"/>
  <c r="I34" i="15"/>
  <c r="V33" i="15" a="1"/>
  <c r="V33" i="15" s="1"/>
  <c r="U33" i="15" a="1"/>
  <c r="U33" i="15" s="1"/>
  <c r="T33" i="15" a="1"/>
  <c r="T33" i="15" s="1"/>
  <c r="S33" i="15" a="1"/>
  <c r="S33" i="15" s="1"/>
  <c r="R33" i="15" a="1"/>
  <c r="R33" i="15" s="1"/>
  <c r="Q33" i="15" a="1"/>
  <c r="Q33" i="15" s="1"/>
  <c r="P33" i="15" a="1"/>
  <c r="P33" i="15" s="1"/>
  <c r="O33" i="15" a="1"/>
  <c r="O33" i="15" s="1"/>
  <c r="L33" i="15"/>
  <c r="I33" i="15"/>
  <c r="V32" i="15" a="1"/>
  <c r="V32" i="15" s="1"/>
  <c r="U32" i="15" a="1"/>
  <c r="U32" i="15" s="1"/>
  <c r="T32" i="15" a="1"/>
  <c r="T32" i="15" s="1"/>
  <c r="S32" i="15" a="1"/>
  <c r="S32" i="15" s="1"/>
  <c r="R32" i="15" a="1"/>
  <c r="R32" i="15" s="1"/>
  <c r="Q32" i="15" a="1"/>
  <c r="Q32" i="15" s="1"/>
  <c r="P32" i="15" a="1"/>
  <c r="P32" i="15" s="1"/>
  <c r="O32" i="15" a="1"/>
  <c r="O32" i="15" s="1"/>
  <c r="L32" i="15"/>
  <c r="I32" i="15"/>
  <c r="V31" i="15" a="1"/>
  <c r="V31" i="15" s="1"/>
  <c r="U31" i="15" a="1"/>
  <c r="U31" i="15" s="1"/>
  <c r="T31" i="15" a="1"/>
  <c r="T31" i="15" s="1"/>
  <c r="S31" i="15" a="1"/>
  <c r="S31" i="15" s="1"/>
  <c r="R31" i="15" a="1"/>
  <c r="R31" i="15" s="1"/>
  <c r="Q31" i="15" a="1"/>
  <c r="Q31" i="15" s="1"/>
  <c r="P31" i="15" a="1"/>
  <c r="P31" i="15" s="1"/>
  <c r="O31" i="15" a="1"/>
  <c r="O31" i="15" s="1"/>
  <c r="L31" i="15"/>
  <c r="I31" i="15"/>
  <c r="V30" i="15" a="1"/>
  <c r="V30" i="15" s="1"/>
  <c r="U30" i="15" a="1"/>
  <c r="U30" i="15" s="1"/>
  <c r="T30" i="15" a="1"/>
  <c r="T30" i="15" s="1"/>
  <c r="S30" i="15" a="1"/>
  <c r="S30" i="15" s="1"/>
  <c r="R30" i="15" a="1"/>
  <c r="R30" i="15" s="1"/>
  <c r="Q30" i="15" a="1"/>
  <c r="Q30" i="15" s="1"/>
  <c r="P30" i="15" a="1"/>
  <c r="P30" i="15" s="1"/>
  <c r="O30" i="15" a="1"/>
  <c r="O30" i="15" s="1"/>
  <c r="L30" i="15"/>
  <c r="I30" i="15"/>
  <c r="V29" i="15" a="1"/>
  <c r="V29" i="15" s="1"/>
  <c r="U29" i="15" a="1"/>
  <c r="U29" i="15" s="1"/>
  <c r="T29" i="15" a="1"/>
  <c r="T29" i="15" s="1"/>
  <c r="S29" i="15" a="1"/>
  <c r="S29" i="15" s="1"/>
  <c r="R29" i="15" a="1"/>
  <c r="R29" i="15" s="1"/>
  <c r="Q29" i="15" a="1"/>
  <c r="Q29" i="15" s="1"/>
  <c r="P29" i="15" a="1"/>
  <c r="P29" i="15" s="1"/>
  <c r="O29" i="15" a="1"/>
  <c r="O29" i="15" s="1"/>
  <c r="L29" i="15"/>
  <c r="I29" i="15"/>
  <c r="V28" i="15" a="1"/>
  <c r="V28" i="15" s="1"/>
  <c r="U28" i="15" a="1"/>
  <c r="U28" i="15" s="1"/>
  <c r="T28" i="15" a="1"/>
  <c r="T28" i="15" s="1"/>
  <c r="S28" i="15" a="1"/>
  <c r="S28" i="15" s="1"/>
  <c r="R28" i="15" a="1"/>
  <c r="R28" i="15" s="1"/>
  <c r="Q28" i="15" a="1"/>
  <c r="Q28" i="15" s="1"/>
  <c r="P28" i="15" a="1"/>
  <c r="P28" i="15" s="1"/>
  <c r="O28" i="15" a="1"/>
  <c r="O28" i="15" s="1"/>
  <c r="L28" i="15"/>
  <c r="I28" i="15"/>
  <c r="V27" i="15" a="1"/>
  <c r="V27" i="15" s="1"/>
  <c r="U27" i="15" a="1"/>
  <c r="U27" i="15" s="1"/>
  <c r="T27" i="15" a="1"/>
  <c r="T27" i="15" s="1"/>
  <c r="S27" i="15" a="1"/>
  <c r="S27" i="15" s="1"/>
  <c r="R27" i="15" a="1"/>
  <c r="R27" i="15" s="1"/>
  <c r="Q27" i="15" a="1"/>
  <c r="Q27" i="15" s="1"/>
  <c r="P27" i="15" a="1"/>
  <c r="P27" i="15" s="1"/>
  <c r="O27" i="15" a="1"/>
  <c r="O27" i="15" s="1"/>
  <c r="L27" i="15"/>
  <c r="I27" i="15"/>
  <c r="V26" i="15" a="1"/>
  <c r="V26" i="15" s="1"/>
  <c r="U26" i="15" a="1"/>
  <c r="U26" i="15" s="1"/>
  <c r="T26" i="15" a="1"/>
  <c r="T26" i="15" s="1"/>
  <c r="S26" i="15" a="1"/>
  <c r="S26" i="15" s="1"/>
  <c r="R26" i="15" a="1"/>
  <c r="R26" i="15" s="1"/>
  <c r="Q26" i="15" a="1"/>
  <c r="Q26" i="15" s="1"/>
  <c r="P26" i="15" a="1"/>
  <c r="P26" i="15" s="1"/>
  <c r="O26" i="15" a="1"/>
  <c r="O26" i="15" s="1"/>
  <c r="L26" i="15"/>
  <c r="I26" i="15"/>
  <c r="V25" i="15" a="1"/>
  <c r="V25" i="15" s="1"/>
  <c r="U25" i="15" a="1"/>
  <c r="U25" i="15" s="1"/>
  <c r="T25" i="15" a="1"/>
  <c r="T25" i="15" s="1"/>
  <c r="S25" i="15" a="1"/>
  <c r="S25" i="15" s="1"/>
  <c r="R25" i="15" a="1"/>
  <c r="R25" i="15" s="1"/>
  <c r="Q25" i="15" a="1"/>
  <c r="Q25" i="15" s="1"/>
  <c r="P25" i="15" a="1"/>
  <c r="P25" i="15" s="1"/>
  <c r="O25" i="15" a="1"/>
  <c r="O25" i="15" s="1"/>
  <c r="L25" i="15"/>
  <c r="I25" i="15"/>
  <c r="V24" i="15" a="1"/>
  <c r="V24" i="15" s="1"/>
  <c r="U24" i="15" a="1"/>
  <c r="U24" i="15" s="1"/>
  <c r="T24" i="15" a="1"/>
  <c r="T24" i="15" s="1"/>
  <c r="S24" i="15" a="1"/>
  <c r="S24" i="15" s="1"/>
  <c r="R24" i="15" a="1"/>
  <c r="R24" i="15" s="1"/>
  <c r="Q24" i="15" a="1"/>
  <c r="Q24" i="15" s="1"/>
  <c r="P24" i="15" a="1"/>
  <c r="P24" i="15" s="1"/>
  <c r="O24" i="15" a="1"/>
  <c r="O24" i="15" s="1"/>
  <c r="L24" i="15"/>
  <c r="I24" i="15"/>
  <c r="V23" i="15" a="1"/>
  <c r="V23" i="15" s="1"/>
  <c r="U23" i="15" a="1"/>
  <c r="U23" i="15" s="1"/>
  <c r="T23" i="15" a="1"/>
  <c r="T23" i="15" s="1"/>
  <c r="S23" i="15" a="1"/>
  <c r="S23" i="15" s="1"/>
  <c r="R23" i="15" a="1"/>
  <c r="R23" i="15" s="1"/>
  <c r="Q23" i="15" a="1"/>
  <c r="Q23" i="15" s="1"/>
  <c r="P23" i="15" a="1"/>
  <c r="P23" i="15" s="1"/>
  <c r="O23" i="15" a="1"/>
  <c r="O23" i="15" s="1"/>
  <c r="L23" i="15"/>
  <c r="I23" i="15"/>
  <c r="V22" i="15" a="1"/>
  <c r="V22" i="15" s="1"/>
  <c r="U22" i="15" a="1"/>
  <c r="U22" i="15" s="1"/>
  <c r="T22" i="15" a="1"/>
  <c r="T22" i="15" s="1"/>
  <c r="S22" i="15" a="1"/>
  <c r="S22" i="15" s="1"/>
  <c r="R22" i="15" a="1"/>
  <c r="R22" i="15" s="1"/>
  <c r="Q22" i="15" a="1"/>
  <c r="Q22" i="15" s="1"/>
  <c r="P22" i="15" a="1"/>
  <c r="P22" i="15" s="1"/>
  <c r="O22" i="15" a="1"/>
  <c r="O22" i="15" s="1"/>
  <c r="L22" i="15"/>
  <c r="I22" i="15"/>
  <c r="V21" i="15" a="1"/>
  <c r="V21" i="15" s="1"/>
  <c r="U21" i="15" a="1"/>
  <c r="U21" i="15" s="1"/>
  <c r="T21" i="15" a="1"/>
  <c r="T21" i="15" s="1"/>
  <c r="S21" i="15" a="1"/>
  <c r="S21" i="15" s="1"/>
  <c r="R21" i="15" a="1"/>
  <c r="R21" i="15" s="1"/>
  <c r="Q21" i="15" a="1"/>
  <c r="Q21" i="15" s="1"/>
  <c r="P21" i="15" a="1"/>
  <c r="P21" i="15" s="1"/>
  <c r="O21" i="15" a="1"/>
  <c r="O21" i="15" s="1"/>
  <c r="L21" i="15"/>
  <c r="I21" i="15"/>
  <c r="V20" i="15" a="1"/>
  <c r="V20" i="15" s="1"/>
  <c r="U20" i="15" a="1"/>
  <c r="U20" i="15" s="1"/>
  <c r="T20" i="15" a="1"/>
  <c r="T20" i="15" s="1"/>
  <c r="S20" i="15" a="1"/>
  <c r="S20" i="15" s="1"/>
  <c r="R20" i="15" a="1"/>
  <c r="R20" i="15" s="1"/>
  <c r="Q20" i="15" a="1"/>
  <c r="Q20" i="15" s="1"/>
  <c r="P20" i="15" a="1"/>
  <c r="P20" i="15" s="1"/>
  <c r="O20" i="15" a="1"/>
  <c r="O20" i="15" s="1"/>
  <c r="L20" i="15"/>
  <c r="I20" i="15"/>
  <c r="V19" i="15" a="1"/>
  <c r="V19" i="15" s="1"/>
  <c r="U19" i="15" a="1"/>
  <c r="U19" i="15" s="1"/>
  <c r="T19" i="15" a="1"/>
  <c r="T19" i="15" s="1"/>
  <c r="S19" i="15" a="1"/>
  <c r="S19" i="15" s="1"/>
  <c r="R19" i="15" a="1"/>
  <c r="R19" i="15" s="1"/>
  <c r="Q19" i="15" a="1"/>
  <c r="Q19" i="15" s="1"/>
  <c r="P19" i="15" a="1"/>
  <c r="P19" i="15" s="1"/>
  <c r="O19" i="15" a="1"/>
  <c r="O19" i="15" s="1"/>
  <c r="L19" i="15"/>
  <c r="I19" i="15"/>
  <c r="V18" i="15" a="1"/>
  <c r="V18" i="15" s="1"/>
  <c r="U18" i="15" a="1"/>
  <c r="U18" i="15" s="1"/>
  <c r="T18" i="15" a="1"/>
  <c r="T18" i="15" s="1"/>
  <c r="S18" i="15" a="1"/>
  <c r="S18" i="15" s="1"/>
  <c r="R18" i="15" a="1"/>
  <c r="R18" i="15" s="1"/>
  <c r="Q18" i="15" a="1"/>
  <c r="Q18" i="15" s="1"/>
  <c r="P18" i="15" a="1"/>
  <c r="P18" i="15" s="1"/>
  <c r="O18" i="15" a="1"/>
  <c r="O18" i="15" s="1"/>
  <c r="L18" i="15"/>
  <c r="I18" i="15"/>
  <c r="V17" i="15" a="1"/>
  <c r="V17" i="15" s="1"/>
  <c r="U17" i="15" a="1"/>
  <c r="U17" i="15" s="1"/>
  <c r="T17" i="15" a="1"/>
  <c r="T17" i="15" s="1"/>
  <c r="S17" i="15" a="1"/>
  <c r="S17" i="15" s="1"/>
  <c r="R17" i="15" a="1"/>
  <c r="R17" i="15" s="1"/>
  <c r="Q17" i="15" a="1"/>
  <c r="Q17" i="15" s="1"/>
  <c r="P17" i="15" a="1"/>
  <c r="P17" i="15" s="1"/>
  <c r="O17" i="15" a="1"/>
  <c r="O17" i="15" s="1"/>
  <c r="L17" i="15"/>
  <c r="I17" i="15"/>
  <c r="V16" i="15" a="1"/>
  <c r="V16" i="15" s="1"/>
  <c r="U16" i="15" a="1"/>
  <c r="U16" i="15" s="1"/>
  <c r="T16" i="15" a="1"/>
  <c r="T16" i="15" s="1"/>
  <c r="S16" i="15" a="1"/>
  <c r="S16" i="15" s="1"/>
  <c r="R16" i="15" a="1"/>
  <c r="R16" i="15" s="1"/>
  <c r="Q16" i="15" a="1"/>
  <c r="Q16" i="15" s="1"/>
  <c r="P16" i="15" a="1"/>
  <c r="P16" i="15" s="1"/>
  <c r="O16" i="15" a="1"/>
  <c r="O16" i="15" s="1"/>
  <c r="L16" i="15"/>
  <c r="I16" i="15"/>
  <c r="V15" i="15" a="1"/>
  <c r="V15" i="15" s="1"/>
  <c r="U15" i="15" a="1"/>
  <c r="U15" i="15" s="1"/>
  <c r="T15" i="15" a="1"/>
  <c r="T15" i="15" s="1"/>
  <c r="S15" i="15" a="1"/>
  <c r="S15" i="15" s="1"/>
  <c r="R15" i="15" a="1"/>
  <c r="R15" i="15" s="1"/>
  <c r="Q15" i="15" a="1"/>
  <c r="Q15" i="15" s="1"/>
  <c r="P15" i="15" a="1"/>
  <c r="P15" i="15" s="1"/>
  <c r="O15" i="15" a="1"/>
  <c r="O15" i="15" s="1"/>
  <c r="L15" i="15"/>
  <c r="I15" i="15"/>
  <c r="V14" i="15" a="1"/>
  <c r="V14" i="15" s="1"/>
  <c r="U14" i="15" a="1"/>
  <c r="U14" i="15" s="1"/>
  <c r="T14" i="15" a="1"/>
  <c r="T14" i="15" s="1"/>
  <c r="S14" i="15" a="1"/>
  <c r="S14" i="15" s="1"/>
  <c r="R14" i="15" a="1"/>
  <c r="R14" i="15" s="1"/>
  <c r="Q14" i="15" a="1"/>
  <c r="Q14" i="15" s="1"/>
  <c r="P14" i="15" a="1"/>
  <c r="P14" i="15" s="1"/>
  <c r="O14" i="15" a="1"/>
  <c r="O14" i="15" s="1"/>
  <c r="L14" i="15"/>
  <c r="I14" i="15"/>
  <c r="V13" i="15" a="1"/>
  <c r="V13" i="15" s="1"/>
  <c r="U13" i="15" a="1"/>
  <c r="U13" i="15" s="1"/>
  <c r="T13" i="15" a="1"/>
  <c r="T13" i="15" s="1"/>
  <c r="S13" i="15" a="1"/>
  <c r="S13" i="15" s="1"/>
  <c r="R13" i="15" a="1"/>
  <c r="R13" i="15" s="1"/>
  <c r="Q13" i="15" a="1"/>
  <c r="Q13" i="15" s="1"/>
  <c r="P13" i="15" a="1"/>
  <c r="P13" i="15" s="1"/>
  <c r="O13" i="15" a="1"/>
  <c r="O13" i="15" s="1"/>
  <c r="L13" i="15"/>
  <c r="I13" i="15"/>
  <c r="V12" i="15" a="1"/>
  <c r="V12" i="15" s="1"/>
  <c r="U12" i="15" a="1"/>
  <c r="U12" i="15" s="1"/>
  <c r="T12" i="15" a="1"/>
  <c r="T12" i="15" s="1"/>
  <c r="S12" i="15" a="1"/>
  <c r="S12" i="15" s="1"/>
  <c r="R12" i="15" a="1"/>
  <c r="R12" i="15" s="1"/>
  <c r="Q12" i="15" a="1"/>
  <c r="Q12" i="15" s="1"/>
  <c r="P12" i="15" a="1"/>
  <c r="P12" i="15" s="1"/>
  <c r="O12" i="15" a="1"/>
  <c r="O12" i="15" s="1"/>
  <c r="L12" i="15"/>
  <c r="I12" i="15"/>
  <c r="V11" i="15" a="1"/>
  <c r="V11" i="15" s="1"/>
  <c r="U11" i="15" a="1"/>
  <c r="U11" i="15" s="1"/>
  <c r="T11" i="15" a="1"/>
  <c r="T11" i="15" s="1"/>
  <c r="S11" i="15" a="1"/>
  <c r="S11" i="15" s="1"/>
  <c r="R11" i="15" a="1"/>
  <c r="R11" i="15" s="1"/>
  <c r="Q11" i="15" a="1"/>
  <c r="Q11" i="15" s="1"/>
  <c r="P11" i="15" a="1"/>
  <c r="P11" i="15" s="1"/>
  <c r="O11" i="15" a="1"/>
  <c r="O11" i="15" s="1"/>
  <c r="L11" i="15"/>
  <c r="I11" i="15"/>
  <c r="A2" i="14"/>
  <c r="O25" i="14" a="1"/>
  <c r="O25" i="14" s="1"/>
  <c r="P25" i="14" a="1"/>
  <c r="P25" i="14" s="1"/>
  <c r="Q25" i="14" a="1"/>
  <c r="Q25" i="14" s="1"/>
  <c r="R25" i="14" a="1"/>
  <c r="R25" i="14" s="1"/>
  <c r="S25" i="14" a="1"/>
  <c r="S25" i="14" s="1"/>
  <c r="T25" i="14" a="1"/>
  <c r="T25" i="14" s="1"/>
  <c r="U25" i="14" a="1"/>
  <c r="U25" i="14" s="1"/>
  <c r="O26" i="14" a="1"/>
  <c r="O26" i="14" s="1"/>
  <c r="P26" i="14" a="1"/>
  <c r="P26" i="14" s="1"/>
  <c r="Q26" i="14" a="1"/>
  <c r="Q26" i="14" s="1"/>
  <c r="R26" i="14" a="1"/>
  <c r="R26" i="14" s="1"/>
  <c r="S26" i="14" a="1"/>
  <c r="S26" i="14" s="1"/>
  <c r="T26" i="14" a="1"/>
  <c r="T26" i="14" s="1"/>
  <c r="U26" i="14" a="1"/>
  <c r="U26" i="14" s="1"/>
  <c r="O27" i="14" a="1"/>
  <c r="O27" i="14" s="1"/>
  <c r="P27" i="14" a="1"/>
  <c r="P27" i="14" s="1"/>
  <c r="Q27" i="14" a="1"/>
  <c r="Q27" i="14" s="1"/>
  <c r="R27" i="14" a="1"/>
  <c r="R27" i="14" s="1"/>
  <c r="S27" i="14" a="1"/>
  <c r="S27" i="14" s="1"/>
  <c r="T27" i="14" a="1"/>
  <c r="T27" i="14" s="1"/>
  <c r="U27" i="14" a="1"/>
  <c r="U27" i="14" s="1"/>
  <c r="O28" i="14" a="1"/>
  <c r="O28" i="14" s="1"/>
  <c r="P28" i="14" a="1"/>
  <c r="P28" i="14" s="1"/>
  <c r="Q28" i="14" a="1"/>
  <c r="Q28" i="14" s="1"/>
  <c r="R28" i="14" a="1"/>
  <c r="R28" i="14" s="1"/>
  <c r="S28" i="14" a="1"/>
  <c r="S28" i="14" s="1"/>
  <c r="T28" i="14" a="1"/>
  <c r="T28" i="14" s="1"/>
  <c r="U28" i="14" a="1"/>
  <c r="U28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 s="1"/>
  <c r="T29" i="14" a="1"/>
  <c r="T29" i="14" s="1"/>
  <c r="U29" i="14" a="1"/>
  <c r="U29" i="14" s="1"/>
  <c r="O30" i="14" a="1"/>
  <c r="O30" i="14" s="1"/>
  <c r="P30" i="14" a="1"/>
  <c r="P30" i="14" s="1"/>
  <c r="Q30" i="14" a="1"/>
  <c r="Q30" i="14" s="1"/>
  <c r="R30" i="14" a="1"/>
  <c r="R30" i="14" s="1"/>
  <c r="S30" i="14" a="1"/>
  <c r="S30" i="14" s="1"/>
  <c r="T30" i="14" a="1"/>
  <c r="T30" i="14" s="1"/>
  <c r="U30" i="14" a="1"/>
  <c r="U30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 s="1"/>
  <c r="T31" i="14" a="1"/>
  <c r="T31" i="14" s="1"/>
  <c r="U31" i="14" a="1"/>
  <c r="U31" i="14" s="1"/>
  <c r="O32" i="14" a="1"/>
  <c r="O32" i="14" s="1"/>
  <c r="P32" i="14" a="1"/>
  <c r="P32" i="14" s="1"/>
  <c r="Q32" i="14" a="1"/>
  <c r="Q32" i="14" s="1"/>
  <c r="R32" i="14" a="1"/>
  <c r="R32" i="14" s="1"/>
  <c r="S32" i="14" a="1"/>
  <c r="S32" i="14" s="1"/>
  <c r="T32" i="14" a="1"/>
  <c r="T32" i="14" s="1"/>
  <c r="U32" i="14" a="1"/>
  <c r="U32" i="14" s="1"/>
  <c r="O33" i="14" a="1"/>
  <c r="O33" i="14" s="1"/>
  <c r="P33" i="14" a="1"/>
  <c r="P33" i="14" s="1"/>
  <c r="Q33" i="14" a="1"/>
  <c r="Q33" i="14" s="1"/>
  <c r="R33" i="14" a="1"/>
  <c r="R33" i="14" s="1"/>
  <c r="S33" i="14" a="1"/>
  <c r="S33" i="14" s="1"/>
  <c r="T33" i="14" a="1"/>
  <c r="T33" i="14" s="1"/>
  <c r="U33" i="14" a="1"/>
  <c r="U33" i="14" s="1"/>
  <c r="O34" i="14" a="1"/>
  <c r="O34" i="14" s="1"/>
  <c r="P34" i="14" a="1"/>
  <c r="P34" i="14" s="1"/>
  <c r="Q34" i="14" a="1"/>
  <c r="Q34" i="14" s="1"/>
  <c r="R34" i="14" a="1"/>
  <c r="R34" i="14" s="1"/>
  <c r="S34" i="14" a="1"/>
  <c r="S34" i="14" s="1"/>
  <c r="T34" i="14" a="1"/>
  <c r="T34" i="14" s="1"/>
  <c r="U34" i="14" a="1"/>
  <c r="U34" i="14" s="1"/>
  <c r="O35" i="14" a="1"/>
  <c r="O35" i="14" s="1"/>
  <c r="P35" i="14" a="1"/>
  <c r="P35" i="14" s="1"/>
  <c r="Q35" i="14" a="1"/>
  <c r="Q35" i="14" s="1"/>
  <c r="R35" i="14" a="1"/>
  <c r="R35" i="14" s="1"/>
  <c r="S35" i="14" a="1"/>
  <c r="S35" i="14" s="1"/>
  <c r="T35" i="14" a="1"/>
  <c r="T35" i="14" s="1"/>
  <c r="U35" i="14" a="1"/>
  <c r="U35" i="14" s="1"/>
  <c r="O36" i="14" a="1"/>
  <c r="O36" i="14" s="1"/>
  <c r="P36" i="14" a="1"/>
  <c r="P36" i="14" s="1"/>
  <c r="Q36" i="14" a="1"/>
  <c r="Q36" i="14" s="1"/>
  <c r="R36" i="14" a="1"/>
  <c r="R36" i="14" s="1"/>
  <c r="S36" i="14" a="1"/>
  <c r="S36" i="14" s="1"/>
  <c r="T36" i="14" a="1"/>
  <c r="T36" i="14" s="1"/>
  <c r="U36" i="14" a="1"/>
  <c r="U36" i="14" s="1"/>
  <c r="V35" i="14" a="1"/>
  <c r="V35" i="14" s="1"/>
  <c r="V36" i="14" a="1"/>
  <c r="V36" i="14" s="1"/>
  <c r="V25" i="14" a="1"/>
  <c r="V25" i="14" s="1"/>
  <c r="V26" i="14" a="1"/>
  <c r="V26" i="14" s="1"/>
  <c r="V27" i="14" a="1"/>
  <c r="V27" i="14" s="1"/>
  <c r="V28" i="14" a="1"/>
  <c r="V28" i="14" s="1"/>
  <c r="V29" i="14" a="1"/>
  <c r="V29" i="14" s="1"/>
  <c r="V30" i="14" a="1"/>
  <c r="V30" i="14" s="1"/>
  <c r="V31" i="14" a="1"/>
  <c r="V31" i="14" s="1"/>
  <c r="V32" i="14" a="1"/>
  <c r="V32" i="14" s="1"/>
  <c r="V33" i="14" a="1"/>
  <c r="V33" i="14" s="1"/>
  <c r="V34" i="14" a="1"/>
  <c r="V34" i="14" s="1"/>
  <c r="O12" i="14" a="1"/>
  <c r="O12" i="14" s="1"/>
  <c r="P12" i="14" a="1"/>
  <c r="P12" i="14" s="1"/>
  <c r="Q12" i="14" a="1"/>
  <c r="Q12" i="14" s="1"/>
  <c r="R12" i="14" a="1"/>
  <c r="R12" i="14" s="1"/>
  <c r="S12" i="14" a="1"/>
  <c r="S12" i="14" s="1"/>
  <c r="T12" i="14" a="1"/>
  <c r="T12" i="14" s="1"/>
  <c r="U12" i="14" a="1"/>
  <c r="U12" i="14" s="1"/>
  <c r="V12" i="14" a="1"/>
  <c r="V12" i="14" s="1"/>
  <c r="O13" i="14" a="1"/>
  <c r="O13" i="14" s="1"/>
  <c r="P13" i="14" a="1"/>
  <c r="P13" i="14" s="1"/>
  <c r="Q13" i="14" a="1"/>
  <c r="Q13" i="14" s="1"/>
  <c r="R13" i="14" a="1"/>
  <c r="R13" i="14" s="1"/>
  <c r="S13" i="14" a="1"/>
  <c r="S13" i="14" s="1"/>
  <c r="T13" i="14" a="1"/>
  <c r="T13" i="14" s="1"/>
  <c r="U13" i="14" a="1"/>
  <c r="U13" i="14" s="1"/>
  <c r="V13" i="14" a="1"/>
  <c r="V13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T14" i="14" a="1"/>
  <c r="T14" i="14" s="1"/>
  <c r="U14" i="14" a="1"/>
  <c r="U14" i="14" s="1"/>
  <c r="V14" i="14" a="1"/>
  <c r="V14" i="14" s="1"/>
  <c r="O15" i="14" a="1"/>
  <c r="O15" i="14" s="1"/>
  <c r="P15" i="14" a="1"/>
  <c r="P15" i="14" s="1"/>
  <c r="Q15" i="14" a="1"/>
  <c r="Q15" i="14" s="1"/>
  <c r="R15" i="14" a="1"/>
  <c r="R15" i="14" s="1"/>
  <c r="S15" i="14" a="1"/>
  <c r="S15" i="14" s="1"/>
  <c r="T15" i="14" a="1"/>
  <c r="T15" i="14" s="1"/>
  <c r="U15" i="14" a="1"/>
  <c r="U15" i="14" s="1"/>
  <c r="V15" i="14" a="1"/>
  <c r="V15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T16" i="14" a="1"/>
  <c r="T16" i="14" s="1"/>
  <c r="U16" i="14" a="1"/>
  <c r="U16" i="14" s="1"/>
  <c r="V16" i="14" a="1"/>
  <c r="V16" i="14" s="1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T17" i="14" a="1"/>
  <c r="T17" i="14" s="1"/>
  <c r="U17" i="14" a="1"/>
  <c r="U17" i="14" s="1"/>
  <c r="V17" i="14" a="1"/>
  <c r="V17" i="14" s="1"/>
  <c r="O18" i="14" a="1"/>
  <c r="O18" i="14" s="1"/>
  <c r="P18" i="14" a="1"/>
  <c r="P18" i="14" s="1"/>
  <c r="Q18" i="14" a="1"/>
  <c r="Q18" i="14" s="1"/>
  <c r="R18" i="14" a="1"/>
  <c r="R18" i="14" s="1"/>
  <c r="S18" i="14" a="1"/>
  <c r="S18" i="14" s="1"/>
  <c r="T18" i="14" a="1"/>
  <c r="T18" i="14" s="1"/>
  <c r="U18" i="14" a="1"/>
  <c r="U18" i="14" s="1"/>
  <c r="V18" i="14" a="1"/>
  <c r="V18" i="14" s="1"/>
  <c r="O19" i="14" a="1"/>
  <c r="O19" i="14" s="1"/>
  <c r="P19" i="14" a="1"/>
  <c r="P19" i="14" s="1"/>
  <c r="Q19" i="14" a="1"/>
  <c r="Q19" i="14" s="1"/>
  <c r="R19" i="14" a="1"/>
  <c r="R19" i="14" s="1"/>
  <c r="S19" i="14" a="1"/>
  <c r="S19" i="14" s="1"/>
  <c r="T19" i="14" a="1"/>
  <c r="T19" i="14" s="1"/>
  <c r="U19" i="14" a="1"/>
  <c r="U19" i="14" s="1"/>
  <c r="V19" i="14" a="1"/>
  <c r="V19" i="14" s="1"/>
  <c r="O20" i="14" a="1"/>
  <c r="O20" i="14" s="1"/>
  <c r="P20" i="14" a="1"/>
  <c r="P20" i="14" s="1"/>
  <c r="Q20" i="14" a="1"/>
  <c r="Q20" i="14" s="1"/>
  <c r="R20" i="14" a="1"/>
  <c r="R20" i="14" s="1"/>
  <c r="S20" i="14" a="1"/>
  <c r="S20" i="14" s="1"/>
  <c r="T20" i="14" a="1"/>
  <c r="T20" i="14" s="1"/>
  <c r="U20" i="14" a="1"/>
  <c r="U20" i="14" s="1"/>
  <c r="V20" i="14" a="1"/>
  <c r="V20" i="14" s="1"/>
  <c r="O21" i="14" a="1"/>
  <c r="O21" i="14" s="1"/>
  <c r="P21" i="14" a="1"/>
  <c r="P21" i="14" s="1"/>
  <c r="Q21" i="14" a="1"/>
  <c r="Q21" i="14" s="1"/>
  <c r="R21" i="14" a="1"/>
  <c r="R21" i="14" s="1"/>
  <c r="S21" i="14" a="1"/>
  <c r="S21" i="14" s="1"/>
  <c r="T21" i="14" a="1"/>
  <c r="T21" i="14" s="1"/>
  <c r="U21" i="14" a="1"/>
  <c r="U21" i="14" s="1"/>
  <c r="V21" i="14" a="1"/>
  <c r="V21" i="14" s="1"/>
  <c r="O22" i="14" a="1"/>
  <c r="O22" i="14" s="1"/>
  <c r="P22" i="14" a="1"/>
  <c r="P22" i="14" s="1"/>
  <c r="Q22" i="14" a="1"/>
  <c r="Q22" i="14" s="1"/>
  <c r="R22" i="14" a="1"/>
  <c r="R22" i="14" s="1"/>
  <c r="S22" i="14" a="1"/>
  <c r="S22" i="14" s="1"/>
  <c r="T22" i="14" a="1"/>
  <c r="T22" i="14" s="1"/>
  <c r="U22" i="14" a="1"/>
  <c r="U22" i="14" s="1"/>
  <c r="V22" i="14" a="1"/>
  <c r="V22" i="14" s="1"/>
  <c r="O23" i="14" a="1"/>
  <c r="O23" i="14" s="1"/>
  <c r="P23" i="14" a="1"/>
  <c r="P23" i="14" s="1"/>
  <c r="Q23" i="14" a="1"/>
  <c r="Q23" i="14" s="1"/>
  <c r="R23" i="14" a="1"/>
  <c r="R23" i="14" s="1"/>
  <c r="S23" i="14" a="1"/>
  <c r="S23" i="14" s="1"/>
  <c r="T23" i="14" a="1"/>
  <c r="T23" i="14" s="1"/>
  <c r="U23" i="14" a="1"/>
  <c r="U23" i="14" s="1"/>
  <c r="V23" i="14" a="1"/>
  <c r="V23" i="14" s="1"/>
  <c r="O24" i="14" a="1"/>
  <c r="O24" i="14" s="1"/>
  <c r="P24" i="14" a="1"/>
  <c r="P24" i="14" s="1"/>
  <c r="Q24" i="14" a="1"/>
  <c r="Q24" i="14" s="1"/>
  <c r="R24" i="14" a="1"/>
  <c r="R24" i="14" s="1"/>
  <c r="S24" i="14" a="1"/>
  <c r="S24" i="14" s="1"/>
  <c r="T24" i="14" a="1"/>
  <c r="T24" i="14" s="1"/>
  <c r="U24" i="14" a="1"/>
  <c r="U24" i="14" s="1"/>
  <c r="V24" i="14" a="1"/>
  <c r="V24" i="14" s="1"/>
  <c r="P11" i="14" a="1"/>
  <c r="P11" i="14" s="1"/>
  <c r="Q11" i="14" a="1"/>
  <c r="Q11" i="14" s="1"/>
  <c r="R11" i="14" a="1"/>
  <c r="R11" i="14" s="1"/>
  <c r="S11" i="14" a="1"/>
  <c r="S11" i="14" s="1"/>
  <c r="T11" i="14" a="1"/>
  <c r="T11" i="14" s="1"/>
  <c r="U11" i="14" a="1"/>
  <c r="U11" i="14" s="1"/>
  <c r="V11" i="14" a="1"/>
  <c r="V11" i="14" s="1"/>
  <c r="O11" i="14" a="1"/>
  <c r="O11" i="14" s="1"/>
  <c r="P4" i="13"/>
  <c r="P5" i="13"/>
  <c r="P9" i="13"/>
  <c r="O4" i="13"/>
  <c r="O5" i="13"/>
  <c r="O9" i="13"/>
  <c r="I25" i="13"/>
  <c r="I24" i="13"/>
  <c r="I22" i="13"/>
  <c r="I21" i="13"/>
  <c r="I19" i="13"/>
  <c r="I18" i="13"/>
  <c r="I12" i="13"/>
  <c r="I11" i="13"/>
  <c r="I9" i="13"/>
  <c r="I8" i="13"/>
  <c r="M36" i="14"/>
  <c r="L36" i="14"/>
  <c r="I36" i="14"/>
  <c r="M35" i="14"/>
  <c r="L35" i="14"/>
  <c r="I35" i="14"/>
  <c r="M34" i="14"/>
  <c r="L34" i="14"/>
  <c r="I34" i="14"/>
  <c r="M33" i="14"/>
  <c r="L33" i="14"/>
  <c r="I33" i="14"/>
  <c r="M32" i="14"/>
  <c r="L32" i="14"/>
  <c r="I32" i="14"/>
  <c r="M31" i="14"/>
  <c r="L31" i="14"/>
  <c r="I31" i="14"/>
  <c r="M30" i="14"/>
  <c r="L30" i="14"/>
  <c r="I30" i="14"/>
  <c r="M29" i="14"/>
  <c r="L29" i="14"/>
  <c r="I29" i="14"/>
  <c r="M28" i="14"/>
  <c r="L28" i="14"/>
  <c r="I28" i="14"/>
  <c r="M27" i="14"/>
  <c r="L27" i="14"/>
  <c r="I27" i="14"/>
  <c r="M26" i="14"/>
  <c r="L26" i="14"/>
  <c r="I26" i="14"/>
  <c r="M25" i="14"/>
  <c r="L25" i="14"/>
  <c r="I25" i="14"/>
  <c r="M24" i="14"/>
  <c r="L24" i="14"/>
  <c r="I24" i="14"/>
  <c r="M23" i="14"/>
  <c r="L23" i="14"/>
  <c r="I23" i="14"/>
  <c r="M22" i="14"/>
  <c r="L22" i="14"/>
  <c r="I22" i="14"/>
  <c r="M21" i="14"/>
  <c r="L21" i="14"/>
  <c r="I21" i="14"/>
  <c r="M20" i="14"/>
  <c r="L20" i="14"/>
  <c r="I20" i="14"/>
  <c r="M19" i="14"/>
  <c r="L19" i="14"/>
  <c r="I19" i="14"/>
  <c r="M18" i="14"/>
  <c r="L18" i="14"/>
  <c r="I18" i="14"/>
  <c r="M17" i="14"/>
  <c r="L17" i="14"/>
  <c r="I17" i="14"/>
  <c r="M16" i="14"/>
  <c r="L16" i="14"/>
  <c r="I16" i="14"/>
  <c r="M15" i="14"/>
  <c r="L15" i="14"/>
  <c r="I15" i="14"/>
  <c r="M14" i="14"/>
  <c r="L14" i="14"/>
  <c r="I14" i="14"/>
  <c r="M13" i="14"/>
  <c r="L13" i="14"/>
  <c r="I13" i="14"/>
  <c r="M12" i="14"/>
  <c r="L12" i="14"/>
  <c r="I12" i="14"/>
  <c r="M11" i="14"/>
  <c r="L11" i="14"/>
  <c r="I11" i="14"/>
  <c r="A12" i="12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N36" i="12"/>
  <c r="M36" i="12"/>
  <c r="J36" i="12"/>
  <c r="N35" i="12"/>
  <c r="M35" i="12"/>
  <c r="J35" i="12"/>
  <c r="N34" i="12"/>
  <c r="M34" i="12"/>
  <c r="J34" i="12"/>
  <c r="N33" i="12"/>
  <c r="M33" i="12"/>
  <c r="J33" i="12"/>
  <c r="N32" i="12"/>
  <c r="M32" i="12"/>
  <c r="J32" i="12"/>
  <c r="N31" i="12"/>
  <c r="M31" i="12"/>
  <c r="J31" i="12"/>
  <c r="N30" i="12"/>
  <c r="M30" i="12"/>
  <c r="J30" i="12"/>
  <c r="N29" i="12"/>
  <c r="M29" i="12"/>
  <c r="J29" i="12"/>
  <c r="N28" i="12"/>
  <c r="M28" i="12"/>
  <c r="J28" i="12"/>
  <c r="N27" i="12"/>
  <c r="M27" i="12"/>
  <c r="J27" i="12"/>
  <c r="N26" i="12"/>
  <c r="M26" i="12"/>
  <c r="J26" i="12"/>
  <c r="N25" i="12"/>
  <c r="M25" i="12"/>
  <c r="J25" i="12"/>
  <c r="N24" i="12"/>
  <c r="M24" i="12"/>
  <c r="J24" i="12"/>
  <c r="N23" i="12"/>
  <c r="M23" i="12"/>
  <c r="J23" i="12"/>
  <c r="N22" i="12"/>
  <c r="M22" i="12"/>
  <c r="J22" i="12"/>
  <c r="N21" i="12"/>
  <c r="M21" i="12"/>
  <c r="J21" i="12"/>
  <c r="N20" i="12"/>
  <c r="M20" i="12"/>
  <c r="J20" i="12"/>
  <c r="N19" i="12"/>
  <c r="M19" i="12"/>
  <c r="J19" i="12"/>
  <c r="N18" i="12"/>
  <c r="M18" i="12"/>
  <c r="J18" i="12"/>
  <c r="N17" i="12"/>
  <c r="M17" i="12"/>
  <c r="J17" i="12"/>
  <c r="N16" i="12"/>
  <c r="M16" i="12"/>
  <c r="J16" i="12"/>
  <c r="N15" i="12"/>
  <c r="M15" i="12"/>
  <c r="J15" i="12"/>
  <c r="N14" i="12"/>
  <c r="M14" i="12"/>
  <c r="J14" i="12"/>
  <c r="N13" i="12"/>
  <c r="M13" i="12"/>
  <c r="J13" i="12"/>
  <c r="N12" i="12"/>
  <c r="M12" i="12"/>
  <c r="J12" i="12"/>
  <c r="N11" i="12"/>
  <c r="M11" i="12"/>
  <c r="J11" i="12"/>
  <c r="B2" i="12"/>
  <c r="M36" i="11"/>
  <c r="L36" i="11"/>
  <c r="I36" i="11"/>
  <c r="M35" i="11"/>
  <c r="L35" i="11"/>
  <c r="I35" i="11"/>
  <c r="M34" i="11"/>
  <c r="L34" i="11"/>
  <c r="I34" i="11"/>
  <c r="M33" i="11"/>
  <c r="L33" i="11"/>
  <c r="I33" i="11"/>
  <c r="M32" i="11"/>
  <c r="L32" i="11"/>
  <c r="I32" i="11"/>
  <c r="M31" i="11"/>
  <c r="L31" i="11"/>
  <c r="I31" i="11"/>
  <c r="M30" i="11"/>
  <c r="L30" i="11"/>
  <c r="I30" i="11"/>
  <c r="M29" i="11"/>
  <c r="L29" i="11"/>
  <c r="I29" i="11"/>
  <c r="M28" i="11"/>
  <c r="L28" i="11"/>
  <c r="I28" i="11"/>
  <c r="M27" i="11"/>
  <c r="L27" i="11"/>
  <c r="I27" i="11"/>
  <c r="M26" i="11"/>
  <c r="L26" i="11"/>
  <c r="I26" i="11"/>
  <c r="M25" i="11"/>
  <c r="L25" i="11"/>
  <c r="I25" i="11"/>
  <c r="M24" i="11"/>
  <c r="L24" i="11"/>
  <c r="I24" i="11"/>
  <c r="M23" i="11"/>
  <c r="L23" i="11"/>
  <c r="I23" i="11"/>
  <c r="M22" i="11"/>
  <c r="L22" i="11"/>
  <c r="I22" i="11"/>
  <c r="M21" i="11"/>
  <c r="L21" i="11"/>
  <c r="I21" i="11"/>
  <c r="M20" i="11"/>
  <c r="L20" i="11"/>
  <c r="I20" i="11"/>
  <c r="M19" i="11"/>
  <c r="L19" i="11"/>
  <c r="I19" i="11"/>
  <c r="M18" i="11"/>
  <c r="L18" i="11"/>
  <c r="I18" i="11"/>
  <c r="M17" i="11"/>
  <c r="L17" i="11"/>
  <c r="I17" i="11"/>
  <c r="M16" i="11"/>
  <c r="L16" i="11"/>
  <c r="I16" i="11"/>
  <c r="M15" i="11"/>
  <c r="L15" i="11"/>
  <c r="I15" i="11"/>
  <c r="M14" i="11"/>
  <c r="L14" i="11"/>
  <c r="I14" i="11"/>
  <c r="M13" i="11"/>
  <c r="L13" i="11"/>
  <c r="I13" i="11"/>
  <c r="M12" i="11"/>
  <c r="L12" i="11"/>
  <c r="I12" i="11"/>
  <c r="M11" i="11"/>
  <c r="L11" i="11"/>
  <c r="I11" i="11"/>
  <c r="A2" i="11"/>
  <c r="L34" i="9"/>
  <c r="L33" i="9"/>
  <c r="L31" i="9"/>
  <c r="L30" i="9"/>
  <c r="L28" i="9"/>
  <c r="L27" i="9"/>
  <c r="L21" i="9"/>
  <c r="L20" i="9"/>
  <c r="L18" i="9"/>
  <c r="L17" i="9"/>
  <c r="L16" i="9"/>
  <c r="L15" i="9"/>
  <c r="A2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11" i="9"/>
  <c r="L12" i="9"/>
  <c r="L13" i="9"/>
  <c r="L14" i="9"/>
  <c r="L19" i="9"/>
  <c r="L22" i="9"/>
  <c r="L23" i="9"/>
  <c r="L24" i="9"/>
  <c r="L25" i="9"/>
  <c r="L26" i="9"/>
  <c r="L29" i="9"/>
  <c r="L32" i="9"/>
  <c r="L35" i="9"/>
  <c r="L36" i="9"/>
  <c r="L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11" i="9"/>
  <c r="N34" i="7"/>
  <c r="M34" i="7"/>
  <c r="M33" i="7"/>
  <c r="L33" i="7"/>
  <c r="L34" i="7"/>
  <c r="L32" i="7"/>
  <c r="K32" i="7"/>
  <c r="K33" i="7"/>
  <c r="K34" i="7"/>
  <c r="K31" i="7"/>
  <c r="J31" i="7"/>
  <c r="J32" i="7"/>
  <c r="J33" i="7"/>
  <c r="J34" i="7"/>
  <c r="J30" i="7"/>
  <c r="I30" i="7"/>
  <c r="I31" i="7"/>
  <c r="I32" i="7"/>
  <c r="I33" i="7"/>
  <c r="I34" i="7"/>
  <c r="I29" i="7"/>
  <c r="H29" i="7"/>
  <c r="H30" i="7"/>
  <c r="H31" i="7"/>
  <c r="H32" i="7"/>
  <c r="H33" i="7"/>
  <c r="H34" i="7"/>
  <c r="H28" i="7"/>
  <c r="G28" i="7"/>
  <c r="G29" i="7"/>
  <c r="G30" i="7"/>
  <c r="G31" i="7"/>
  <c r="G32" i="7"/>
  <c r="G33" i="7"/>
  <c r="G34" i="7"/>
  <c r="G27" i="7"/>
  <c r="F27" i="7"/>
  <c r="F28" i="7"/>
  <c r="F29" i="7"/>
  <c r="F30" i="7"/>
  <c r="F31" i="7"/>
  <c r="F32" i="7"/>
  <c r="F33" i="7"/>
  <c r="F34" i="7"/>
  <c r="F26" i="7"/>
  <c r="E26" i="7"/>
  <c r="E27" i="7"/>
  <c r="E28" i="7"/>
  <c r="E29" i="7"/>
  <c r="E30" i="7"/>
  <c r="E31" i="7"/>
  <c r="E32" i="7"/>
  <c r="E33" i="7"/>
  <c r="E34" i="7"/>
  <c r="E25" i="7"/>
  <c r="D25" i="7"/>
  <c r="D26" i="7"/>
  <c r="D27" i="7"/>
  <c r="D28" i="7"/>
  <c r="D29" i="7"/>
  <c r="D30" i="7"/>
  <c r="D31" i="7"/>
  <c r="D32" i="7"/>
  <c r="D33" i="7"/>
  <c r="D34" i="7"/>
  <c r="C24" i="7"/>
  <c r="C25" i="7"/>
  <c r="C26" i="7"/>
  <c r="C27" i="7"/>
  <c r="C28" i="7"/>
  <c r="C29" i="7"/>
  <c r="C30" i="7"/>
  <c r="C31" i="7"/>
  <c r="C32" i="7"/>
  <c r="C33" i="7"/>
  <c r="C34" i="7"/>
  <c r="C23" i="7"/>
  <c r="B22" i="7"/>
  <c r="I2" i="38" l="1"/>
  <c r="J2" i="38"/>
  <c r="K2" i="38"/>
  <c r="L2" i="38"/>
  <c r="D2" i="38"/>
  <c r="F2" i="38"/>
  <c r="C2" i="38"/>
  <c r="E2" i="38"/>
  <c r="G2" i="38"/>
  <c r="E2" i="35"/>
  <c r="L2" i="35"/>
  <c r="F2" i="35"/>
  <c r="I2" i="35"/>
  <c r="J2" i="35"/>
  <c r="K2" i="35"/>
  <c r="C2" i="35"/>
  <c r="G2" i="35"/>
  <c r="D2" i="35"/>
  <c r="B40" i="35"/>
  <c r="F2" i="34"/>
  <c r="K2" i="34"/>
  <c r="L2" i="34"/>
  <c r="H2" i="34"/>
  <c r="E2" i="34"/>
  <c r="D2" i="34"/>
  <c r="I2" i="34"/>
  <c r="J2" i="34"/>
  <c r="B53" i="23"/>
  <c r="C2" i="34"/>
  <c r="G2" i="34"/>
  <c r="B40" i="21"/>
  <c r="AD2" i="13"/>
  <c r="AE6" i="13"/>
  <c r="K2" i="25"/>
  <c r="I2" i="25"/>
  <c r="W3" i="13"/>
  <c r="O8" i="13"/>
  <c r="G2" i="25"/>
  <c r="L2" i="23"/>
  <c r="J2" i="23"/>
  <c r="J2" i="25"/>
  <c r="A45" i="23"/>
  <c r="D2" i="25"/>
  <c r="E2" i="23"/>
  <c r="AE2" i="13"/>
  <c r="M22" i="24"/>
  <c r="H2" i="25"/>
  <c r="L2" i="25"/>
  <c r="C2" i="25"/>
  <c r="E2" i="25"/>
  <c r="F2" i="25"/>
  <c r="P7" i="13"/>
  <c r="V4" i="13"/>
  <c r="C22" i="24"/>
  <c r="S33" i="18"/>
  <c r="AD6" i="13"/>
  <c r="A47" i="23"/>
  <c r="V6" i="13"/>
  <c r="O7" i="13"/>
  <c r="AD4" i="13"/>
  <c r="W4" i="13"/>
  <c r="H2" i="23"/>
  <c r="AE4" i="13"/>
  <c r="A43" i="23"/>
  <c r="A48" i="23"/>
  <c r="P2" i="13"/>
  <c r="AD7" i="13"/>
  <c r="P8" i="13"/>
  <c r="A46" i="23"/>
  <c r="C2" i="23"/>
  <c r="I2" i="23"/>
  <c r="F2" i="23"/>
  <c r="A41" i="23"/>
  <c r="D2" i="23"/>
  <c r="K2" i="23"/>
  <c r="A42" i="23"/>
  <c r="G2" i="23"/>
  <c r="E2" i="21"/>
  <c r="K2" i="21"/>
  <c r="L2" i="21"/>
  <c r="F2" i="21"/>
  <c r="D2" i="21"/>
  <c r="J2" i="21"/>
  <c r="H2" i="21"/>
  <c r="G2" i="21"/>
  <c r="I2" i="21"/>
  <c r="C2" i="21"/>
  <c r="V3" i="13"/>
  <c r="AE3" i="13"/>
  <c r="O6" i="13"/>
  <c r="P6" i="13"/>
  <c r="W9" i="13"/>
  <c r="AD3" i="13"/>
  <c r="V9" i="13"/>
  <c r="AE9" i="13"/>
  <c r="W7" i="13"/>
  <c r="AD9" i="13"/>
  <c r="O3" i="13"/>
  <c r="P3" i="13"/>
  <c r="V7" i="13"/>
  <c r="W6" i="13"/>
  <c r="AE7" i="13"/>
  <c r="O2" i="13"/>
  <c r="J2" i="15"/>
  <c r="L2" i="15"/>
  <c r="E2" i="15"/>
  <c r="D2" i="15"/>
  <c r="K2" i="15"/>
  <c r="F2" i="15"/>
  <c r="I2" i="15"/>
  <c r="C2" i="15"/>
  <c r="H2" i="15"/>
  <c r="G2" i="15"/>
  <c r="L2" i="12"/>
  <c r="M2" i="12"/>
  <c r="K2" i="12"/>
  <c r="L2" i="14"/>
  <c r="I2" i="14"/>
  <c r="F2" i="14"/>
  <c r="E2" i="14"/>
  <c r="J2" i="14"/>
  <c r="K2" i="14"/>
  <c r="D2" i="14"/>
  <c r="C2" i="14"/>
  <c r="H2" i="14"/>
  <c r="G2" i="14"/>
  <c r="J2" i="12"/>
  <c r="F2" i="12"/>
  <c r="G2" i="12"/>
  <c r="I2" i="12"/>
  <c r="H2" i="12"/>
  <c r="E2" i="12"/>
  <c r="D2" i="12"/>
  <c r="L2" i="11"/>
  <c r="J2" i="11"/>
  <c r="I2" i="11"/>
  <c r="K2" i="11"/>
  <c r="F2" i="11"/>
  <c r="D2" i="11"/>
  <c r="E2" i="11"/>
  <c r="H2" i="11"/>
  <c r="G2" i="11"/>
  <c r="C2" i="11"/>
  <c r="D2" i="9"/>
  <c r="F2" i="9"/>
  <c r="E2" i="9"/>
  <c r="G2" i="9"/>
  <c r="H2" i="9"/>
  <c r="C2" i="9"/>
  <c r="M4" i="13" l="1"/>
  <c r="M9" i="13"/>
  <c r="M2" i="13"/>
  <c r="M3" i="13"/>
  <c r="L8" i="13"/>
  <c r="M8" i="13"/>
  <c r="M6" i="13"/>
  <c r="L7" i="13"/>
  <c r="L6" i="13"/>
  <c r="M7" i="13"/>
  <c r="L5" i="13"/>
  <c r="L3" i="13"/>
  <c r="L2" i="13"/>
  <c r="L4" i="13"/>
  <c r="M5" i="13"/>
  <c r="L9" i="13"/>
  <c r="C5" i="10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S30" i="4"/>
  <c r="L13" i="4" a="1"/>
  <c r="L13" i="4" s="1"/>
  <c r="P24" i="4"/>
  <c r="P25" i="4" s="1"/>
  <c r="P26" i="4" s="1"/>
  <c r="P27" i="4" s="1"/>
  <c r="Q23" i="4" a="1"/>
  <c r="Q23" i="4" s="1"/>
  <c r="K2" i="6"/>
  <c r="N21" i="4"/>
  <c r="R4" i="4"/>
  <c r="R5" i="4"/>
  <c r="R6" i="4"/>
  <c r="R7" i="4"/>
  <c r="R8" i="4"/>
  <c r="R9" i="4"/>
  <c r="R10" i="4"/>
  <c r="R3" i="4"/>
  <c r="S4" i="4"/>
  <c r="S5" i="4"/>
  <c r="S6" i="4"/>
  <c r="S7" i="4"/>
  <c r="S8" i="4"/>
  <c r="S9" i="4"/>
  <c r="S10" i="4"/>
  <c r="S3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4" i="4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4" i="4"/>
  <c r="I4" i="4" s="1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Q4" i="4"/>
  <c r="Q5" i="4"/>
  <c r="Q6" i="4"/>
  <c r="Q7" i="4"/>
  <c r="Q8" i="4"/>
  <c r="Q9" i="4"/>
  <c r="Q10" i="4"/>
  <c r="Q3" i="4"/>
  <c r="N14" i="4"/>
  <c r="N15" i="4"/>
  <c r="N16" i="4"/>
  <c r="N17" i="4"/>
  <c r="N13" i="4"/>
  <c r="N4" i="4"/>
  <c r="N5" i="4"/>
  <c r="N6" i="4"/>
  <c r="N7" i="4"/>
  <c r="N8" i="4"/>
  <c r="N9" i="4"/>
  <c r="N10" i="4"/>
  <c r="N3" i="4"/>
  <c r="T5" i="4" l="1"/>
  <c r="V5" i="4" s="1"/>
  <c r="T3" i="4"/>
  <c r="V3" i="4" s="1"/>
  <c r="T6" i="4"/>
  <c r="V6" i="4" s="1"/>
  <c r="T9" i="4"/>
  <c r="V9" i="4" s="1"/>
  <c r="T8" i="4"/>
  <c r="V8" i="4" s="1"/>
  <c r="T10" i="4"/>
  <c r="V10" i="4" s="1"/>
  <c r="T7" i="4"/>
  <c r="V7" i="4" s="1"/>
  <c r="T4" i="4"/>
  <c r="V4" i="4" s="1"/>
  <c r="J10" i="4"/>
  <c r="J24" i="4"/>
  <c r="J16" i="4"/>
  <c r="J18" i="4"/>
  <c r="J23" i="4"/>
  <c r="J15" i="4"/>
  <c r="J9" i="4"/>
  <c r="J4" i="4"/>
  <c r="J22" i="4"/>
  <c r="J14" i="4"/>
  <c r="J6" i="4"/>
  <c r="J29" i="4"/>
  <c r="J21" i="4"/>
  <c r="J13" i="4"/>
  <c r="J5" i="4"/>
  <c r="J28" i="4"/>
  <c r="J20" i="4"/>
  <c r="J12" i="4"/>
  <c r="J27" i="4"/>
  <c r="J19" i="4"/>
  <c r="J11" i="4"/>
  <c r="J8" i="4"/>
  <c r="J7" i="4"/>
  <c r="J26" i="4"/>
  <c r="J17" i="4"/>
  <c r="J25" i="4"/>
  <c r="U5" i="4" l="1"/>
  <c r="U3" i="4"/>
  <c r="U6" i="4"/>
  <c r="U9" i="4"/>
  <c r="U8" i="4"/>
  <c r="U10" i="4"/>
  <c r="U7" i="4"/>
  <c r="U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<sst xmlns="http://schemas.openxmlformats.org/spreadsheetml/2006/main" count="4595" uniqueCount="344">
  <si>
    <t>Module code</t>
  </si>
  <si>
    <t>Module title</t>
  </si>
  <si>
    <t>Day</t>
  </si>
  <si>
    <t>Start time</t>
  </si>
  <si>
    <t>End time</t>
  </si>
  <si>
    <t>Rating</t>
  </si>
  <si>
    <t>BS101</t>
  </si>
  <si>
    <t>Buiness Strategy</t>
  </si>
  <si>
    <t>Monday</t>
  </si>
  <si>
    <t xml:space="preserve"> 6:00</t>
  </si>
  <si>
    <t>8:45</t>
  </si>
  <si>
    <t>Tuesday</t>
  </si>
  <si>
    <t>Wednesday</t>
  </si>
  <si>
    <t>Friday</t>
  </si>
  <si>
    <t xml:space="preserve"> 1:25</t>
  </si>
  <si>
    <t>2:20</t>
  </si>
  <si>
    <t>FN300</t>
  </si>
  <si>
    <t>International Finance</t>
  </si>
  <si>
    <t>CS101</t>
  </si>
  <si>
    <t>Intergenerational Computing</t>
  </si>
  <si>
    <t>CS102</t>
  </si>
  <si>
    <t>Web Design for Nonprofit Organisations</t>
  </si>
  <si>
    <t>FN315</t>
  </si>
  <si>
    <t>Data analysis in Finance</t>
  </si>
  <si>
    <t>FN316</t>
  </si>
  <si>
    <t>Risk Management</t>
  </si>
  <si>
    <t>FN317</t>
  </si>
  <si>
    <t>Options, Futures and Swaps</t>
  </si>
  <si>
    <t>FN318</t>
  </si>
  <si>
    <t>Fixed intruments and Markets</t>
  </si>
  <si>
    <t>Module Title</t>
  </si>
  <si>
    <t>Date and time</t>
  </si>
  <si>
    <t>Must</t>
  </si>
  <si>
    <t>1 OF</t>
  </si>
  <si>
    <t>2 OF</t>
  </si>
  <si>
    <t>Thursday</t>
  </si>
  <si>
    <t>Module Code</t>
  </si>
  <si>
    <t>Title</t>
  </si>
  <si>
    <t>Start Time</t>
  </si>
  <si>
    <t>End Time</t>
  </si>
  <si>
    <t>Count</t>
  </si>
  <si>
    <t>Count of Module Choices</t>
  </si>
  <si>
    <t>Duration (minutes)</t>
  </si>
  <si>
    <t>Rank (duration)</t>
  </si>
  <si>
    <t>Rank (rating)</t>
  </si>
  <si>
    <t>Time</t>
  </si>
  <si>
    <t>Duration Label (no of 5min increments)</t>
  </si>
  <si>
    <t>Last end time</t>
  </si>
  <si>
    <t>Earliest start time</t>
  </si>
  <si>
    <t>Duration Total</t>
  </si>
  <si>
    <t>rows of duration (5min increments)</t>
  </si>
  <si>
    <t>Duration (Hrs)</t>
  </si>
  <si>
    <t>Module</t>
  </si>
  <si>
    <t>Decision Variable</t>
  </si>
  <si>
    <t>Objective Function</t>
  </si>
  <si>
    <t>Obj Function</t>
  </si>
  <si>
    <t>Requirement Flag 1</t>
  </si>
  <si>
    <t>Requirement Flag 2</t>
  </si>
  <si>
    <t>bs101</t>
  </si>
  <si>
    <t>fn300</t>
  </si>
  <si>
    <t>cs (101&amp;102)</t>
  </si>
  <si>
    <t>Flag 3</t>
  </si>
  <si>
    <t>Finance</t>
  </si>
  <si>
    <t>Flag 4</t>
  </si>
  <si>
    <t>Unique times</t>
  </si>
  <si>
    <t>Slot ID</t>
  </si>
  <si>
    <t>Slot Start</t>
  </si>
  <si>
    <t>Slot End</t>
  </si>
  <si>
    <t>Module Unique ID</t>
  </si>
  <si>
    <t>Business Strategy</t>
  </si>
  <si>
    <t>FIN300</t>
  </si>
  <si>
    <t>FIN315</t>
  </si>
  <si>
    <t>Data Analysis in Finance</t>
  </si>
  <si>
    <t>FIN317</t>
  </si>
  <si>
    <t>FIN 318</t>
  </si>
  <si>
    <t>Fixed Instruments and Markets</t>
  </si>
  <si>
    <t>FIN316</t>
  </si>
  <si>
    <t>Priority</t>
  </si>
  <si>
    <t>content</t>
  </si>
  <si>
    <t>reputation</t>
  </si>
  <si>
    <t>timing</t>
  </si>
  <si>
    <t>1hr = 0:55</t>
  </si>
  <si>
    <t>Timeslot</t>
  </si>
  <si>
    <t>Day(Num)</t>
  </si>
  <si>
    <t>Timeslot Group</t>
  </si>
  <si>
    <t>Binary Decision</t>
  </si>
  <si>
    <t>Value</t>
  </si>
  <si>
    <t>SUMIF</t>
  </si>
  <si>
    <t>Slot</t>
  </si>
  <si>
    <t>Start</t>
  </si>
  <si>
    <t>End</t>
  </si>
  <si>
    <t>Group</t>
  </si>
  <si>
    <t>Slots</t>
  </si>
  <si>
    <t>Group 1</t>
  </si>
  <si>
    <t>Group 2</t>
  </si>
  <si>
    <t>Group 3</t>
  </si>
  <si>
    <t>Group 4</t>
  </si>
  <si>
    <t>Group 5</t>
  </si>
  <si>
    <t>5, 13</t>
  </si>
  <si>
    <t>Group 6</t>
  </si>
  <si>
    <t>6,9,11,14</t>
  </si>
  <si>
    <t>Group 7</t>
  </si>
  <si>
    <t>Group 8</t>
  </si>
  <si>
    <t>Group 9</t>
  </si>
  <si>
    <t>Group 10</t>
  </si>
  <si>
    <t>Obj Func</t>
  </si>
  <si>
    <t>Total modules</t>
  </si>
  <si>
    <t>CS101/2</t>
  </si>
  <si>
    <t>FN315-318</t>
  </si>
  <si>
    <t>MUST EQUAL 5</t>
  </si>
  <si>
    <t>MUST EQUAL 1</t>
  </si>
  <si>
    <t>MUST EQUAL 2</t>
  </si>
  <si>
    <t>&lt;=1</t>
  </si>
  <si>
    <t>Module ID</t>
  </si>
  <si>
    <t>Unique ID</t>
  </si>
  <si>
    <t>Avg Rating</t>
  </si>
  <si>
    <t>Rating Actuals</t>
  </si>
  <si>
    <t>Max Rating</t>
  </si>
  <si>
    <t>Modulecode</t>
  </si>
  <si>
    <t>Rank</t>
  </si>
  <si>
    <t xml:space="preserve">Optimised Timetable </t>
  </si>
  <si>
    <t>rank</t>
  </si>
  <si>
    <t>Rank avg</t>
  </si>
  <si>
    <t>Label</t>
  </si>
  <si>
    <t>Overlap Table</t>
  </si>
  <si>
    <t>Classes available</t>
  </si>
  <si>
    <t>Constraints</t>
  </si>
  <si>
    <t>Decision Var</t>
  </si>
  <si>
    <t>Objective function</t>
  </si>
  <si>
    <t>Rating (Adjusted)</t>
  </si>
  <si>
    <t>Code</t>
  </si>
  <si>
    <t>M1a</t>
  </si>
  <si>
    <t>M1b</t>
  </si>
  <si>
    <t>M1c</t>
  </si>
  <si>
    <t>M1d</t>
  </si>
  <si>
    <t>M1e</t>
  </si>
  <si>
    <t>M1f</t>
  </si>
  <si>
    <t>M1g</t>
  </si>
  <si>
    <t>M1h</t>
  </si>
  <si>
    <t>M2a</t>
  </si>
  <si>
    <t>M2b</t>
  </si>
  <si>
    <t>M2c</t>
  </si>
  <si>
    <t>M3a</t>
  </si>
  <si>
    <t>M3b</t>
  </si>
  <si>
    <t>M3c</t>
  </si>
  <si>
    <t>M3d</t>
  </si>
  <si>
    <t>M4a</t>
  </si>
  <si>
    <t>M4b</t>
  </si>
  <si>
    <t>M4c</t>
  </si>
  <si>
    <t>M4d</t>
  </si>
  <si>
    <t>M4e</t>
  </si>
  <si>
    <t>M4f</t>
  </si>
  <si>
    <t>M4g</t>
  </si>
  <si>
    <t>M4h</t>
  </si>
  <si>
    <t>M4i</t>
  </si>
  <si>
    <t>M4j</t>
  </si>
  <si>
    <t>M4k</t>
  </si>
  <si>
    <t>Microsoft Excel 16.0 Linearity Report</t>
  </si>
  <si>
    <t>Worksheet: [Data.xlsx]opt 4 copy</t>
  </si>
  <si>
    <t>Report Created: 23/10/2023 15:40:30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</si>
  <si>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</si>
  <si>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</si>
  <si>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</si>
  <si>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</si>
  <si>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</si>
  <si>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</si>
  <si>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</si>
  <si>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</si>
  <si>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Cell Value</t>
  </si>
  <si>
    <t>Formula</t>
  </si>
  <si>
    <t>$A$2</t>
  </si>
  <si>
    <t>No</t>
  </si>
  <si>
    <t>$K$11</t>
  </si>
  <si>
    <t>Monday Binary Decision</t>
  </si>
  <si>
    <t>$K$12</t>
  </si>
  <si>
    <t>Tuesday Binary Decision</t>
  </si>
  <si>
    <t>$K$13</t>
  </si>
  <si>
    <t>Wednesday Binary Decision</t>
  </si>
  <si>
    <t>$K$14</t>
  </si>
  <si>
    <t>Friday Binary Decision</t>
  </si>
  <si>
    <t>$K$15</t>
  </si>
  <si>
    <t>$K$16</t>
  </si>
  <si>
    <t>$K$17</t>
  </si>
  <si>
    <t>$K$18</t>
  </si>
  <si>
    <t>Thursday Binary Decision</t>
  </si>
  <si>
    <t>$K$19</t>
  </si>
  <si>
    <t>$K$20</t>
  </si>
  <si>
    <t>$K$21</t>
  </si>
  <si>
    <t>$K$22</t>
  </si>
  <si>
    <t>$K$23</t>
  </si>
  <si>
    <t>$K$24</t>
  </si>
  <si>
    <t>$K$25</t>
  </si>
  <si>
    <t>$K$26</t>
  </si>
  <si>
    <t>$K$27</t>
  </si>
  <si>
    <t>$K$28</t>
  </si>
  <si>
    <t>$K$29</t>
  </si>
  <si>
    <t>$K$30</t>
  </si>
  <si>
    <t>$K$31</t>
  </si>
  <si>
    <t>$K$32</t>
  </si>
  <si>
    <t>$K$33</t>
  </si>
  <si>
    <t>$K$34</t>
  </si>
  <si>
    <t>$K$35</t>
  </si>
  <si>
    <t>$K$36</t>
  </si>
  <si>
    <t>$C$2</t>
  </si>
  <si>
    <t>$C$2=$C$4</t>
  </si>
  <si>
    <t>$D$2</t>
  </si>
  <si>
    <t>$D$2=$D$4</t>
  </si>
  <si>
    <t>$E$2</t>
  </si>
  <si>
    <t>$E$2=$E$4</t>
  </si>
  <si>
    <t>$F$2</t>
  </si>
  <si>
    <t>$F$2=$F$4</t>
  </si>
  <si>
    <t>$H$2</t>
  </si>
  <si>
    <t>$H$2=$H$4</t>
  </si>
  <si>
    <t>$I$2</t>
  </si>
  <si>
    <t>$I$2&lt;=$I$4</t>
  </si>
  <si>
    <t>$K$15=$K$16</t>
  </si>
  <si>
    <t>$L$2</t>
  </si>
  <si>
    <t>$L$2&lt;=$L$4</t>
  </si>
  <si>
    <t>$J$2</t>
  </si>
  <si>
    <t>$J$2&lt;=$J$4</t>
  </si>
  <si>
    <t>$K$17=$K$18</t>
  </si>
  <si>
    <t>$K$2</t>
  </si>
  <si>
    <t>$K$2&lt;=$K$4</t>
  </si>
  <si>
    <t>$K$27=$K$28</t>
  </si>
  <si>
    <t>$K$20=$K$21</t>
  </si>
  <si>
    <t>$K$30=$K$31</t>
  </si>
  <si>
    <t>$K$11:$K$36</t>
  </si>
  <si>
    <t>Group 11</t>
  </si>
  <si>
    <t>6, 14</t>
  </si>
  <si>
    <t>6,9,11</t>
  </si>
  <si>
    <t>&lt;=</t>
  </si>
  <si>
    <t xml:space="preserve"> </t>
  </si>
  <si>
    <t>Optimised Timetable</t>
  </si>
  <si>
    <t>SIMPLEX</t>
  </si>
  <si>
    <t>GRG Non-Linear</t>
  </si>
  <si>
    <t>Classes per Day</t>
  </si>
  <si>
    <t>TOTAL</t>
  </si>
  <si>
    <t>Total</t>
  </si>
  <si>
    <t>Simplex</t>
  </si>
  <si>
    <t>Non-Linear</t>
  </si>
  <si>
    <t>Time Constraints Check</t>
  </si>
  <si>
    <t>(10 timeslot groups)</t>
  </si>
  <si>
    <t>(11 timeslot groups)</t>
  </si>
  <si>
    <t>Optimised Timetable (ordered)</t>
  </si>
  <si>
    <t>Microsoft Excel 16.0 Answer Report</t>
  </si>
  <si>
    <t>Worksheet: [CW Solution.xlsx]GRG Non-Linear Solution</t>
  </si>
  <si>
    <t>Report Created: 01/12/2023 15:35:23</t>
  </si>
  <si>
    <t>Result: Solver has converged to the current solution.  All Constraints are satisfied.</t>
  </si>
  <si>
    <t>Solver Engine</t>
  </si>
  <si>
    <t>Engine: GRG Nonlinear</t>
  </si>
  <si>
    <t>Solution Time: 4.969 Seconds.</t>
  </si>
  <si>
    <t>Iterations: 5 Subproblems: 6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</si>
  <si>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</si>
  <si>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</si>
  <si>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</si>
  <si>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</si>
  <si>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Integer</t>
  </si>
  <si>
    <t>Status</t>
  </si>
  <si>
    <t>Slack</t>
  </si>
  <si>
    <t>$C$2=5</t>
  </si>
  <si>
    <t>Binding</t>
  </si>
  <si>
    <t>$E$2=1</t>
  </si>
  <si>
    <t>$F$2=1</t>
  </si>
  <si>
    <t>$D$2=1</t>
  </si>
  <si>
    <t>$L$2&lt;=1</t>
  </si>
  <si>
    <t>Not Binding</t>
  </si>
  <si>
    <t>$I$2&lt;=1</t>
  </si>
  <si>
    <t>$K$2&lt;=1</t>
  </si>
  <si>
    <t>$J$2&lt;=1</t>
  </si>
  <si>
    <t>$H$2=1</t>
  </si>
  <si>
    <t>$K$11:$K$36=Binary</t>
  </si>
  <si>
    <t>Binary</t>
  </si>
  <si>
    <t>Worksheet: [CW Solution.xlsx]Simplex Solution</t>
  </si>
  <si>
    <t>Report Created: 01/12/2023 15:40:09</t>
  </si>
  <si>
    <t>Result: Solver found a solution.  All Constraints and optimality conditions are satisfied.</t>
  </si>
  <si>
    <t>Engine: Simplex LP</t>
  </si>
  <si>
    <t>Solution Time: 0.218 Seconds.</t>
  </si>
  <si>
    <t>Iterations: 30 Subproblems: 0</t>
  </si>
  <si>
    <t>$B$60</t>
  </si>
  <si>
    <t>Group 5 Slots</t>
  </si>
  <si>
    <t>$B$60&lt;=$D$60</t>
  </si>
  <si>
    <t>$B$59</t>
  </si>
  <si>
    <t>Group 4 Slots</t>
  </si>
  <si>
    <t>$B$59&lt;=$D$59</t>
  </si>
  <si>
    <t>$B$58</t>
  </si>
  <si>
    <t>Group 3 Slots</t>
  </si>
  <si>
    <t>$B$58&lt;=$D$58</t>
  </si>
  <si>
    <t>$B$57</t>
  </si>
  <si>
    <t>Group 2 Slots</t>
  </si>
  <si>
    <t>$B$57&lt;=$D$57</t>
  </si>
  <si>
    <t>$B$61</t>
  </si>
  <si>
    <t>Group 6 Slots</t>
  </si>
  <si>
    <t>$B$61&lt;=$D$61</t>
  </si>
  <si>
    <t>$B$56</t>
  </si>
  <si>
    <t>Group 1 Slots</t>
  </si>
  <si>
    <t>$B$56&lt;=$D$56</t>
  </si>
  <si>
    <t>$B$63</t>
  </si>
  <si>
    <t>Group 8 Slots</t>
  </si>
  <si>
    <t>$B$63&lt;=$D$63</t>
  </si>
  <si>
    <t>$B$65</t>
  </si>
  <si>
    <t>Group 10 Slots</t>
  </si>
  <si>
    <t>$B$65&lt;=$D$65</t>
  </si>
  <si>
    <t>$B$64</t>
  </si>
  <si>
    <t>Group 9 Slots</t>
  </si>
  <si>
    <t>$B$64&lt;=$D$64</t>
  </si>
  <si>
    <t>$B$66</t>
  </si>
  <si>
    <t>Group 11 Slots</t>
  </si>
  <si>
    <t>$B$66&lt;=$D$66</t>
  </si>
  <si>
    <t>$B$62</t>
  </si>
  <si>
    <t>Group 7 Slots</t>
  </si>
  <si>
    <t>$B$62&lt;=$D$62</t>
  </si>
  <si>
    <t>(GRG Non-Linear)</t>
  </si>
  <si>
    <t>(Simplex)</t>
  </si>
  <si>
    <t>Worksheet: [Individual Model File FH W15371159.xlsx]Simplex Solution 2 (copy)</t>
  </si>
  <si>
    <t>Report Created: 05/12/2023 11:28:06</t>
  </si>
  <si>
    <t>Solution Time: 0.187 Seconds.</t>
  </si>
  <si>
    <t>$B$44</t>
  </si>
  <si>
    <t>$B$44&lt;=$D$44</t>
  </si>
  <si>
    <t>$B$53</t>
  </si>
  <si>
    <t>$B$53&lt;=$D$53</t>
  </si>
  <si>
    <t>$B$51</t>
  </si>
  <si>
    <t>$B$51&lt;=$D$51</t>
  </si>
  <si>
    <t>$B$52</t>
  </si>
  <si>
    <t>$B$52&lt;=$D$52</t>
  </si>
  <si>
    <t>$B$50</t>
  </si>
  <si>
    <t>$B$50&lt;=$D$50</t>
  </si>
  <si>
    <t>$B$48</t>
  </si>
  <si>
    <t>$B$48&lt;=$D$48</t>
  </si>
  <si>
    <t>$B$49</t>
  </si>
  <si>
    <t>$B$49&lt;=$D$49</t>
  </si>
  <si>
    <t>$B$45</t>
  </si>
  <si>
    <t>$B$45&lt;=$D$45</t>
  </si>
  <si>
    <t>$B$43</t>
  </si>
  <si>
    <t>$B$43&lt;=$D$43</t>
  </si>
  <si>
    <t>$B$46</t>
  </si>
  <si>
    <t>$B$46&lt;=$D$46</t>
  </si>
  <si>
    <t>$B$47</t>
  </si>
  <si>
    <t>$B$47&lt;=$D$47</t>
  </si>
  <si>
    <t>Simplex LP</t>
  </si>
  <si>
    <t>timeslot groups</t>
  </si>
  <si>
    <t>obj function</t>
  </si>
  <si>
    <t>10 Groups</t>
  </si>
  <si>
    <t>11 Groups</t>
  </si>
  <si>
    <t>(Reset to 0 before running solver)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</si>
</sst>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h:mm:ss\ AM/PM;@"/>
    <numFmt numFmtId="165" formatCode="[h]:mm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0" fillId="4" borderId="0" xfId="0" applyFill="1"/>
    <xf numFmtId="16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wrapText="1"/>
    </xf>
    <xf numFmtId="0" fontId="0" fillId="10" borderId="0" xfId="0" applyFill="1"/>
    <xf numFmtId="1" fontId="0" fillId="0" borderId="0" xfId="0" applyNumberFormat="1"/>
    <xf numFmtId="0" fontId="3" fillId="0" borderId="0" xfId="0" applyFont="1"/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wrapText="1"/>
    </xf>
    <xf numFmtId="0" fontId="3" fillId="4" borderId="0" xfId="0" applyFont="1" applyFill="1"/>
    <xf numFmtId="20" fontId="0" fillId="4" borderId="0" xfId="0" applyNumberFormat="1" applyFill="1"/>
    <xf numFmtId="0" fontId="4" fillId="0" borderId="0" xfId="0" applyFont="1"/>
    <xf numFmtId="2" fontId="4" fillId="0" borderId="0" xfId="0" applyNumberFormat="1" applyFont="1"/>
    <xf numFmtId="0" fontId="7" fillId="14" borderId="4" xfId="0" applyFont="1" applyFill="1" applyBorder="1" applyAlignment="1">
      <alignment wrapText="1"/>
    </xf>
    <xf numFmtId="0" fontId="8" fillId="13" borderId="4" xfId="0" applyFont="1" applyFill="1" applyBorder="1" applyAlignment="1">
      <alignment wrapText="1"/>
    </xf>
    <xf numFmtId="0" fontId="8" fillId="13" borderId="4" xfId="0" applyFont="1" applyFill="1" applyBorder="1"/>
    <xf numFmtId="0" fontId="7" fillId="14" borderId="4" xfId="0" applyFont="1" applyFill="1" applyBorder="1"/>
    <xf numFmtId="165" fontId="8" fillId="13" borderId="4" xfId="0" applyNumberFormat="1" applyFont="1" applyFill="1" applyBorder="1"/>
    <xf numFmtId="0" fontId="5" fillId="11" borderId="0" xfId="0" applyFont="1" applyFill="1" applyAlignment="1">
      <alignment wrapText="1"/>
    </xf>
    <xf numFmtId="0" fontId="5" fillId="12" borderId="0" xfId="0" applyFont="1" applyFill="1" applyAlignment="1">
      <alignment wrapText="1"/>
    </xf>
    <xf numFmtId="0" fontId="4" fillId="12" borderId="0" xfId="0" applyFont="1" applyFill="1"/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2" fontId="4" fillId="7" borderId="0" xfId="0" applyNumberFormat="1" applyFont="1" applyFill="1"/>
    <xf numFmtId="0" fontId="4" fillId="7" borderId="0" xfId="0" applyFont="1" applyFill="1" applyAlignment="1">
      <alignment wrapText="1"/>
    </xf>
    <xf numFmtId="2" fontId="10" fillId="7" borderId="0" xfId="0" applyNumberFormat="1" applyFont="1" applyFill="1"/>
    <xf numFmtId="0" fontId="9" fillId="7" borderId="0" xfId="0" applyFont="1" applyFill="1" applyAlignment="1">
      <alignment wrapText="1"/>
    </xf>
    <xf numFmtId="0" fontId="0" fillId="0" borderId="4" xfId="0" applyBorder="1"/>
    <xf numFmtId="0" fontId="3" fillId="0" borderId="4" xfId="0" applyFont="1" applyBorder="1"/>
    <xf numFmtId="165" fontId="0" fillId="0" borderId="4" xfId="0" applyNumberFormat="1" applyBorder="1"/>
    <xf numFmtId="0" fontId="3" fillId="4" borderId="4" xfId="0" applyFont="1" applyFill="1" applyBorder="1"/>
    <xf numFmtId="0" fontId="3" fillId="9" borderId="4" xfId="0" applyFont="1" applyFill="1" applyBorder="1"/>
    <xf numFmtId="0" fontId="3" fillId="15" borderId="4" xfId="0" applyFont="1" applyFill="1" applyBorder="1"/>
    <xf numFmtId="0" fontId="3" fillId="7" borderId="4" xfId="0" applyFont="1" applyFill="1" applyBorder="1"/>
    <xf numFmtId="0" fontId="0" fillId="16" borderId="4" xfId="0" applyFill="1" applyBorder="1"/>
    <xf numFmtId="0" fontId="0" fillId="16" borderId="0" xfId="0" applyFill="1"/>
    <xf numFmtId="0" fontId="9" fillId="16" borderId="0" xfId="0" applyFont="1" applyFill="1"/>
    <xf numFmtId="0" fontId="4" fillId="0" borderId="4" xfId="0" applyFont="1" applyBorder="1" applyAlignment="1">
      <alignment wrapText="1"/>
    </xf>
    <xf numFmtId="0" fontId="5" fillId="4" borderId="4" xfId="0" applyFont="1" applyFill="1" applyBorder="1"/>
    <xf numFmtId="0" fontId="5" fillId="9" borderId="4" xfId="0" applyFont="1" applyFill="1" applyBorder="1"/>
    <xf numFmtId="0" fontId="5" fillId="15" borderId="4" xfId="0" applyFont="1" applyFill="1" applyBorder="1"/>
    <xf numFmtId="0" fontId="5" fillId="17" borderId="4" xfId="0" applyFont="1" applyFill="1" applyBorder="1"/>
    <xf numFmtId="0" fontId="5" fillId="0" borderId="4" xfId="0" applyFont="1" applyBorder="1"/>
    <xf numFmtId="165" fontId="5" fillId="0" borderId="4" xfId="0" applyNumberFormat="1" applyFont="1" applyBorder="1"/>
    <xf numFmtId="0" fontId="5" fillId="6" borderId="4" xfId="0" applyFont="1" applyFill="1" applyBorder="1"/>
    <xf numFmtId="0" fontId="4" fillId="4" borderId="4" xfId="0" applyFont="1" applyFill="1" applyBorder="1"/>
    <xf numFmtId="0" fontId="4" fillId="9" borderId="4" xfId="0" applyFont="1" applyFill="1" applyBorder="1"/>
    <xf numFmtId="0" fontId="4" fillId="15" borderId="4" xfId="0" applyFont="1" applyFill="1" applyBorder="1"/>
    <xf numFmtId="0" fontId="5" fillId="13" borderId="4" xfId="0" applyFont="1" applyFill="1" applyBorder="1"/>
    <xf numFmtId="0" fontId="4" fillId="0" borderId="4" xfId="0" applyFont="1" applyBorder="1"/>
    <xf numFmtId="0" fontId="4" fillId="7" borderId="4" xfId="0" applyFont="1" applyFill="1" applyBorder="1"/>
    <xf numFmtId="0" fontId="3" fillId="16" borderId="5" xfId="0" applyFont="1" applyFill="1" applyBorder="1"/>
    <xf numFmtId="0" fontId="3" fillId="16" borderId="6" xfId="0" applyFont="1" applyFill="1" applyBorder="1"/>
    <xf numFmtId="165" fontId="3" fillId="16" borderId="6" xfId="0" applyNumberFormat="1" applyFont="1" applyFill="1" applyBorder="1"/>
    <xf numFmtId="0" fontId="3" fillId="16" borderId="7" xfId="0" applyFont="1" applyFill="1" applyBorder="1"/>
    <xf numFmtId="0" fontId="3" fillId="16" borderId="8" xfId="0" applyFont="1" applyFill="1" applyBorder="1"/>
    <xf numFmtId="165" fontId="3" fillId="16" borderId="8" xfId="0" applyNumberFormat="1" applyFont="1" applyFill="1" applyBorder="1"/>
    <xf numFmtId="0" fontId="3" fillId="4" borderId="6" xfId="0" applyFont="1" applyFill="1" applyBorder="1"/>
    <xf numFmtId="0" fontId="3" fillId="9" borderId="6" xfId="0" applyFont="1" applyFill="1" applyBorder="1"/>
    <xf numFmtId="0" fontId="3" fillId="15" borderId="6" xfId="0" applyFont="1" applyFill="1" applyBorder="1"/>
    <xf numFmtId="0" fontId="3" fillId="17" borderId="6" xfId="0" applyFont="1" applyFill="1" applyBorder="1"/>
    <xf numFmtId="0" fontId="3" fillId="17" borderId="8" xfId="0" applyFont="1" applyFill="1" applyBorder="1"/>
    <xf numFmtId="0" fontId="0" fillId="0" borderId="10" xfId="0" applyBorder="1"/>
    <xf numFmtId="0" fontId="13" fillId="0" borderId="9" xfId="0" applyFont="1" applyBorder="1" applyAlignment="1">
      <alignment horizontal="center"/>
    </xf>
    <xf numFmtId="0" fontId="0" fillId="0" borderId="11" xfId="0" applyBorder="1"/>
    <xf numFmtId="2" fontId="0" fillId="0" borderId="10" xfId="0" applyNumberFormat="1" applyBorder="1"/>
    <xf numFmtId="0" fontId="3" fillId="0" borderId="10" xfId="0" applyFont="1" applyBorder="1"/>
    <xf numFmtId="0" fontId="3" fillId="0" borderId="11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1" fillId="16" borderId="0" xfId="0" applyFont="1" applyFill="1"/>
    <xf numFmtId="0" fontId="12" fillId="16" borderId="0" xfId="0" applyFont="1" applyFill="1"/>
    <xf numFmtId="0" fontId="15" fillId="10" borderId="0" xfId="0" applyFont="1" applyFill="1"/>
    <xf numFmtId="0" fontId="5" fillId="0" borderId="6" xfId="0" applyFont="1" applyBorder="1"/>
    <xf numFmtId="2" fontId="5" fillId="0" borderId="4" xfId="0" applyNumberFormat="1" applyFont="1" applyBorder="1"/>
    <xf numFmtId="0" fontId="5" fillId="14" borderId="4" xfId="0" applyFont="1" applyFill="1" applyBorder="1"/>
    <xf numFmtId="165" fontId="5" fillId="14" borderId="4" xfId="0" applyNumberFormat="1" applyFont="1" applyFill="1" applyBorder="1"/>
    <xf numFmtId="2" fontId="5" fillId="14" borderId="4" xfId="0" applyNumberFormat="1" applyFont="1" applyFill="1" applyBorder="1"/>
    <xf numFmtId="0" fontId="5" fillId="0" borderId="0" xfId="0" applyFont="1"/>
    <xf numFmtId="2" fontId="9" fillId="7" borderId="0" xfId="0" applyNumberFormat="1" applyFont="1" applyFill="1"/>
    <xf numFmtId="0" fontId="3" fillId="16" borderId="4" xfId="0" applyFont="1" applyFill="1" applyBorder="1"/>
    <xf numFmtId="0" fontId="0" fillId="0" borderId="12" xfId="0" applyBorder="1"/>
    <xf numFmtId="0" fontId="11" fillId="13" borderId="4" xfId="0" applyFont="1" applyFill="1" applyBorder="1" applyAlignment="1">
      <alignment wrapText="1"/>
    </xf>
    <xf numFmtId="0" fontId="4" fillId="10" borderId="4" xfId="0" applyFont="1" applyFill="1" applyBorder="1"/>
    <xf numFmtId="0" fontId="0" fillId="16" borderId="4" xfId="0" applyFill="1" applyBorder="1" applyAlignment="1">
      <alignment wrapText="1"/>
    </xf>
    <xf numFmtId="20" fontId="0" fillId="16" borderId="4" xfId="0" applyNumberFormat="1" applyFill="1" applyBorder="1"/>
    <xf numFmtId="166" fontId="0" fillId="16" borderId="4" xfId="0" applyNumberFormat="1" applyFill="1" applyBorder="1"/>
    <xf numFmtId="0" fontId="8" fillId="5" borderId="4" xfId="0" applyFont="1" applyFill="1" applyBorder="1"/>
    <xf numFmtId="0" fontId="3" fillId="10" borderId="4" xfId="0" applyFont="1" applyFill="1" applyBorder="1"/>
    <xf numFmtId="0" fontId="3" fillId="16" borderId="4" xfId="0" applyFont="1" applyFill="1" applyBorder="1" applyAlignment="1">
      <alignment horizontal="right"/>
    </xf>
    <xf numFmtId="0" fontId="16" fillId="18" borderId="4" xfId="0" applyFont="1" applyFill="1" applyBorder="1" applyAlignment="1">
      <alignment wrapText="1"/>
    </xf>
    <xf numFmtId="0" fontId="16" fillId="18" borderId="4" xfId="0" applyFont="1" applyFill="1" applyBorder="1"/>
    <xf numFmtId="0" fontId="8" fillId="19" borderId="4" xfId="0" applyFont="1" applyFill="1" applyBorder="1"/>
    <xf numFmtId="165" fontId="8" fillId="19" borderId="4" xfId="0" applyNumberFormat="1" applyFont="1" applyFill="1" applyBorder="1"/>
    <xf numFmtId="0" fontId="3" fillId="6" borderId="0" xfId="0" applyFont="1" applyFill="1"/>
    <xf numFmtId="0" fontId="8" fillId="12" borderId="4" xfId="0" applyFont="1" applyFill="1" applyBorder="1"/>
    <xf numFmtId="0" fontId="0" fillId="12" borderId="4" xfId="0" applyFill="1" applyBorder="1"/>
    <xf numFmtId="0" fontId="4" fillId="16" borderId="0" xfId="0" applyFont="1" applyFill="1" applyAlignment="1">
      <alignment wrapText="1"/>
    </xf>
    <xf numFmtId="0" fontId="5" fillId="16" borderId="0" xfId="0" applyFont="1" applyFill="1"/>
    <xf numFmtId="0" fontId="3" fillId="16" borderId="0" xfId="0" applyFont="1" applyFill="1" applyAlignment="1">
      <alignment wrapText="1"/>
    </xf>
    <xf numFmtId="0" fontId="4" fillId="16" borderId="0" xfId="0" applyFont="1" applyFill="1"/>
    <xf numFmtId="0" fontId="4" fillId="16" borderId="0" xfId="0" applyFont="1" applyFill="1" applyAlignment="1">
      <alignment horizontal="center"/>
    </xf>
    <xf numFmtId="0" fontId="4" fillId="16" borderId="0" xfId="0" applyFont="1" applyFill="1" applyAlignment="1">
      <alignment horizontal="left"/>
    </xf>
    <xf numFmtId="0" fontId="11" fillId="16" borderId="4" xfId="0" applyFont="1" applyFill="1" applyBorder="1"/>
    <xf numFmtId="0" fontId="12" fillId="16" borderId="4" xfId="0" applyFont="1" applyFill="1" applyBorder="1"/>
    <xf numFmtId="0" fontId="4" fillId="16" borderId="4" xfId="0" applyFont="1" applyFill="1" applyBorder="1" applyAlignment="1">
      <alignment horizontal="right"/>
    </xf>
    <xf numFmtId="0" fontId="4" fillId="16" borderId="4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left"/>
    </xf>
    <xf numFmtId="0" fontId="3" fillId="16" borderId="4" xfId="0" applyFont="1" applyFill="1" applyBorder="1" applyAlignment="1">
      <alignment wrapText="1"/>
    </xf>
    <xf numFmtId="20" fontId="3" fillId="16" borderId="4" xfId="0" applyNumberFormat="1" applyFont="1" applyFill="1" applyBorder="1"/>
    <xf numFmtId="0" fontId="3" fillId="13" borderId="4" xfId="0" applyFont="1" applyFill="1" applyBorder="1"/>
    <xf numFmtId="0" fontId="20" fillId="16" borderId="4" xfId="0" applyFont="1" applyFill="1" applyBorder="1"/>
    <xf numFmtId="165" fontId="0" fillId="16" borderId="4" xfId="0" applyNumberFormat="1" applyFill="1" applyBorder="1" applyAlignment="1">
      <alignment horizontal="left"/>
    </xf>
    <xf numFmtId="0" fontId="3" fillId="20" borderId="4" xfId="0" applyFont="1" applyFill="1" applyBorder="1"/>
    <xf numFmtId="0" fontId="0" fillId="16" borderId="4" xfId="0" applyFill="1" applyBorder="1" applyAlignment="1">
      <alignment horizontal="right"/>
    </xf>
    <xf numFmtId="0" fontId="20" fillId="16" borderId="0" xfId="0" applyFont="1" applyFill="1"/>
    <xf numFmtId="165" fontId="0" fillId="16" borderId="0" xfId="0" applyNumberFormat="1" applyFill="1" applyAlignment="1">
      <alignment horizontal="left"/>
    </xf>
    <xf numFmtId="0" fontId="21" fillId="0" borderId="4" xfId="0" applyFont="1" applyBorder="1"/>
    <xf numFmtId="0" fontId="19" fillId="0" borderId="4" xfId="0" applyFont="1" applyBorder="1"/>
    <xf numFmtId="0" fontId="19" fillId="12" borderId="4" xfId="0" applyFont="1" applyFill="1" applyBorder="1"/>
    <xf numFmtId="0" fontId="0" fillId="10" borderId="4" xfId="0" applyFill="1" applyBorder="1"/>
    <xf numFmtId="0" fontId="20" fillId="0" borderId="4" xfId="0" applyFont="1" applyBorder="1"/>
    <xf numFmtId="165" fontId="0" fillId="0" borderId="4" xfId="0" applyNumberFormat="1" applyBorder="1" applyAlignment="1">
      <alignment horizontal="left"/>
    </xf>
    <xf numFmtId="0" fontId="19" fillId="16" borderId="4" xfId="0" applyFont="1" applyFill="1" applyBorder="1"/>
    <xf numFmtId="0" fontId="3" fillId="5" borderId="14" xfId="0" applyFont="1" applyFill="1" applyBorder="1"/>
    <xf numFmtId="0" fontId="3" fillId="10" borderId="0" xfId="0" applyFont="1" applyFill="1"/>
    <xf numFmtId="0" fontId="3" fillId="5" borderId="0" xfId="0" applyFont="1" applyFill="1"/>
    <xf numFmtId="0" fontId="0" fillId="0" borderId="0" xfId="0" applyAlignment="1">
      <alignment horizontal="left" wrapText="1"/>
    </xf>
    <xf numFmtId="0" fontId="5" fillId="21" borderId="0" xfId="0" applyFont="1" applyFill="1" applyAlignment="1">
      <alignment wrapText="1"/>
    </xf>
    <xf numFmtId="0" fontId="4" fillId="21" borderId="0" xfId="0" applyFont="1" applyFill="1"/>
    <xf numFmtId="0" fontId="4" fillId="21" borderId="0" xfId="0" applyFont="1" applyFill="1" applyAlignment="1">
      <alignment horizontal="center" vertical="center" wrapText="1"/>
    </xf>
    <xf numFmtId="0" fontId="15" fillId="0" borderId="0" xfId="0" applyFont="1"/>
    <xf numFmtId="0" fontId="4" fillId="10" borderId="0" xfId="0" applyFont="1" applyFill="1"/>
    <xf numFmtId="0" fontId="4" fillId="5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/>
    </xf>
    <xf numFmtId="0" fontId="17" fillId="18" borderId="4" xfId="0" applyFont="1" applyFill="1" applyBorder="1" applyAlignment="1">
      <alignment horizontal="center"/>
    </xf>
    <xf numFmtId="0" fontId="6" fillId="18" borderId="4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0" xfId="0" applyFill="1"/>
    <xf numFmtId="0" fontId="0" fillId="0" borderId="10" xfId="0" applyFill="1" applyBorder="1" applyAlignment="1"/>
    <xf numFmtId="0" fontId="13" fillId="0" borderId="9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2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0" fillId="0" borderId="10" xfId="0" applyNumberFormat="1" applyFill="1" applyBorder="1" applyAlignment="1"/>
    <xf numFmtId="0" fontId="0" fillId="0" borderId="0" xfId="0" applyNumberFormat="1" applyFill="1" applyBorder="1" applyAlignment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22" fillId="0" borderId="0" xfId="0" applyFont="1"/>
    <xf numFmtId="2" fontId="22" fillId="7" borderId="0" xfId="0" applyNumberFormat="1" applyFont="1" applyFill="1"/>
    <xf numFmtId="0" fontId="4" fillId="0" borderId="0" xfId="0" applyFont="1" applyFill="1"/>
    <xf numFmtId="0" fontId="0" fillId="21" borderId="0" xfId="0" applyFill="1"/>
    <xf numFmtId="0" fontId="3" fillId="21" borderId="0" xfId="0" applyFont="1" applyFill="1"/>
    <xf numFmtId="0" fontId="0" fillId="0" borderId="0" xfId="0" applyAlignment="1">
      <alignment horizontal="center"/>
    </xf>
    <xf numFmtId="0" fontId="23" fillId="6" borderId="0" xfId="0" applyFont="1" applyFill="1" applyAlignment="1">
      <alignment horizontal="left" vertical="top" wrapText="1"/>
    </xf>
  </cellXfs>
  <cellStyles count="1">
    <cellStyle name="Normal" xfId="0" builtinId="0"/>
  </cellStyles>
  <dxfs count="9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[$-409]hh:mm:ss\ AM/PM;@"/>
    </dxf>
    <dxf>
      <numFmt numFmtId="164" formatCode="[$-409]hh:mm:ss\ AM/PM;@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1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Module Option Rating vs Adjusted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1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 Table'!$H$5</c:f>
              <c:strCache>
                <c:ptCount val="1"/>
                <c:pt idx="0">
                  <c:v>Rating Actuals</c:v>
                </c:pt>
              </c:strCache>
            </c:strRef>
          </c:tx>
          <c:spPr>
            <a:solidFill>
              <a:srgbClr val="4472C4">
                <a:lumMod val="60000"/>
                <a:lumOff val="40000"/>
              </a:srgbClr>
            </a:solidFill>
            <a:ln>
              <a:noFill/>
            </a:ln>
            <a:effectLst/>
          </c:spPr>
          <c:invertIfNegative val="0"/>
          <c:cat>
            <c:strRef>
              <c:f>'Value Table'!$B$6:$B$31</c:f>
              <c:strCache>
                <c:ptCount val="26"/>
                <c:pt idx="0">
                  <c:v>M1e</c:v>
                </c:pt>
                <c:pt idx="1">
                  <c:v>M1g</c:v>
                </c:pt>
                <c:pt idx="2">
                  <c:v>M1f</c:v>
                </c:pt>
                <c:pt idx="3">
                  <c:v>M1d</c:v>
                </c:pt>
                <c:pt idx="4">
                  <c:v>M4b</c:v>
                </c:pt>
                <c:pt idx="5">
                  <c:v>M4c</c:v>
                </c:pt>
                <c:pt idx="6">
                  <c:v>M2b</c:v>
                </c:pt>
                <c:pt idx="7">
                  <c:v>M1h</c:v>
                </c:pt>
                <c:pt idx="8">
                  <c:v>M4f</c:v>
                </c:pt>
                <c:pt idx="9">
                  <c:v>M4h</c:v>
                </c:pt>
                <c:pt idx="10">
                  <c:v>M2c</c:v>
                </c:pt>
                <c:pt idx="11">
                  <c:v>M3a</c:v>
                </c:pt>
                <c:pt idx="12">
                  <c:v>M4i</c:v>
                </c:pt>
                <c:pt idx="13">
                  <c:v>M1b</c:v>
                </c:pt>
                <c:pt idx="14">
                  <c:v>M3d</c:v>
                </c:pt>
                <c:pt idx="15">
                  <c:v>M3b</c:v>
                </c:pt>
                <c:pt idx="16">
                  <c:v>M4e</c:v>
                </c:pt>
                <c:pt idx="17">
                  <c:v>M1c</c:v>
                </c:pt>
                <c:pt idx="18">
                  <c:v>M1a</c:v>
                </c:pt>
                <c:pt idx="19">
                  <c:v>M4d</c:v>
                </c:pt>
                <c:pt idx="20">
                  <c:v>M2a</c:v>
                </c:pt>
                <c:pt idx="21">
                  <c:v>M3c</c:v>
                </c:pt>
                <c:pt idx="22">
                  <c:v>M4g</c:v>
                </c:pt>
                <c:pt idx="23">
                  <c:v>M4a</c:v>
                </c:pt>
                <c:pt idx="24">
                  <c:v>M4j</c:v>
                </c:pt>
                <c:pt idx="25">
                  <c:v>M4k</c:v>
                </c:pt>
              </c:strCache>
            </c:strRef>
          </c:cat>
          <c:val>
            <c:numRef>
              <c:f>'Value Table'!$H$6:$H$31</c:f>
              <c:numCache>
                <c:formatCode>General</c:formatCode>
                <c:ptCount val="26"/>
                <c:pt idx="0">
                  <c:v>2.2999999999999998</c:v>
                </c:pt>
                <c:pt idx="1">
                  <c:v>2.7</c:v>
                </c:pt>
                <c:pt idx="2">
                  <c:v>2.2999999999999998</c:v>
                </c:pt>
                <c:pt idx="3">
                  <c:v>3.5</c:v>
                </c:pt>
                <c:pt idx="4">
                  <c:v>3.7</c:v>
                </c:pt>
                <c:pt idx="5">
                  <c:v>3.7</c:v>
                </c:pt>
                <c:pt idx="6">
                  <c:v>3.3</c:v>
                </c:pt>
                <c:pt idx="7">
                  <c:v>2.7</c:v>
                </c:pt>
                <c:pt idx="8">
                  <c:v>3.9</c:v>
                </c:pt>
                <c:pt idx="9">
                  <c:v>3.4</c:v>
                </c:pt>
                <c:pt idx="10">
                  <c:v>3.3</c:v>
                </c:pt>
                <c:pt idx="11">
                  <c:v>4.4000000000000004</c:v>
                </c:pt>
                <c:pt idx="12">
                  <c:v>3.4</c:v>
                </c:pt>
                <c:pt idx="13">
                  <c:v>3.8</c:v>
                </c:pt>
                <c:pt idx="14">
                  <c:v>3.5</c:v>
                </c:pt>
                <c:pt idx="15">
                  <c:v>3.1</c:v>
                </c:pt>
                <c:pt idx="16">
                  <c:v>3.9</c:v>
                </c:pt>
                <c:pt idx="17">
                  <c:v>3.5</c:v>
                </c:pt>
                <c:pt idx="18">
                  <c:v>4.3</c:v>
                </c:pt>
                <c:pt idx="19">
                  <c:v>3.6</c:v>
                </c:pt>
                <c:pt idx="20">
                  <c:v>3.5</c:v>
                </c:pt>
                <c:pt idx="21">
                  <c:v>3.7</c:v>
                </c:pt>
                <c:pt idx="22">
                  <c:v>3.2</c:v>
                </c:pt>
                <c:pt idx="23">
                  <c:v>3</c:v>
                </c:pt>
                <c:pt idx="24">
                  <c:v>3</c:v>
                </c:pt>
                <c:pt idx="25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A-41D5-8625-F08F4D8439C3}"/>
            </c:ext>
          </c:extLst>
        </c:ser>
        <c:ser>
          <c:idx val="1"/>
          <c:order val="1"/>
          <c:tx>
            <c:strRef>
              <c:f>'Value Table'!$I$5</c:f>
              <c:strCache>
                <c:ptCount val="1"/>
                <c:pt idx="0">
                  <c:v>Rating (Adjusted)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'Value Table'!$B$6:$B$31</c:f>
              <c:strCache>
                <c:ptCount val="26"/>
                <c:pt idx="0">
                  <c:v>M1e</c:v>
                </c:pt>
                <c:pt idx="1">
                  <c:v>M1g</c:v>
                </c:pt>
                <c:pt idx="2">
                  <c:v>M1f</c:v>
                </c:pt>
                <c:pt idx="3">
                  <c:v>M1d</c:v>
                </c:pt>
                <c:pt idx="4">
                  <c:v>M4b</c:v>
                </c:pt>
                <c:pt idx="5">
                  <c:v>M4c</c:v>
                </c:pt>
                <c:pt idx="6">
                  <c:v>M2b</c:v>
                </c:pt>
                <c:pt idx="7">
                  <c:v>M1h</c:v>
                </c:pt>
                <c:pt idx="8">
                  <c:v>M4f</c:v>
                </c:pt>
                <c:pt idx="9">
                  <c:v>M4h</c:v>
                </c:pt>
                <c:pt idx="10">
                  <c:v>M2c</c:v>
                </c:pt>
                <c:pt idx="11">
                  <c:v>M3a</c:v>
                </c:pt>
                <c:pt idx="12">
                  <c:v>M4i</c:v>
                </c:pt>
                <c:pt idx="13">
                  <c:v>M1b</c:v>
                </c:pt>
                <c:pt idx="14">
                  <c:v>M3d</c:v>
                </c:pt>
                <c:pt idx="15">
                  <c:v>M3b</c:v>
                </c:pt>
                <c:pt idx="16">
                  <c:v>M4e</c:v>
                </c:pt>
                <c:pt idx="17">
                  <c:v>M1c</c:v>
                </c:pt>
                <c:pt idx="18">
                  <c:v>M1a</c:v>
                </c:pt>
                <c:pt idx="19">
                  <c:v>M4d</c:v>
                </c:pt>
                <c:pt idx="20">
                  <c:v>M2a</c:v>
                </c:pt>
                <c:pt idx="21">
                  <c:v>M3c</c:v>
                </c:pt>
                <c:pt idx="22">
                  <c:v>M4g</c:v>
                </c:pt>
                <c:pt idx="23">
                  <c:v>M4a</c:v>
                </c:pt>
                <c:pt idx="24">
                  <c:v>M4j</c:v>
                </c:pt>
                <c:pt idx="25">
                  <c:v>M4k</c:v>
                </c:pt>
              </c:strCache>
            </c:strRef>
          </c:cat>
          <c:val>
            <c:numRef>
              <c:f>'Value Table'!$I$6:$I$31</c:f>
              <c:numCache>
                <c:formatCode>General</c:formatCode>
                <c:ptCount val="26"/>
                <c:pt idx="0">
                  <c:v>2.2999999999999998</c:v>
                </c:pt>
                <c:pt idx="1">
                  <c:v>1.35</c:v>
                </c:pt>
                <c:pt idx="2">
                  <c:v>2.2999999999999998</c:v>
                </c:pt>
                <c:pt idx="3">
                  <c:v>3.5</c:v>
                </c:pt>
                <c:pt idx="4">
                  <c:v>1.85</c:v>
                </c:pt>
                <c:pt idx="5">
                  <c:v>1.85</c:v>
                </c:pt>
                <c:pt idx="6">
                  <c:v>1.65</c:v>
                </c:pt>
                <c:pt idx="7">
                  <c:v>1.35</c:v>
                </c:pt>
                <c:pt idx="8">
                  <c:v>1.95</c:v>
                </c:pt>
                <c:pt idx="9">
                  <c:v>1.7</c:v>
                </c:pt>
                <c:pt idx="10">
                  <c:v>1.65</c:v>
                </c:pt>
                <c:pt idx="11">
                  <c:v>4.4000000000000004</c:v>
                </c:pt>
                <c:pt idx="12">
                  <c:v>1.7</c:v>
                </c:pt>
                <c:pt idx="13">
                  <c:v>3.8</c:v>
                </c:pt>
                <c:pt idx="14">
                  <c:v>3.5</c:v>
                </c:pt>
                <c:pt idx="15">
                  <c:v>3.1</c:v>
                </c:pt>
                <c:pt idx="16">
                  <c:v>1.95</c:v>
                </c:pt>
                <c:pt idx="17">
                  <c:v>3.5</c:v>
                </c:pt>
                <c:pt idx="18">
                  <c:v>4.3</c:v>
                </c:pt>
                <c:pt idx="19">
                  <c:v>3.6</c:v>
                </c:pt>
                <c:pt idx="20">
                  <c:v>3.5</c:v>
                </c:pt>
                <c:pt idx="21">
                  <c:v>3.7</c:v>
                </c:pt>
                <c:pt idx="22">
                  <c:v>3.2</c:v>
                </c:pt>
                <c:pt idx="23">
                  <c:v>3</c:v>
                </c:pt>
                <c:pt idx="24">
                  <c:v>3</c:v>
                </c:pt>
                <c:pt idx="25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A-41D5-8625-F08F4D84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  <c:min val="2.5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90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8237187332843769"/>
          <c:y val="0.12495142696774751"/>
          <c:w val="0.26602529039224987"/>
          <c:h val="0.69046706442790873"/>
        </c:manualLayout>
      </c:layout>
      <c:radarChart>
        <c:radarStyle val="marker"/>
        <c:varyColors val="0"/>
        <c:ser>
          <c:idx val="0"/>
          <c:order val="0"/>
          <c:tx>
            <c:strRef>
              <c:f>'Value Table'!$J$5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'Value Table'!$B$6:$B$31</c:f>
              <c:strCache>
                <c:ptCount val="26"/>
                <c:pt idx="0">
                  <c:v>M1e</c:v>
                </c:pt>
                <c:pt idx="1">
                  <c:v>M1g</c:v>
                </c:pt>
                <c:pt idx="2">
                  <c:v>M1f</c:v>
                </c:pt>
                <c:pt idx="3">
                  <c:v>M1d</c:v>
                </c:pt>
                <c:pt idx="4">
                  <c:v>M4b</c:v>
                </c:pt>
                <c:pt idx="5">
                  <c:v>M4c</c:v>
                </c:pt>
                <c:pt idx="6">
                  <c:v>M2b</c:v>
                </c:pt>
                <c:pt idx="7">
                  <c:v>M1h</c:v>
                </c:pt>
                <c:pt idx="8">
                  <c:v>M4f</c:v>
                </c:pt>
                <c:pt idx="9">
                  <c:v>M4h</c:v>
                </c:pt>
                <c:pt idx="10">
                  <c:v>M2c</c:v>
                </c:pt>
                <c:pt idx="11">
                  <c:v>M3a</c:v>
                </c:pt>
                <c:pt idx="12">
                  <c:v>M4i</c:v>
                </c:pt>
                <c:pt idx="13">
                  <c:v>M1b</c:v>
                </c:pt>
                <c:pt idx="14">
                  <c:v>M3d</c:v>
                </c:pt>
                <c:pt idx="15">
                  <c:v>M3b</c:v>
                </c:pt>
                <c:pt idx="16">
                  <c:v>M4e</c:v>
                </c:pt>
                <c:pt idx="17">
                  <c:v>M1c</c:v>
                </c:pt>
                <c:pt idx="18">
                  <c:v>M1a</c:v>
                </c:pt>
                <c:pt idx="19">
                  <c:v>M4d</c:v>
                </c:pt>
                <c:pt idx="20">
                  <c:v>M2a</c:v>
                </c:pt>
                <c:pt idx="21">
                  <c:v>M3c</c:v>
                </c:pt>
                <c:pt idx="22">
                  <c:v>M4g</c:v>
                </c:pt>
                <c:pt idx="23">
                  <c:v>M4a</c:v>
                </c:pt>
                <c:pt idx="24">
                  <c:v>M4j</c:v>
                </c:pt>
                <c:pt idx="25">
                  <c:v>M4k</c:v>
                </c:pt>
              </c:strCache>
            </c:strRef>
          </c:cat>
          <c:val>
            <c:numRef>
              <c:f>'Value Table'!$J$6:$J$31</c:f>
              <c:numCache>
                <c:formatCode>General</c:formatCode>
                <c:ptCount val="26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1</c:v>
                </c:pt>
                <c:pt idx="12">
                  <c:v>0.5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A-41E6-9023-CE9341CAD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456816"/>
        <c:axId val="808451488"/>
      </c:radarChart>
      <c:catAx>
        <c:axId val="94345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51488"/>
        <c:crosses val="autoZero"/>
        <c:auto val="1"/>
        <c:lblAlgn val="ctr"/>
        <c:lblOffset val="100"/>
        <c:noMultiLvlLbl val="0"/>
      </c:catAx>
      <c:valAx>
        <c:axId val="8084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5681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'Value Table'!$J$37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'Value Table'!$B$38:$B$63</c:f>
              <c:strCache>
                <c:ptCount val="26"/>
                <c:pt idx="0">
                  <c:v>M1a</c:v>
                </c:pt>
                <c:pt idx="1">
                  <c:v>M1b</c:v>
                </c:pt>
                <c:pt idx="2">
                  <c:v>M1c</c:v>
                </c:pt>
                <c:pt idx="3">
                  <c:v>M1d</c:v>
                </c:pt>
                <c:pt idx="4">
                  <c:v>M1e</c:v>
                </c:pt>
                <c:pt idx="5">
                  <c:v>M1f</c:v>
                </c:pt>
                <c:pt idx="6">
                  <c:v>M2a</c:v>
                </c:pt>
                <c:pt idx="7">
                  <c:v>M3a</c:v>
                </c:pt>
                <c:pt idx="8">
                  <c:v>M3b</c:v>
                </c:pt>
                <c:pt idx="9">
                  <c:v>M3c</c:v>
                </c:pt>
                <c:pt idx="10">
                  <c:v>M3d</c:v>
                </c:pt>
                <c:pt idx="11">
                  <c:v>M4a</c:v>
                </c:pt>
                <c:pt idx="12">
                  <c:v>M4d</c:v>
                </c:pt>
                <c:pt idx="13">
                  <c:v>M4g</c:v>
                </c:pt>
                <c:pt idx="14">
                  <c:v>M4j</c:v>
                </c:pt>
                <c:pt idx="15">
                  <c:v>M4k</c:v>
                </c:pt>
                <c:pt idx="16">
                  <c:v>M1g</c:v>
                </c:pt>
                <c:pt idx="17">
                  <c:v>M1h</c:v>
                </c:pt>
                <c:pt idx="18">
                  <c:v>M2b</c:v>
                </c:pt>
                <c:pt idx="19">
                  <c:v>M2c</c:v>
                </c:pt>
                <c:pt idx="20">
                  <c:v>M4b</c:v>
                </c:pt>
                <c:pt idx="21">
                  <c:v>M4c</c:v>
                </c:pt>
                <c:pt idx="22">
                  <c:v>M4e</c:v>
                </c:pt>
                <c:pt idx="23">
                  <c:v>M4f</c:v>
                </c:pt>
                <c:pt idx="24">
                  <c:v>M4h</c:v>
                </c:pt>
                <c:pt idx="25">
                  <c:v>M4i</c:v>
                </c:pt>
              </c:strCache>
            </c:strRef>
          </c:cat>
          <c:val>
            <c:numRef>
              <c:f>'Value Table'!$J$38:$J$63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5-4FD7-A6F3-02586A185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413872"/>
        <c:axId val="1067681216"/>
      </c:radarChart>
      <c:catAx>
        <c:axId val="8094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681216"/>
        <c:crosses val="autoZero"/>
        <c:auto val="1"/>
        <c:lblAlgn val="ctr"/>
        <c:lblOffset val="100"/>
        <c:noMultiLvlLbl val="0"/>
      </c:catAx>
      <c:valAx>
        <c:axId val="10676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41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Sophie's Module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Data_NEW!$V$1</c:f>
              <c:strCache>
                <c:ptCount val="1"/>
                <c:pt idx="0">
                  <c:v>Avg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Data_NEW!$N$2:$N$9</c:f>
              <c:strCache>
                <c:ptCount val="8"/>
                <c:pt idx="0">
                  <c:v>BS101</c:v>
                </c:pt>
                <c:pt idx="1">
                  <c:v>FIN300</c:v>
                </c:pt>
                <c:pt idx="2">
                  <c:v>CS101</c:v>
                </c:pt>
                <c:pt idx="3">
                  <c:v>CS102</c:v>
                </c:pt>
                <c:pt idx="4">
                  <c:v>FIN315</c:v>
                </c:pt>
                <c:pt idx="5">
                  <c:v>FIN316</c:v>
                </c:pt>
                <c:pt idx="6">
                  <c:v>FIN317</c:v>
                </c:pt>
                <c:pt idx="7">
                  <c:v>FIN 318</c:v>
                </c:pt>
              </c:strCache>
            </c:strRef>
          </c:cat>
          <c:val>
            <c:numRef>
              <c:f>Data_NEW!$V$2:$V$9</c:f>
              <c:numCache>
                <c:formatCode>0.0</c:formatCode>
                <c:ptCount val="8"/>
                <c:pt idx="0">
                  <c:v>3.75</c:v>
                </c:pt>
                <c:pt idx="1">
                  <c:v>3.1374999999999997</c:v>
                </c:pt>
                <c:pt idx="2">
                  <c:v>3.8000000000000003</c:v>
                </c:pt>
                <c:pt idx="3">
                  <c:v>3.6</c:v>
                </c:pt>
                <c:pt idx="4">
                  <c:v>3.4666666666666668</c:v>
                </c:pt>
                <c:pt idx="5">
                  <c:v>3.3666666666666667</c:v>
                </c:pt>
                <c:pt idx="6">
                  <c:v>3.25</c:v>
                </c:pt>
                <c:pt idx="7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ser>
          <c:idx val="1"/>
          <c:order val="1"/>
          <c:tx>
            <c:strRef>
              <c:f>Data_NEW!$W$1</c:f>
              <c:strCache>
                <c:ptCount val="1"/>
                <c:pt idx="0">
                  <c:v>Max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Data_NEW!$N$2:$N$9</c:f>
              <c:strCache>
                <c:ptCount val="8"/>
                <c:pt idx="0">
                  <c:v>BS101</c:v>
                </c:pt>
                <c:pt idx="1">
                  <c:v>FIN300</c:v>
                </c:pt>
                <c:pt idx="2">
                  <c:v>CS101</c:v>
                </c:pt>
                <c:pt idx="3">
                  <c:v>CS102</c:v>
                </c:pt>
                <c:pt idx="4">
                  <c:v>FIN315</c:v>
                </c:pt>
                <c:pt idx="5">
                  <c:v>FIN316</c:v>
                </c:pt>
                <c:pt idx="6">
                  <c:v>FIN317</c:v>
                </c:pt>
                <c:pt idx="7">
                  <c:v>FIN 318</c:v>
                </c:pt>
              </c:strCache>
            </c:strRef>
          </c:cat>
          <c:val>
            <c:numRef>
              <c:f>Data_NEW!$W$2:$W$9</c:f>
              <c:numCache>
                <c:formatCode>General</c:formatCode>
                <c:ptCount val="8"/>
                <c:pt idx="0">
                  <c:v>4.4000000000000004</c:v>
                </c:pt>
                <c:pt idx="1">
                  <c:v>4.3</c:v>
                </c:pt>
                <c:pt idx="2">
                  <c:v>3.9</c:v>
                </c:pt>
                <c:pt idx="3">
                  <c:v>3.7</c:v>
                </c:pt>
                <c:pt idx="4">
                  <c:v>3.7</c:v>
                </c:pt>
                <c:pt idx="5">
                  <c:v>3.5</c:v>
                </c:pt>
                <c:pt idx="6">
                  <c:v>3.5</c:v>
                </c:pt>
                <c:pt idx="7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D0-44DC-8417-27F5523FC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u="sng"/>
              <a:t>Module</a:t>
            </a:r>
            <a:r>
              <a:rPr lang="en-GB" sz="2400" b="1" u="sng" baseline="0"/>
              <a:t> Ratings (ranked by Average)</a:t>
            </a:r>
            <a:endParaRPr lang="en-GB" sz="24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Data_NEW!$AD$1</c:f>
              <c:strCache>
                <c:ptCount val="1"/>
                <c:pt idx="0">
                  <c:v>Avg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Data_NEW!$AA$2:$AA$9</c:f>
              <c:strCache>
                <c:ptCount val="8"/>
                <c:pt idx="0">
                  <c:v>Risk Management- FIN316</c:v>
                </c:pt>
                <c:pt idx="1">
                  <c:v>Intergenerational Computing- CS101</c:v>
                </c:pt>
                <c:pt idx="2">
                  <c:v>Risk Management- FIN316</c:v>
                </c:pt>
                <c:pt idx="3">
                  <c:v>Web Design for Nonprofit Organisations- CS102</c:v>
                </c:pt>
                <c:pt idx="4">
                  <c:v>International Finance- FIN300</c:v>
                </c:pt>
                <c:pt idx="5">
                  <c:v>Options, Futures and Swaps- FIN317</c:v>
                </c:pt>
                <c:pt idx="6">
                  <c:v>Fixed Instruments and Markets- FIN 318</c:v>
                </c:pt>
                <c:pt idx="7">
                  <c:v>Business Strategy- BS101</c:v>
                </c:pt>
              </c:strCache>
            </c:strRef>
          </c:cat>
          <c:val>
            <c:numRef>
              <c:f>Data_NEW!$AD$2:$AD$9</c:f>
              <c:numCache>
                <c:formatCode>0.0</c:formatCode>
                <c:ptCount val="8"/>
                <c:pt idx="0">
                  <c:v>3.8000000000000003</c:v>
                </c:pt>
                <c:pt idx="1">
                  <c:v>3.75</c:v>
                </c:pt>
                <c:pt idx="2">
                  <c:v>3.8000000000000003</c:v>
                </c:pt>
                <c:pt idx="3">
                  <c:v>3.6</c:v>
                </c:pt>
                <c:pt idx="4">
                  <c:v>3.3666666666666667</c:v>
                </c:pt>
                <c:pt idx="5">
                  <c:v>3.3333333333333335</c:v>
                </c:pt>
                <c:pt idx="6">
                  <c:v>3.25</c:v>
                </c:pt>
                <c:pt idx="7">
                  <c:v>3.1374999999999997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ser>
          <c:idx val="1"/>
          <c:order val="1"/>
          <c:tx>
            <c:strRef>
              <c:f>Data_NEW!$AE$1</c:f>
              <c:strCache>
                <c:ptCount val="1"/>
                <c:pt idx="0">
                  <c:v>Max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Data_NEW!$AA$2:$AA$9</c:f>
              <c:strCache>
                <c:ptCount val="8"/>
                <c:pt idx="0">
                  <c:v>Risk Management- FIN316</c:v>
                </c:pt>
                <c:pt idx="1">
                  <c:v>Intergenerational Computing- CS101</c:v>
                </c:pt>
                <c:pt idx="2">
                  <c:v>Risk Management- FIN316</c:v>
                </c:pt>
                <c:pt idx="3">
                  <c:v>Web Design for Nonprofit Organisations- CS102</c:v>
                </c:pt>
                <c:pt idx="4">
                  <c:v>International Finance- FIN300</c:v>
                </c:pt>
                <c:pt idx="5">
                  <c:v>Options, Futures and Swaps- FIN317</c:v>
                </c:pt>
                <c:pt idx="6">
                  <c:v>Fixed Instruments and Markets- FIN 318</c:v>
                </c:pt>
                <c:pt idx="7">
                  <c:v>Business Strategy- BS101</c:v>
                </c:pt>
              </c:strCache>
            </c:strRef>
          </c:cat>
          <c:val>
            <c:numRef>
              <c:f>Data_NEW!$AE$2:$AE$9</c:f>
              <c:numCache>
                <c:formatCode>General</c:formatCode>
                <c:ptCount val="8"/>
                <c:pt idx="0">
                  <c:v>3.9</c:v>
                </c:pt>
                <c:pt idx="1">
                  <c:v>4.4000000000000004</c:v>
                </c:pt>
                <c:pt idx="2">
                  <c:v>3.9</c:v>
                </c:pt>
                <c:pt idx="3">
                  <c:v>3.7</c:v>
                </c:pt>
                <c:pt idx="4">
                  <c:v>3.5</c:v>
                </c:pt>
                <c:pt idx="5">
                  <c:v>3.4</c:v>
                </c:pt>
                <c:pt idx="6">
                  <c:v>3.5</c:v>
                </c:pt>
                <c:pt idx="7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F7-4E0E-A8EB-413B06511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  <c:min val="2.5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Class</a:t>
            </a:r>
            <a:r>
              <a:rPr lang="en-GB" sz="1800" b="1" baseline="0"/>
              <a:t> Slots per day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Data_NEW!$B$34</c:f>
              <c:strCache>
                <c:ptCount val="1"/>
                <c:pt idx="0">
                  <c:v>Classes available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Data_NEW!$A$35:$A$39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Data_NEW!$B$35:$B$39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1"/>
              <a:t>Classes</a:t>
            </a:r>
            <a:r>
              <a:rPr lang="en-GB" b="1" i="1" baseline="0"/>
              <a:t> per Day</a:t>
            </a:r>
            <a:endParaRPr lang="en-GB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'GRG vs Simplex Solutions'!$B$17:$B$21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'GRG vs Simplex Solutions'!$C$17:$C$21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;;&quot;-&quot;" sourceLinked="0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1"/>
              <a:t>Classes</a:t>
            </a:r>
            <a:r>
              <a:rPr lang="en-GB" b="1" i="1" baseline="0"/>
              <a:t> per Day</a:t>
            </a:r>
            <a:endParaRPr lang="en-GB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'GRG vs Simplex Solutions'!$B$17:$B$21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'GRG vs Simplex Solutions'!$M$17:$M$21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2-4170-A5FB-83EA02600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;;&quot;-&quot;" sourceLinked="0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1"/>
              <a:t>Time</a:t>
            </a:r>
            <a:r>
              <a:rPr lang="en-GB" b="1" i="1" baseline="0"/>
              <a:t> slots</a:t>
            </a:r>
            <a:r>
              <a:rPr lang="en-GB" b="1" i="1"/>
              <a:t> per Module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'GRG vs Simplex Solutions'!$B$28:$B$35</c:f>
              <c:strCache>
                <c:ptCount val="8"/>
                <c:pt idx="0">
                  <c:v>BS101</c:v>
                </c:pt>
                <c:pt idx="1">
                  <c:v>FIN300</c:v>
                </c:pt>
                <c:pt idx="2">
                  <c:v>CS101</c:v>
                </c:pt>
                <c:pt idx="3">
                  <c:v>CS102</c:v>
                </c:pt>
                <c:pt idx="4">
                  <c:v>FIN315</c:v>
                </c:pt>
                <c:pt idx="5">
                  <c:v>FIN316</c:v>
                </c:pt>
                <c:pt idx="6">
                  <c:v>FIN317</c:v>
                </c:pt>
                <c:pt idx="7">
                  <c:v>FIN 318</c:v>
                </c:pt>
              </c:strCache>
            </c:strRef>
          </c:cat>
          <c:val>
            <c:numRef>
              <c:f>'GRG vs Simplex Solutions'!$C$28:$C$35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;;&quot;-&quot;" sourceLinked="0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1"/>
              <a:t>Time</a:t>
            </a:r>
            <a:r>
              <a:rPr lang="en-GB" b="1" i="1" baseline="0"/>
              <a:t> slots</a:t>
            </a:r>
            <a:r>
              <a:rPr lang="en-GB" b="1" i="1"/>
              <a:t> per Module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'GRG vs Simplex Solutions'!$B$28:$B$35</c:f>
              <c:strCache>
                <c:ptCount val="8"/>
                <c:pt idx="0">
                  <c:v>BS101</c:v>
                </c:pt>
                <c:pt idx="1">
                  <c:v>FIN300</c:v>
                </c:pt>
                <c:pt idx="2">
                  <c:v>CS101</c:v>
                </c:pt>
                <c:pt idx="3">
                  <c:v>CS102</c:v>
                </c:pt>
                <c:pt idx="4">
                  <c:v>FIN315</c:v>
                </c:pt>
                <c:pt idx="5">
                  <c:v>FIN316</c:v>
                </c:pt>
                <c:pt idx="6">
                  <c:v>FIN317</c:v>
                </c:pt>
                <c:pt idx="7">
                  <c:v>FIN 318</c:v>
                </c:pt>
              </c:strCache>
            </c:strRef>
          </c:cat>
          <c:val>
            <c:numRef>
              <c:f>'GRG vs Simplex Solutions'!$M$28:$M$35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5-4EB6-8766-5BBC11B0B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;;&quot;-&quot;" sourceLinked="0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1"/>
              <a:t>Time</a:t>
            </a:r>
            <a:r>
              <a:rPr lang="en-GB" b="1" i="1" baseline="0"/>
              <a:t> slots</a:t>
            </a:r>
            <a:r>
              <a:rPr lang="en-GB" b="1" i="1"/>
              <a:t> per Module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Non-Linear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'GRG vs Simplex Solutions'!$B$28:$B$35</c:f>
              <c:strCache>
                <c:ptCount val="8"/>
                <c:pt idx="0">
                  <c:v>BS101</c:v>
                </c:pt>
                <c:pt idx="1">
                  <c:v>FIN300</c:v>
                </c:pt>
                <c:pt idx="2">
                  <c:v>CS101</c:v>
                </c:pt>
                <c:pt idx="3">
                  <c:v>CS102</c:v>
                </c:pt>
                <c:pt idx="4">
                  <c:v>FIN315</c:v>
                </c:pt>
                <c:pt idx="5">
                  <c:v>FIN316</c:v>
                </c:pt>
                <c:pt idx="6">
                  <c:v>FIN317</c:v>
                </c:pt>
                <c:pt idx="7">
                  <c:v>FIN 318</c:v>
                </c:pt>
              </c:strCache>
            </c:strRef>
          </c:cat>
          <c:val>
            <c:numRef>
              <c:f>'GRG vs Simplex Solutions'!$M$28:$M$35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B-4EAC-A4EE-D1BE1586CD5C}"/>
            </c:ext>
          </c:extLst>
        </c:ser>
        <c:ser>
          <c:idx val="1"/>
          <c:order val="1"/>
          <c:tx>
            <c:v>Simplex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'GRG vs Simplex Solutions'!$B$28:$B$35</c:f>
              <c:strCache>
                <c:ptCount val="8"/>
                <c:pt idx="0">
                  <c:v>BS101</c:v>
                </c:pt>
                <c:pt idx="1">
                  <c:v>FIN300</c:v>
                </c:pt>
                <c:pt idx="2">
                  <c:v>CS101</c:v>
                </c:pt>
                <c:pt idx="3">
                  <c:v>CS102</c:v>
                </c:pt>
                <c:pt idx="4">
                  <c:v>FIN315</c:v>
                </c:pt>
                <c:pt idx="5">
                  <c:v>FIN316</c:v>
                </c:pt>
                <c:pt idx="6">
                  <c:v>FIN317</c:v>
                </c:pt>
                <c:pt idx="7">
                  <c:v>FIN 318</c:v>
                </c:pt>
              </c:strCache>
            </c:strRef>
          </c:cat>
          <c:val>
            <c:numRef>
              <c:f>'GRG vs Simplex Solutions'!$C$28:$C$35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B-4EAC-A4EE-D1BE1586C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;;&quot;-&quot;" sourceLinked="0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1"/>
              <a:t>Classes</a:t>
            </a:r>
            <a:r>
              <a:rPr lang="en-GB" b="1" i="1" baseline="0"/>
              <a:t> per Day</a:t>
            </a:r>
            <a:endParaRPr lang="en-GB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Non-Linear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'GRG vs Simplex Solutions'!$B$17:$B$21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'GRG vs Simplex Solutions'!$M$17:$M$21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8-46CA-BA1C-3B821D622897}"/>
            </c:ext>
          </c:extLst>
        </c:ser>
        <c:ser>
          <c:idx val="1"/>
          <c:order val="1"/>
          <c:tx>
            <c:v>Simplex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'GRG vs Simplex Solutions'!$B$17:$B$21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'GRG vs Simplex Solutions'!$C$17:$C$21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8-46CA-BA1C-3B821D622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;;&quot;-&quot;" sourceLinked="0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1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Solution Module Selection Rating</a:t>
            </a:r>
          </a:p>
          <a:p>
            <a:pPr>
              <a:defRPr sz="2000" b="1" i="1">
                <a:solidFill>
                  <a:schemeClr val="tx1"/>
                </a:solidFill>
              </a:defRPr>
            </a:pPr>
            <a:r>
              <a:rPr lang="en-GB">
                <a:solidFill>
                  <a:schemeClr val="tx1"/>
                </a:solidFill>
              </a:rPr>
              <a:t> by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1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'GRG vs Simplex Solutions'!$B$44</c:f>
              <c:strCache>
                <c:ptCount val="1"/>
                <c:pt idx="0">
                  <c:v>GRG Non-Linear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'GRG vs Simplex Solutions'!$A$45:$A$46</c:f>
              <c:strCache>
                <c:ptCount val="2"/>
                <c:pt idx="0">
                  <c:v>10 Groups</c:v>
                </c:pt>
                <c:pt idx="1">
                  <c:v>11 Groups</c:v>
                </c:pt>
              </c:strCache>
            </c:strRef>
          </c:cat>
          <c:val>
            <c:numRef>
              <c:f>'GRG vs Simplex Solutions'!$B$45:$B$46</c:f>
              <c:numCache>
                <c:formatCode>General</c:formatCode>
                <c:ptCount val="2"/>
                <c:pt idx="0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A-41D5-8625-F08F4D8439C3}"/>
            </c:ext>
          </c:extLst>
        </c:ser>
        <c:ser>
          <c:idx val="1"/>
          <c:order val="1"/>
          <c:tx>
            <c:strRef>
              <c:f>'GRG vs Simplex Solutions'!$C$44</c:f>
              <c:strCache>
                <c:ptCount val="1"/>
                <c:pt idx="0">
                  <c:v>Simplex LP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'GRG vs Simplex Solutions'!$A$45:$A$46</c:f>
              <c:strCache>
                <c:ptCount val="2"/>
                <c:pt idx="0">
                  <c:v>10 Groups</c:v>
                </c:pt>
                <c:pt idx="1">
                  <c:v>11 Groups</c:v>
                </c:pt>
              </c:strCache>
            </c:strRef>
          </c:cat>
          <c:val>
            <c:numRef>
              <c:f>'GRG vs Simplex Solutions'!$C$45:$C$46</c:f>
              <c:numCache>
                <c:formatCode>General</c:formatCode>
                <c:ptCount val="2"/>
                <c:pt idx="0">
                  <c:v>19</c:v>
                </c:pt>
                <c:pt idx="1">
                  <c:v>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A-41D5-8625-F08F4D84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overlap val="-11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  <c:min val="17.5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905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Available</a:t>
            </a:r>
            <a:r>
              <a:rPr lang="en-US" baseline="0"/>
              <a:t> </a:t>
            </a:r>
            <a:r>
              <a:rPr lang="en-US"/>
              <a:t>Module Choices per 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analysis!$N$12</c:f>
              <c:strCache>
                <c:ptCount val="1"/>
                <c:pt idx="0">
                  <c:v>Count of Module Choices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analysis!$M$13:$M$17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analysis!$N$13:$N$17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analysis!$P$3</c:f>
              <c:strCache>
                <c:ptCount val="1"/>
                <c:pt idx="0">
                  <c:v>Buiness Strategy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2-487F-B42B-24ADCAEA3F8D}"/>
            </c:ext>
          </c:extLst>
        </c:ser>
        <c:ser>
          <c:idx val="1"/>
          <c:order val="1"/>
          <c:tx>
            <c:strRef>
              <c:f>analysis!$P$4</c:f>
              <c:strCache>
                <c:ptCount val="1"/>
                <c:pt idx="0">
                  <c:v>International Finance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C2-487F-B42B-24ADCAEA3F8D}"/>
            </c:ext>
          </c:extLst>
        </c:ser>
        <c:ser>
          <c:idx val="2"/>
          <c:order val="2"/>
          <c:tx>
            <c:strRef>
              <c:f>analysis!$P$5</c:f>
              <c:strCache>
                <c:ptCount val="1"/>
                <c:pt idx="0">
                  <c:v>Intergenerational Computing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C2-487F-B42B-24ADCAEA3F8D}"/>
            </c:ext>
          </c:extLst>
        </c:ser>
        <c:ser>
          <c:idx val="3"/>
          <c:order val="3"/>
          <c:tx>
            <c:strRef>
              <c:f>analysis!$P$6</c:f>
              <c:strCache>
                <c:ptCount val="1"/>
                <c:pt idx="0">
                  <c:v>Web Design for Nonprofit Organisations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C2-487F-B42B-24ADCAEA3F8D}"/>
            </c:ext>
          </c:extLst>
        </c:ser>
        <c:ser>
          <c:idx val="4"/>
          <c:order val="4"/>
          <c:tx>
            <c:strRef>
              <c:f>analysis!$P$7</c:f>
              <c:strCache>
                <c:ptCount val="1"/>
                <c:pt idx="0">
                  <c:v>Data analysis in Finance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C2-487F-B42B-24ADCAEA3F8D}"/>
            </c:ext>
          </c:extLst>
        </c:ser>
        <c:ser>
          <c:idx val="5"/>
          <c:order val="5"/>
          <c:tx>
            <c:strRef>
              <c:f>analysis!$P$8</c:f>
              <c:strCache>
                <c:ptCount val="1"/>
                <c:pt idx="0">
                  <c:v>Risk Management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C2-487F-B42B-24ADCAEA3F8D}"/>
            </c:ext>
          </c:extLst>
        </c:ser>
        <c:ser>
          <c:idx val="6"/>
          <c:order val="6"/>
          <c:tx>
            <c:strRef>
              <c:f>analysis!$P$9</c:f>
              <c:strCache>
                <c:ptCount val="1"/>
                <c:pt idx="0">
                  <c:v>Options, Futures and Swaps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C2-487F-B42B-24ADCAEA3F8D}"/>
            </c:ext>
          </c:extLst>
        </c:ser>
        <c:ser>
          <c:idx val="7"/>
          <c:order val="7"/>
          <c:tx>
            <c:strRef>
              <c:f>analysis!$P$10</c:f>
              <c:strCache>
                <c:ptCount val="1"/>
                <c:pt idx="0">
                  <c:v>Fixed intruments and Markets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analysis!$Q$10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C2-487F-B42B-24ADCAEA3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6899791"/>
        <c:axId val="508448031"/>
      </c:barChart>
      <c:catAx>
        <c:axId val="65689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48031"/>
        <c:crosses val="autoZero"/>
        <c:auto val="1"/>
        <c:lblAlgn val="ctr"/>
        <c:lblOffset val="100"/>
        <c:noMultiLvlLbl val="0"/>
      </c:catAx>
      <c:valAx>
        <c:axId val="50844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9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class</a:t>
            </a:r>
            <a:r>
              <a:rPr lang="en-GB" baseline="0"/>
              <a:t> slots per Module Subject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analysis!$Q$2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analysis!$P$3:$P$10</c:f>
              <c:strCache>
                <c:ptCount val="8"/>
                <c:pt idx="0">
                  <c:v>Buiness Strategy</c:v>
                </c:pt>
                <c:pt idx="1">
                  <c:v>International Finance</c:v>
                </c:pt>
                <c:pt idx="2">
                  <c:v>Intergenerational Computing</c:v>
                </c:pt>
                <c:pt idx="3">
                  <c:v>Web Design for Nonprofit Organisations</c:v>
                </c:pt>
                <c:pt idx="4">
                  <c:v>Data analysis in Finance</c:v>
                </c:pt>
                <c:pt idx="5">
                  <c:v>Risk Management</c:v>
                </c:pt>
                <c:pt idx="6">
                  <c:v>Options, Futures and Swaps</c:v>
                </c:pt>
                <c:pt idx="7">
                  <c:v>Fixed intruments and Markets</c:v>
                </c:pt>
              </c:strCache>
            </c:strRef>
          </c:cat>
          <c:val>
            <c:numRef>
              <c:f>analysis!$Q$3:$Q$10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Count</a:t>
            </a:r>
            <a:r>
              <a:rPr lang="en-GB" sz="1800" baseline="0"/>
              <a:t> of class slots per Module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260127833513719E-2"/>
          <c:y val="2.3333327507665851E-2"/>
          <c:w val="0.96791679657956253"/>
          <c:h val="0.898838085184657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analysis!$N$2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analysis!$M$3:$M$10</c:f>
              <c:strCache>
                <c:ptCount val="8"/>
                <c:pt idx="0">
                  <c:v>BS101</c:v>
                </c:pt>
                <c:pt idx="1">
                  <c:v>FN300</c:v>
                </c:pt>
                <c:pt idx="2">
                  <c:v>CS101</c:v>
                </c:pt>
                <c:pt idx="3">
                  <c:v>CS102</c:v>
                </c:pt>
                <c:pt idx="4">
                  <c:v>FN315</c:v>
                </c:pt>
                <c:pt idx="5">
                  <c:v>FN316</c:v>
                </c:pt>
                <c:pt idx="6">
                  <c:v>FN317</c:v>
                </c:pt>
                <c:pt idx="7">
                  <c:v>FN318</c:v>
                </c:pt>
              </c:strCache>
            </c:strRef>
          </c:cat>
          <c:val>
            <c:numRef>
              <c:f>analysis!$N$3:$N$10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Module Total Duration (Hours)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analysis!$U$2</c:f>
              <c:strCache>
                <c:ptCount val="1"/>
                <c:pt idx="0">
                  <c:v>Duration (Hrs)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analysis!$P$3:$P$10</c:f>
              <c:strCache>
                <c:ptCount val="8"/>
                <c:pt idx="0">
                  <c:v>Buiness Strategy</c:v>
                </c:pt>
                <c:pt idx="1">
                  <c:v>International Finance</c:v>
                </c:pt>
                <c:pt idx="2">
                  <c:v>Intergenerational Computing</c:v>
                </c:pt>
                <c:pt idx="3">
                  <c:v>Web Design for Nonprofit Organisations</c:v>
                </c:pt>
                <c:pt idx="4">
                  <c:v>Data analysis in Finance</c:v>
                </c:pt>
                <c:pt idx="5">
                  <c:v>Risk Management</c:v>
                </c:pt>
                <c:pt idx="6">
                  <c:v>Options, Futures and Swaps</c:v>
                </c:pt>
                <c:pt idx="7">
                  <c:v>Fixed intruments and Markets</c:v>
                </c:pt>
              </c:strCache>
            </c:strRef>
          </c:cat>
          <c:val>
            <c:numRef>
              <c:f>analysis!$U$3:$U$10</c:f>
              <c:numCache>
                <c:formatCode>0.0</c:formatCode>
                <c:ptCount val="8"/>
                <c:pt idx="0">
                  <c:v>7.333333333333333</c:v>
                </c:pt>
                <c:pt idx="1">
                  <c:v>7.333333333333333</c:v>
                </c:pt>
                <c:pt idx="2">
                  <c:v>2.75</c:v>
                </c:pt>
                <c:pt idx="3">
                  <c:v>6.25</c:v>
                </c:pt>
                <c:pt idx="4">
                  <c:v>7.333333333333333</c:v>
                </c:pt>
                <c:pt idx="5">
                  <c:v>7.333333333333333</c:v>
                </c:pt>
                <c:pt idx="6">
                  <c:v>7.333333333333333</c:v>
                </c:pt>
                <c:pt idx="7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E-4F34-B92E-F2C61994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171855"/>
        <c:axId val="616109743"/>
      </c:barChart>
      <c:catAx>
        <c:axId val="14101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09743"/>
        <c:crosses val="autoZero"/>
        <c:auto val="1"/>
        <c:lblAlgn val="ctr"/>
        <c:lblOffset val="100"/>
        <c:noMultiLvlLbl val="0"/>
      </c:catAx>
      <c:valAx>
        <c:axId val="616109743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971444</xdr:colOff>
      <xdr:row>66</xdr:row>
      <xdr:rowOff>149679</xdr:rowOff>
    </xdr:from>
    <xdr:to>
      <xdr:col>46</xdr:col>
      <xdr:colOff>449036</xdr:colOff>
      <xdr:row>78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7F159-FF3F-0459-8792-0C781D0D4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259772</xdr:colOff>
      <xdr:row>48</xdr:row>
      <xdr:rowOff>75604</xdr:rowOff>
    </xdr:from>
    <xdr:to>
      <xdr:col>57</xdr:col>
      <xdr:colOff>339481</xdr:colOff>
      <xdr:row>60</xdr:row>
      <xdr:rowOff>39872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4D9C21-CF49-C85E-FC18-A0C2544C9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427760</xdr:colOff>
      <xdr:row>24</xdr:row>
      <xdr:rowOff>170296</xdr:rowOff>
    </xdr:from>
    <xdr:to>
      <xdr:col>63</xdr:col>
      <xdr:colOff>467592</xdr:colOff>
      <xdr:row>44</xdr:row>
      <xdr:rowOff>17318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F82EF7-D544-E9A9-0787-28B221D80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0.64086</cdr:x>
      <cdr:y>0</cdr:y>
    </cdr:from>
    <cdr:to>
      <cdr:x>0.7061</cdr:x>
      <cdr:y>0.73277</cdr:y>
    </cdr:to>
    <cdr:sp macro="" textlink="">
      <cdr:nvSpPr>
        <cdr:cNvPr id="2" name="Arrow: Curved Down 1">
          <a:extLst xmlns:a="http://schemas.openxmlformats.org/drawingml/2006/main">
            <a:ext uri="{FF2B5EF4-FFF2-40B4-BE49-F238E27FC236}">
              <a16:creationId xmlns:a16="http://schemas.microsoft.com/office/drawing/2014/main" id="{7CFC6E39-2BE5-B6CA-6B66-05EF13677FF5}"/>
            </a:ext>
          </a:extLst>
        </cdr:cNvPr>
        <cdr:cNvSpPr/>
      </cdr:nvSpPr>
      <cdr:spPr>
        <a:xfrm xmlns:a="http://schemas.openxmlformats.org/drawingml/2006/main" rot="3483761">
          <a:off x="5285525" y="1076348"/>
          <a:ext cx="2800327" cy="647631"/>
        </a:xfrm>
        <a:prstGeom xmlns:a="http://schemas.openxmlformats.org/drawingml/2006/main" prst="curvedDownArrow">
          <a:avLst>
            <a:gd name="adj1" fmla="val 34074"/>
            <a:gd name="adj2" fmla="val 97289"/>
            <a:gd name="adj3" fmla="val 25000"/>
          </a:avLst>
        </a:pr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0.32433</cdr:x>
      <cdr:y>0.09571</cdr:y>
    </cdr:from>
    <cdr:to>
      <cdr:x>0.4005</cdr:x>
      <cdr:y>0.87493</cdr:y>
    </cdr:to>
    <cdr:sp macro="" textlink="">
      <cdr:nvSpPr>
        <cdr:cNvPr id="3" name="Arrow: Curved Down 2">
          <a:extLst xmlns:a="http://schemas.openxmlformats.org/drawingml/2006/main">
            <a:ext uri="{FF2B5EF4-FFF2-40B4-BE49-F238E27FC236}">
              <a16:creationId xmlns:a16="http://schemas.microsoft.com/office/drawing/2014/main" id="{92BBC0D1-64AC-2BC0-9373-20EF3E0A8FBD}"/>
            </a:ext>
          </a:extLst>
        </cdr:cNvPr>
        <cdr:cNvSpPr/>
      </cdr:nvSpPr>
      <cdr:spPr>
        <a:xfrm xmlns:a="http://schemas.openxmlformats.org/drawingml/2006/main" rot="15685846">
          <a:off x="2108839" y="1476584"/>
          <a:ext cx="2977843" cy="756177"/>
        </a:xfrm>
        <a:prstGeom xmlns:a="http://schemas.openxmlformats.org/drawingml/2006/main" prst="curvedDownArrow">
          <a:avLst>
            <a:gd name="adj1" fmla="val 32981"/>
            <a:gd name="adj2" fmla="val 97289"/>
            <a:gd name="adj3" fmla="val 25000"/>
          </a:avLst>
        </a:prstGeom>
        <a:solidFill xmlns:a="http://schemas.openxmlformats.org/drawingml/2006/main">
          <a:srgbClr val="00B050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0.44542</cdr:x>
      <cdr:y>0.84438</cdr:y>
    </cdr:from>
    <cdr:to>
      <cdr:x>0.59765</cdr:x>
      <cdr:y>0.94701</cdr:y>
    </cdr:to>
    <cdr:sp macro="" textlink="">
      <cdr:nvSpPr>
        <cdr:cNvPr id="4" name="Arrow: Curved Down 3">
          <a:extLst xmlns:a="http://schemas.openxmlformats.org/drawingml/2006/main">
            <a:ext uri="{FF2B5EF4-FFF2-40B4-BE49-F238E27FC236}">
              <a16:creationId xmlns:a16="http://schemas.microsoft.com/office/drawing/2014/main" id="{67FFCE60-D1C9-FB3E-3D28-F9BF78B0F65D}"/>
            </a:ext>
          </a:extLst>
        </cdr:cNvPr>
        <cdr:cNvSpPr/>
      </cdr:nvSpPr>
      <cdr:spPr>
        <a:xfrm xmlns:a="http://schemas.openxmlformats.org/drawingml/2006/main" rot="10503547">
          <a:off x="4421763" y="3226854"/>
          <a:ext cx="1511180" cy="392223"/>
        </a:xfrm>
        <a:prstGeom xmlns:a="http://schemas.openxmlformats.org/drawingml/2006/main" prst="curvedDownArrow">
          <a:avLst>
            <a:gd name="adj1" fmla="val 32981"/>
            <a:gd name="adj2" fmla="val 97289"/>
            <a:gd name="adj3" fmla="val 25000"/>
          </a:avLst>
        </a:prstGeom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0.58721</cdr:x>
      <cdr:y>0.78649</cdr:y>
    </cdr:from>
    <cdr:to>
      <cdr:x>0.73944</cdr:x>
      <cdr:y>0.88913</cdr:y>
    </cdr:to>
    <cdr:sp macro="" textlink="">
      <cdr:nvSpPr>
        <cdr:cNvPr id="5" name="Arrow: Curved Down 4">
          <a:extLst xmlns:a="http://schemas.openxmlformats.org/drawingml/2006/main">
            <a:ext uri="{FF2B5EF4-FFF2-40B4-BE49-F238E27FC236}">
              <a16:creationId xmlns:a16="http://schemas.microsoft.com/office/drawing/2014/main" id="{33DBC8B4-7CFF-3786-37EF-3CAFD6815442}"/>
            </a:ext>
          </a:extLst>
        </cdr:cNvPr>
        <cdr:cNvSpPr/>
      </cdr:nvSpPr>
      <cdr:spPr>
        <a:xfrm xmlns:a="http://schemas.openxmlformats.org/drawingml/2006/main" rot="8962992">
          <a:off x="5829302" y="3008128"/>
          <a:ext cx="1511180" cy="392549"/>
        </a:xfrm>
        <a:prstGeom xmlns:a="http://schemas.openxmlformats.org/drawingml/2006/main" prst="curvedDownArrow">
          <a:avLst>
            <a:gd name="adj1" fmla="val 32981"/>
            <a:gd name="adj2" fmla="val 97289"/>
            <a:gd name="adj3" fmla="val 25000"/>
          </a:avLst>
        </a:prstGeom>
        <a:solidFill xmlns:a="http://schemas.openxmlformats.org/drawingml/2006/main">
          <a:srgbClr val="FF0000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33678</xdr:colOff>
      <xdr:row>9</xdr:row>
      <xdr:rowOff>183471</xdr:rowOff>
    </xdr:from>
    <xdr:to>
      <xdr:col>20</xdr:col>
      <xdr:colOff>442231</xdr:colOff>
      <xdr:row>23</xdr:row>
      <xdr:rowOff>170545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835B3-140B-1D58-662D-FF583401C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560159</xdr:colOff>
      <xdr:row>30</xdr:row>
      <xdr:rowOff>45809</xdr:rowOff>
    </xdr:from>
    <xdr:to>
      <xdr:col>33</xdr:col>
      <xdr:colOff>206375</xdr:colOff>
      <xdr:row>53</xdr:row>
      <xdr:rowOff>174624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7DA559-D354-CA69-4563-B4210683E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415017</xdr:colOff>
      <xdr:row>30</xdr:row>
      <xdr:rowOff>113848</xdr:rowOff>
    </xdr:from>
    <xdr:to>
      <xdr:col>17</xdr:col>
      <xdr:colOff>317499</xdr:colOff>
      <xdr:row>51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1E3115-97F2-5996-FE11-1DAF8D993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3176</xdr:colOff>
      <xdr:row>3</xdr:row>
      <xdr:rowOff>10584</xdr:rowOff>
    </xdr:from>
    <xdr:to>
      <xdr:col>22</xdr:col>
      <xdr:colOff>301626</xdr:colOff>
      <xdr:row>17</xdr:row>
      <xdr:rowOff>16934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2A10EB-F25E-EED7-A7E5-915B42709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7009" y="772584"/>
          <a:ext cx="2133600" cy="2663825"/>
        </a:xfrm>
        <a:prstGeom prst="rect">
          <a:avLst/>
        </a:prstGeom>
      </xdr:spPr>
    </xdr:pic>
    <xdr:clientData/>
  </xdr:twoCellAnchor>
  <xdr:twoCellAnchor editAs="oneCell">
    <xdr:from>
      <xdr:col>19</xdr:col>
      <xdr:colOff>776</xdr:colOff>
      <xdr:row>17</xdr:row>
      <xdr:rowOff>54751</xdr:rowOff>
    </xdr:from>
    <xdr:to>
      <xdr:col>20</xdr:col>
      <xdr:colOff>288926</xdr:colOff>
      <xdr:row>19</xdr:row>
      <xdr:rowOff>33961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43B15-A9D1-EB25-178A-8F8BB47E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4609" y="3483751"/>
          <a:ext cx="901983" cy="3602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3176</xdr:colOff>
      <xdr:row>3</xdr:row>
      <xdr:rowOff>10584</xdr:rowOff>
    </xdr:from>
    <xdr:to>
      <xdr:col>29</xdr:col>
      <xdr:colOff>301626</xdr:colOff>
      <xdr:row>17</xdr:row>
      <xdr:rowOff>16934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48E7CD-DA0D-432A-8EE1-D463186F7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3976" y="775759"/>
          <a:ext cx="2127250" cy="2670175"/>
        </a:xfrm>
        <a:prstGeom prst="rect">
          <a:avLst/>
        </a:prstGeom>
      </xdr:spPr>
    </xdr:pic>
    <xdr:clientData/>
  </xdr:twoCellAnchor>
  <xdr:twoCellAnchor editAs="oneCell">
    <xdr:from>
      <xdr:col>26</xdr:col>
      <xdr:colOff>776</xdr:colOff>
      <xdr:row>17</xdr:row>
      <xdr:rowOff>54751</xdr:rowOff>
    </xdr:from>
    <xdr:to>
      <xdr:col>27</xdr:col>
      <xdr:colOff>288926</xdr:colOff>
      <xdr:row>19</xdr:row>
      <xdr:rowOff>33961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DFE563-AEBB-4F3F-BE08-8EC1E2C2B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1576" y="3483751"/>
          <a:ext cx="897750" cy="3602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72837</xdr:colOff>
      <xdr:row>15</xdr:row>
      <xdr:rowOff>23532</xdr:rowOff>
    </xdr:from>
    <xdr:to>
      <xdr:col>6</xdr:col>
      <xdr:colOff>717177</xdr:colOff>
      <xdr:row>25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000566-D0A9-45C8-DE45-410E46EAC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44824</xdr:colOff>
      <xdr:row>14</xdr:row>
      <xdr:rowOff>100852</xdr:rowOff>
    </xdr:from>
    <xdr:to>
      <xdr:col>16</xdr:col>
      <xdr:colOff>745193</xdr:colOff>
      <xdr:row>24</xdr:row>
      <xdr:rowOff>99732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C13BA-4564-4C83-B3F1-E51BD2FF9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78441</xdr:colOff>
      <xdr:row>26</xdr:row>
      <xdr:rowOff>1120</xdr:rowOff>
    </xdr:from>
    <xdr:to>
      <xdr:col>6</xdr:col>
      <xdr:colOff>851647</xdr:colOff>
      <xdr:row>37</xdr:row>
      <xdr:rowOff>134471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90778C-831E-D789-33F7-9DC32846E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89646</xdr:colOff>
      <xdr:row>26</xdr:row>
      <xdr:rowOff>11206</xdr:rowOff>
    </xdr:from>
    <xdr:to>
      <xdr:col>17</xdr:col>
      <xdr:colOff>11205</xdr:colOff>
      <xdr:row>37</xdr:row>
      <xdr:rowOff>144557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81E464-D302-41D2-B09F-A3369DE21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560294</xdr:colOff>
      <xdr:row>25</xdr:row>
      <xdr:rowOff>179294</xdr:rowOff>
    </xdr:from>
    <xdr:to>
      <xdr:col>25</xdr:col>
      <xdr:colOff>448235</xdr:colOff>
      <xdr:row>37</xdr:row>
      <xdr:rowOff>122145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910587-EBA4-4FA2-9B85-706647D12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571501</xdr:colOff>
      <xdr:row>14</xdr:row>
      <xdr:rowOff>156882</xdr:rowOff>
    </xdr:from>
    <xdr:to>
      <xdr:col>25</xdr:col>
      <xdr:colOff>414618</xdr:colOff>
      <xdr:row>24</xdr:row>
      <xdr:rowOff>155762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FF9098-B780-4FF1-84AD-1AA41F3CE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506014</xdr:colOff>
      <xdr:row>40</xdr:row>
      <xdr:rowOff>134540</xdr:rowOff>
    </xdr:from>
    <xdr:to>
      <xdr:col>9</xdr:col>
      <xdr:colOff>190498</xdr:colOff>
      <xdr:row>59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262E7-800F-88BD-7D8A-E9F5419C2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0</xdr:rowOff>
    </xdr:from>
    <xdr:to>
      <xdr:col>9</xdr:col>
      <xdr:colOff>562429</xdr:colOff>
      <xdr:row>15</xdr:row>
      <xdr:rowOff>117929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0000B-2E93-4353-A7AF-F17207B28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30390</xdr:rowOff>
    </xdr:from>
    <xdr:to>
      <xdr:col>19</xdr:col>
      <xdr:colOff>598714</xdr:colOff>
      <xdr:row>16</xdr:row>
      <xdr:rowOff>106590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E2E17-C6BF-4F8A-99CF-3BAC5C67C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450850</xdr:colOff>
      <xdr:row>18</xdr:row>
      <xdr:rowOff>69848</xdr:rowOff>
    </xdr:from>
    <xdr:to>
      <xdr:col>16</xdr:col>
      <xdr:colOff>476250</xdr:colOff>
      <xdr:row>46</xdr:row>
      <xdr:rowOff>31749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5A2CD9-BB99-4C62-9E10-21BB71DD5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397327</xdr:colOff>
      <xdr:row>27</xdr:row>
      <xdr:rowOff>169181</xdr:rowOff>
    </xdr:from>
    <xdr:to>
      <xdr:col>43</xdr:col>
      <xdr:colOff>15874</xdr:colOff>
      <xdr:row>51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E43116-F2AC-4DCF-91E8-B6C116A99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73025</xdr:colOff>
      <xdr:row>1</xdr:row>
      <xdr:rowOff>174623</xdr:rowOff>
    </xdr:from>
    <xdr:to>
      <xdr:col>43</xdr:col>
      <xdr:colOff>238125</xdr:colOff>
      <xdr:row>26</xdr:row>
      <xdr:rowOff>174624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F3E570-91FD-4FB4-B645-B71E4AD21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D2947-A737-4EA9-8DF7-0061CDCF4E7D}" name="Table1" displayName="Table1" ref="A1:F23" totalsRowShown="0">
  <autoFilter ref="A1:F23" xr:uid="{203D2947-A737-4EA9-8DF7-0061CDCF4E7D}"/>
  <tableColumns count="6">
    <tableColumn id="1" xr3:uid="{6A4DB881-10D5-4E9B-A61E-17C066EC110F}" name="Module code" dataDxfId="8"/>
    <tableColumn id="2" xr3:uid="{264137B3-BAE5-453E-834D-B34886AB05B7}" name="Module title" dataDxfId="7"/>
    <tableColumn id="3" xr3:uid="{407FB455-7C2A-4229-9BBB-745AC0EBD834}" name="Day"/>
    <tableColumn id="4" xr3:uid="{7FBE476D-9C25-47C0-B299-46BC7EBC1948}" name="Start time" dataDxfId="6"/>
    <tableColumn id="5" xr3:uid="{E650270C-F23D-4509-B92A-2AC7C8BD5912}" name="End time" dataDxfId="5"/>
    <tableColumn id="6" xr3:uid="{C3E3E1A0-908E-47FB-9FD5-8B2E2065E2C2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18F2D-3ECA-403A-8C16-1C1556C0B1F5}" name="Table4" displayName="Table4" ref="I4:K8" totalsRowShown="0" headerRowDxfId="4" dataDxfId="3">
  <autoFilter ref="I4:K8" xr:uid="{F1A18F2D-3ECA-403A-8C16-1C1556C0B1F5}"/>
  <tableColumns count="3">
    <tableColumn id="1" xr3:uid="{BD102F31-00C4-4D94-A732-628C4EE47919}" name="Must" dataDxfId="2"/>
    <tableColumn id="2" xr3:uid="{775398E0-8E9A-43EC-9190-7F67D27CA568}" name="1 OF" dataDxfId="1"/>
    <tableColumn id="3" xr3:uid="{E9124F69-7BED-498D-82DF-6AEEA2C243FE}" name="2 O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B524-E81E-4073-9F07-9843089FDA62}">
  <sheetPr>
    <tabColor theme="0" tint="-0.34998626667073579"/>
  </sheetPr>
  <dimension ref="A1:F23"/>
  <sheetViews>
    <sheetView workbookViewId="0">
      <selection activeCell="H14" sqref="H14"/>
    </sheetView>
  </sheetViews>
  <sheetFormatPr defaultRowHeight="15" x14ac:dyDescent="0.25"/>
  <cols>
    <col min="1" max="1" width="14" customWidth="1"/>
    <col min="2" max="2" width="34.140625" bestFit="1" customWidth="1"/>
    <col min="3" max="3" width="10.42578125" bestFit="1" customWidth="1"/>
    <col min="4" max="4" width="11.140625" customWidth="1"/>
    <col min="5" max="5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t="s">
        <v>8</v>
      </c>
      <c r="D2" s="3" t="s">
        <v>9</v>
      </c>
      <c r="E2" s="3" t="s">
        <v>10</v>
      </c>
      <c r="F2">
        <v>4.3</v>
      </c>
    </row>
    <row r="3" spans="1:6" x14ac:dyDescent="0.25">
      <c r="A3" s="1" t="s">
        <v>6</v>
      </c>
      <c r="B3" s="2" t="s">
        <v>7</v>
      </c>
      <c r="C3" t="s">
        <v>11</v>
      </c>
      <c r="D3" s="3" t="s">
        <v>9</v>
      </c>
      <c r="E3" s="3" t="s">
        <v>10</v>
      </c>
      <c r="F3">
        <v>3.8</v>
      </c>
    </row>
    <row r="4" spans="1:6" x14ac:dyDescent="0.25">
      <c r="A4" s="1" t="s">
        <v>6</v>
      </c>
      <c r="B4" s="2" t="s">
        <v>7</v>
      </c>
      <c r="C4" t="s">
        <v>12</v>
      </c>
      <c r="D4" s="3" t="s">
        <v>9</v>
      </c>
      <c r="E4" s="3" t="s">
        <v>10</v>
      </c>
      <c r="F4">
        <v>3.5</v>
      </c>
    </row>
    <row r="5" spans="1:6" x14ac:dyDescent="0.25">
      <c r="A5" s="1" t="s">
        <v>6</v>
      </c>
      <c r="B5" s="2" t="s">
        <v>7</v>
      </c>
      <c r="C5" t="s">
        <v>13</v>
      </c>
      <c r="D5" s="3" t="s">
        <v>9</v>
      </c>
      <c r="E5" s="3" t="s">
        <v>10</v>
      </c>
      <c r="F5">
        <v>3.5</v>
      </c>
    </row>
    <row r="6" spans="1:6" x14ac:dyDescent="0.25">
      <c r="A6" s="1" t="s">
        <v>6</v>
      </c>
      <c r="B6" s="2" t="s">
        <v>7</v>
      </c>
      <c r="C6" t="s">
        <v>8</v>
      </c>
      <c r="D6" s="3" t="s">
        <v>14</v>
      </c>
      <c r="E6" s="3" t="s">
        <v>15</v>
      </c>
      <c r="F6">
        <v>4.5999999999999996</v>
      </c>
    </row>
    <row r="7" spans="1:6" x14ac:dyDescent="0.25">
      <c r="A7" s="1"/>
      <c r="B7" s="2"/>
      <c r="D7" s="3"/>
      <c r="E7" s="3"/>
    </row>
    <row r="8" spans="1:6" x14ac:dyDescent="0.25">
      <c r="A8" s="1"/>
      <c r="B8" s="2"/>
      <c r="D8" s="3"/>
      <c r="E8" s="3"/>
    </row>
    <row r="9" spans="1:6" x14ac:dyDescent="0.25">
      <c r="A9" s="2"/>
      <c r="B9" s="2"/>
      <c r="D9" s="3"/>
      <c r="E9" s="3"/>
    </row>
    <row r="10" spans="1:6" x14ac:dyDescent="0.25">
      <c r="A10" s="2" t="s">
        <v>16</v>
      </c>
      <c r="B10" s="2" t="s">
        <v>17</v>
      </c>
      <c r="D10" s="3"/>
      <c r="E10" s="3"/>
    </row>
    <row r="11" spans="1:6" x14ac:dyDescent="0.25">
      <c r="A11" s="2" t="s">
        <v>16</v>
      </c>
      <c r="B11" s="2" t="s">
        <v>17</v>
      </c>
      <c r="D11" s="3"/>
      <c r="E11" s="3"/>
    </row>
    <row r="12" spans="1:6" x14ac:dyDescent="0.25">
      <c r="A12" s="2" t="s">
        <v>18</v>
      </c>
      <c r="B12" s="2" t="s">
        <v>19</v>
      </c>
      <c r="D12" s="3"/>
      <c r="E12" s="3"/>
    </row>
    <row r="13" spans="1:6" x14ac:dyDescent="0.25">
      <c r="A13" s="2" t="s">
        <v>18</v>
      </c>
      <c r="B13" s="2" t="s">
        <v>19</v>
      </c>
      <c r="D13" s="3"/>
      <c r="E13" s="3"/>
    </row>
    <row r="14" spans="1:6" x14ac:dyDescent="0.25">
      <c r="A14" s="2" t="s">
        <v>20</v>
      </c>
      <c r="B14" s="2" t="s">
        <v>21</v>
      </c>
      <c r="D14" s="3"/>
      <c r="E14" s="3"/>
    </row>
    <row r="15" spans="1:6" x14ac:dyDescent="0.25">
      <c r="A15" s="2" t="s">
        <v>20</v>
      </c>
      <c r="B15" s="2" t="s">
        <v>21</v>
      </c>
      <c r="D15" s="3"/>
      <c r="E15" s="3"/>
    </row>
    <row r="16" spans="1:6" x14ac:dyDescent="0.25">
      <c r="A16" s="2" t="s">
        <v>22</v>
      </c>
      <c r="B16" s="2" t="s">
        <v>23</v>
      </c>
      <c r="D16" s="3"/>
      <c r="E16" s="3"/>
    </row>
    <row r="17" spans="1:5" x14ac:dyDescent="0.25">
      <c r="A17" s="2" t="s">
        <v>22</v>
      </c>
      <c r="B17" s="2" t="s">
        <v>23</v>
      </c>
      <c r="D17" s="3"/>
      <c r="E17" s="3"/>
    </row>
    <row r="18" spans="1:5" x14ac:dyDescent="0.25">
      <c r="A18" s="2" t="s">
        <v>24</v>
      </c>
      <c r="B18" s="2" t="s">
        <v>25</v>
      </c>
      <c r="D18" s="3"/>
      <c r="E18" s="3"/>
    </row>
    <row r="19" spans="1:5" x14ac:dyDescent="0.25">
      <c r="A19" s="2" t="s">
        <v>24</v>
      </c>
      <c r="B19" s="2" t="s">
        <v>25</v>
      </c>
      <c r="D19" s="3"/>
      <c r="E19" s="3"/>
    </row>
    <row r="20" spans="1:5" x14ac:dyDescent="0.25">
      <c r="A20" s="2" t="s">
        <v>26</v>
      </c>
      <c r="B20" s="2" t="s">
        <v>27</v>
      </c>
      <c r="D20" s="3"/>
      <c r="E20" s="3"/>
    </row>
    <row r="21" spans="1:5" x14ac:dyDescent="0.25">
      <c r="A21" s="2" t="s">
        <v>26</v>
      </c>
      <c r="B21" s="2" t="s">
        <v>27</v>
      </c>
      <c r="D21" s="3"/>
      <c r="E21" s="3"/>
    </row>
    <row r="22" spans="1:5" x14ac:dyDescent="0.25">
      <c r="A22" s="2" t="s">
        <v>28</v>
      </c>
      <c r="B22" s="2" t="s">
        <v>29</v>
      </c>
      <c r="D22" s="3"/>
      <c r="E22" s="3"/>
    </row>
    <row r="23" spans="1:5" x14ac:dyDescent="0.25">
      <c r="A23" s="2" t="s">
        <v>28</v>
      </c>
      <c r="B23" s="2" t="s">
        <v>29</v>
      </c>
      <c r="D23" s="3"/>
      <c r="E23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2256-8BBC-4353-A28F-F32C01430616}">
  <sheetPr>
    <tabColor rgb="FFC00000"/>
  </sheetPr>
  <dimension ref="A2:O31"/>
  <sheetViews>
    <sheetView zoomScale="80" zoomScaleNormal="80" workbookViewId="0">
      <selection activeCell="K9" sqref="K9"/>
    </sheetView>
  </sheetViews>
  <sheetFormatPr defaultRowHeight="15" x14ac:dyDescent="0.25"/>
  <cols>
    <col min="1" max="1" width="14.85546875" customWidth="1"/>
    <col min="2" max="2" width="17" customWidth="1"/>
    <col min="10" max="10" width="15.28515625" customWidth="1"/>
    <col min="11" max="11" width="18" customWidth="1"/>
    <col min="12" max="12" width="16.140625" customWidth="1"/>
    <col min="13" max="13" width="19.5703125" customWidth="1"/>
  </cols>
  <sheetData>
    <row r="2" spans="1:15" x14ac:dyDescent="0.25">
      <c r="J2" t="s">
        <v>55</v>
      </c>
      <c r="K2" s="17">
        <f>SUMPRODUCT(F6:F31)</f>
        <v>90.90000000000002</v>
      </c>
    </row>
    <row r="4" spans="1:15" x14ac:dyDescent="0.25">
      <c r="L4" t="s">
        <v>58</v>
      </c>
      <c r="M4" t="s">
        <v>59</v>
      </c>
      <c r="N4" t="s">
        <v>60</v>
      </c>
      <c r="O4" t="s">
        <v>62</v>
      </c>
    </row>
    <row r="5" spans="1:15" x14ac:dyDescent="0.25">
      <c r="A5" s="21" t="s">
        <v>36</v>
      </c>
      <c r="B5" s="21" t="s">
        <v>37</v>
      </c>
      <c r="C5" s="21" t="s">
        <v>2</v>
      </c>
      <c r="D5" s="21" t="s">
        <v>38</v>
      </c>
      <c r="E5" s="21" t="s">
        <v>39</v>
      </c>
      <c r="F5" s="21" t="s">
        <v>5</v>
      </c>
      <c r="G5" t="s">
        <v>42</v>
      </c>
      <c r="H5" t="s">
        <v>46</v>
      </c>
      <c r="I5" t="s">
        <v>43</v>
      </c>
      <c r="J5" t="s">
        <v>44</v>
      </c>
      <c r="K5" s="19" t="s">
        <v>53</v>
      </c>
      <c r="L5" s="20" t="s">
        <v>56</v>
      </c>
      <c r="M5" s="20" t="s">
        <v>57</v>
      </c>
      <c r="N5" s="21" t="s">
        <v>61</v>
      </c>
      <c r="O5" s="22" t="s">
        <v>63</v>
      </c>
    </row>
    <row r="6" spans="1:15" x14ac:dyDescent="0.25">
      <c r="A6" t="s">
        <v>6</v>
      </c>
      <c r="B6" t="s">
        <v>7</v>
      </c>
      <c r="C6" t="s">
        <v>8</v>
      </c>
      <c r="D6" s="14">
        <v>0.75</v>
      </c>
      <c r="E6" s="14">
        <v>0.86458333333333337</v>
      </c>
      <c r="F6">
        <v>4.3</v>
      </c>
      <c r="G6">
        <v>165</v>
      </c>
      <c r="H6">
        <v>33</v>
      </c>
      <c r="I6">
        <v>1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 t="s">
        <v>7</v>
      </c>
      <c r="C7" t="s">
        <v>11</v>
      </c>
      <c r="D7" s="14">
        <v>0.75</v>
      </c>
      <c r="E7" s="14">
        <v>0.86458333333333337</v>
      </c>
      <c r="F7">
        <v>3.8</v>
      </c>
      <c r="G7">
        <v>165</v>
      </c>
      <c r="H7">
        <v>33</v>
      </c>
      <c r="I7">
        <v>1</v>
      </c>
      <c r="J7">
        <v>6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 t="s">
        <v>7</v>
      </c>
      <c r="C8" t="s">
        <v>12</v>
      </c>
      <c r="D8" s="14">
        <v>0.75</v>
      </c>
      <c r="E8" s="14">
        <v>0.86458333333333337</v>
      </c>
      <c r="F8">
        <v>3.5</v>
      </c>
      <c r="G8">
        <v>165</v>
      </c>
      <c r="H8">
        <v>33</v>
      </c>
      <c r="I8">
        <v>1</v>
      </c>
      <c r="J8">
        <v>11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 t="s">
        <v>6</v>
      </c>
      <c r="B9" t="s">
        <v>7</v>
      </c>
      <c r="C9" t="s">
        <v>13</v>
      </c>
      <c r="D9" s="14">
        <v>0.75</v>
      </c>
      <c r="E9" s="14">
        <v>0.86458333333333337</v>
      </c>
      <c r="F9">
        <v>3.5</v>
      </c>
      <c r="G9">
        <v>165</v>
      </c>
      <c r="H9">
        <v>33</v>
      </c>
      <c r="I9">
        <v>1</v>
      </c>
      <c r="J9">
        <v>11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A10" t="s">
        <v>6</v>
      </c>
      <c r="B10" t="s">
        <v>7</v>
      </c>
      <c r="C10" t="s">
        <v>8</v>
      </c>
      <c r="D10" s="14">
        <v>0.55902777777777779</v>
      </c>
      <c r="E10" s="14">
        <v>0.59722222222222221</v>
      </c>
      <c r="F10">
        <v>4.5999999999999996</v>
      </c>
      <c r="G10">
        <v>55</v>
      </c>
      <c r="H10">
        <v>11</v>
      </c>
      <c r="I10">
        <v>20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 t="s">
        <v>6</v>
      </c>
      <c r="B11" t="s">
        <v>7</v>
      </c>
      <c r="C11" t="s">
        <v>12</v>
      </c>
      <c r="D11" s="14">
        <v>0.55902777777777779</v>
      </c>
      <c r="E11" s="14">
        <v>0.63541666666666663</v>
      </c>
      <c r="F11">
        <v>2.7</v>
      </c>
      <c r="G11">
        <v>110</v>
      </c>
      <c r="H11">
        <v>22</v>
      </c>
      <c r="I11">
        <v>14</v>
      </c>
      <c r="J11">
        <v>24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t="s">
        <v>6</v>
      </c>
      <c r="B12" t="s">
        <v>7</v>
      </c>
      <c r="C12" t="s">
        <v>11</v>
      </c>
      <c r="D12" s="14">
        <v>0.55902777777777779</v>
      </c>
      <c r="E12" s="14">
        <v>0.63541666666666663</v>
      </c>
      <c r="F12">
        <v>2.7</v>
      </c>
      <c r="G12">
        <v>110</v>
      </c>
      <c r="H12">
        <v>22</v>
      </c>
      <c r="I12">
        <v>14</v>
      </c>
      <c r="J12">
        <v>24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 t="s">
        <v>6</v>
      </c>
      <c r="B13" t="s">
        <v>7</v>
      </c>
      <c r="C13" t="s">
        <v>35</v>
      </c>
      <c r="D13" s="14">
        <v>0.55902777777777779</v>
      </c>
      <c r="E13" s="14">
        <v>0.59722222222222221</v>
      </c>
      <c r="F13">
        <v>2.7</v>
      </c>
      <c r="G13">
        <v>55</v>
      </c>
      <c r="H13">
        <v>11</v>
      </c>
      <c r="I13">
        <v>20</v>
      </c>
      <c r="J13">
        <v>24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 t="s">
        <v>16</v>
      </c>
      <c r="B14" t="s">
        <v>17</v>
      </c>
      <c r="C14" t="s">
        <v>12</v>
      </c>
      <c r="D14" s="14">
        <v>0.75</v>
      </c>
      <c r="E14" s="14">
        <v>0.86458333333333337</v>
      </c>
      <c r="F14">
        <v>3.5</v>
      </c>
      <c r="G14">
        <v>165</v>
      </c>
      <c r="H14">
        <v>33</v>
      </c>
      <c r="I14">
        <v>1</v>
      </c>
      <c r="J14">
        <v>11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 t="s">
        <v>16</v>
      </c>
      <c r="B15" t="s">
        <v>17</v>
      </c>
      <c r="C15" t="s">
        <v>11</v>
      </c>
      <c r="D15" s="14">
        <v>0.55902777777777779</v>
      </c>
      <c r="E15" s="14">
        <v>0.63541666666666663</v>
      </c>
      <c r="F15">
        <v>3.3</v>
      </c>
      <c r="G15">
        <v>110</v>
      </c>
      <c r="H15">
        <v>22</v>
      </c>
      <c r="I15">
        <v>14</v>
      </c>
      <c r="J15">
        <v>18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 t="s">
        <v>16</v>
      </c>
      <c r="B16" t="s">
        <v>17</v>
      </c>
      <c r="C16" t="s">
        <v>35</v>
      </c>
      <c r="D16" s="14">
        <v>0.55902777777777779</v>
      </c>
      <c r="E16" s="14">
        <v>0.59722222222222221</v>
      </c>
      <c r="F16">
        <v>3.3</v>
      </c>
      <c r="G16">
        <v>55</v>
      </c>
      <c r="H16">
        <v>11</v>
      </c>
      <c r="I16">
        <v>20</v>
      </c>
      <c r="J16">
        <v>18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 t="s">
        <v>18</v>
      </c>
      <c r="B17" t="s">
        <v>19</v>
      </c>
      <c r="C17" t="s">
        <v>12</v>
      </c>
      <c r="D17" s="14">
        <v>0.60416666666666663</v>
      </c>
      <c r="E17" s="14">
        <v>0.71875</v>
      </c>
      <c r="F17">
        <v>4.4000000000000004</v>
      </c>
      <c r="G17">
        <v>165</v>
      </c>
      <c r="H17">
        <v>33</v>
      </c>
      <c r="I17">
        <v>1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 t="s">
        <v>18</v>
      </c>
      <c r="B18" t="s">
        <v>19</v>
      </c>
      <c r="C18" t="s">
        <v>35</v>
      </c>
      <c r="D18" s="14">
        <v>0.60416666666666663</v>
      </c>
      <c r="E18" s="14">
        <v>0.71875</v>
      </c>
      <c r="F18">
        <v>3.1</v>
      </c>
      <c r="G18">
        <v>165</v>
      </c>
      <c r="H18">
        <v>33</v>
      </c>
      <c r="I18">
        <v>1</v>
      </c>
      <c r="J18">
        <v>21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 t="s">
        <v>20</v>
      </c>
      <c r="B19" t="s">
        <v>21</v>
      </c>
      <c r="C19" t="s">
        <v>11</v>
      </c>
      <c r="D19" s="14">
        <v>0.75</v>
      </c>
      <c r="E19" s="14">
        <v>0.86458333333333337</v>
      </c>
      <c r="F19">
        <v>3.7</v>
      </c>
      <c r="G19">
        <v>165</v>
      </c>
      <c r="H19">
        <v>33</v>
      </c>
      <c r="I19">
        <v>1</v>
      </c>
      <c r="J19">
        <v>7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 t="s">
        <v>20</v>
      </c>
      <c r="B20" t="s">
        <v>21</v>
      </c>
      <c r="C20" t="s">
        <v>12</v>
      </c>
      <c r="D20" s="14">
        <v>0.60416666666666663</v>
      </c>
      <c r="E20" s="14">
        <v>0.63541666666666663</v>
      </c>
      <c r="F20">
        <v>3.5</v>
      </c>
      <c r="G20">
        <v>45</v>
      </c>
      <c r="H20">
        <v>9</v>
      </c>
      <c r="I20">
        <v>26</v>
      </c>
      <c r="J20">
        <v>11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 t="s">
        <v>22</v>
      </c>
      <c r="B21" t="s">
        <v>23</v>
      </c>
      <c r="C21" t="s">
        <v>35</v>
      </c>
      <c r="D21" s="14">
        <v>0.75</v>
      </c>
      <c r="E21" s="14">
        <v>0.86458333333333337</v>
      </c>
      <c r="F21">
        <v>3</v>
      </c>
      <c r="G21">
        <v>165</v>
      </c>
      <c r="H21">
        <v>33</v>
      </c>
      <c r="I21">
        <v>1</v>
      </c>
      <c r="J21">
        <v>22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 t="s">
        <v>22</v>
      </c>
      <c r="B22" t="s">
        <v>23</v>
      </c>
      <c r="C22" t="s">
        <v>8</v>
      </c>
      <c r="D22" s="14">
        <v>0.55902777777777779</v>
      </c>
      <c r="E22" s="14">
        <v>0.59722222222222221</v>
      </c>
      <c r="F22">
        <v>3.7</v>
      </c>
      <c r="G22">
        <v>55</v>
      </c>
      <c r="H22">
        <v>11</v>
      </c>
      <c r="I22">
        <v>20</v>
      </c>
      <c r="J22">
        <v>7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 t="s">
        <v>22</v>
      </c>
      <c r="B23" t="s">
        <v>23</v>
      </c>
      <c r="C23" t="s">
        <v>12</v>
      </c>
      <c r="D23" s="14">
        <v>0.55902777777777779</v>
      </c>
      <c r="E23" s="14">
        <v>0.63541666666666663</v>
      </c>
      <c r="F23">
        <v>3.7</v>
      </c>
      <c r="G23">
        <v>110</v>
      </c>
      <c r="H23">
        <v>22</v>
      </c>
      <c r="I23">
        <v>14</v>
      </c>
      <c r="J23">
        <v>7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 t="s">
        <v>24</v>
      </c>
      <c r="B24" t="s">
        <v>25</v>
      </c>
      <c r="C24" t="s">
        <v>8</v>
      </c>
      <c r="D24" s="14">
        <v>0.75</v>
      </c>
      <c r="E24" s="14">
        <v>0.86458333333333337</v>
      </c>
      <c r="F24">
        <v>3.6</v>
      </c>
      <c r="G24">
        <v>165</v>
      </c>
      <c r="H24">
        <v>33</v>
      </c>
      <c r="I24">
        <v>1</v>
      </c>
      <c r="J24">
        <v>10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t="s">
        <v>24</v>
      </c>
      <c r="B25" t="s">
        <v>25</v>
      </c>
      <c r="C25" t="s">
        <v>8</v>
      </c>
      <c r="D25" s="14">
        <v>0.55902777777777779</v>
      </c>
      <c r="E25" s="14">
        <v>0.63541666666666663</v>
      </c>
      <c r="F25">
        <v>3.9</v>
      </c>
      <c r="G25">
        <v>110</v>
      </c>
      <c r="H25">
        <v>22</v>
      </c>
      <c r="I25">
        <v>14</v>
      </c>
      <c r="J25">
        <v>4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 t="s">
        <v>24</v>
      </c>
      <c r="B26" t="s">
        <v>25</v>
      </c>
      <c r="C26" t="s">
        <v>12</v>
      </c>
      <c r="D26" s="14">
        <v>0.55902777777777779</v>
      </c>
      <c r="E26" s="14">
        <v>0.59722222222222221</v>
      </c>
      <c r="F26">
        <v>3.9</v>
      </c>
      <c r="G26">
        <v>55</v>
      </c>
      <c r="H26">
        <v>11</v>
      </c>
      <c r="I26">
        <v>20</v>
      </c>
      <c r="J26">
        <v>4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 t="s">
        <v>26</v>
      </c>
      <c r="B27" t="s">
        <v>27</v>
      </c>
      <c r="C27" t="s">
        <v>11</v>
      </c>
      <c r="D27" s="14">
        <v>0.75</v>
      </c>
      <c r="E27" s="14">
        <v>0.86458333333333337</v>
      </c>
      <c r="F27">
        <v>3.2</v>
      </c>
      <c r="G27">
        <v>165</v>
      </c>
      <c r="H27">
        <v>33</v>
      </c>
      <c r="I27">
        <v>1</v>
      </c>
      <c r="J27">
        <v>20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26</v>
      </c>
      <c r="B28" t="s">
        <v>27</v>
      </c>
      <c r="C28" t="s">
        <v>11</v>
      </c>
      <c r="D28" s="14">
        <v>0.55902777777777779</v>
      </c>
      <c r="E28" s="14">
        <v>0.63541666666666663</v>
      </c>
      <c r="F28">
        <v>3.4</v>
      </c>
      <c r="G28">
        <v>110</v>
      </c>
      <c r="H28">
        <v>22</v>
      </c>
      <c r="I28">
        <v>14</v>
      </c>
      <c r="J28">
        <v>16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 t="s">
        <v>26</v>
      </c>
      <c r="B29" t="s">
        <v>27</v>
      </c>
      <c r="C29" t="s">
        <v>35</v>
      </c>
      <c r="D29" s="14">
        <v>0.55902777777777779</v>
      </c>
      <c r="E29" s="14">
        <v>0.59722222222222221</v>
      </c>
      <c r="F29">
        <v>3.4</v>
      </c>
      <c r="G29">
        <v>55</v>
      </c>
      <c r="H29">
        <v>11</v>
      </c>
      <c r="I29">
        <v>20</v>
      </c>
      <c r="J29">
        <v>16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 t="s">
        <v>28</v>
      </c>
      <c r="B30" t="s">
        <v>29</v>
      </c>
      <c r="C30" t="s">
        <v>8</v>
      </c>
      <c r="D30" s="14">
        <v>0.75</v>
      </c>
      <c r="E30" s="14">
        <v>0.86458333333333337</v>
      </c>
      <c r="F30">
        <v>3</v>
      </c>
      <c r="G30">
        <v>165</v>
      </c>
      <c r="H30">
        <v>33</v>
      </c>
      <c r="I30">
        <v>1</v>
      </c>
      <c r="J30">
        <v>22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 t="s">
        <v>28</v>
      </c>
      <c r="B31" t="s">
        <v>29</v>
      </c>
      <c r="C31" t="s">
        <v>12</v>
      </c>
      <c r="D31" s="14">
        <v>0.75</v>
      </c>
      <c r="E31" s="14">
        <v>0.86458333333333337</v>
      </c>
      <c r="F31">
        <v>3.5</v>
      </c>
      <c r="G31">
        <v>165</v>
      </c>
      <c r="H31">
        <v>33</v>
      </c>
      <c r="I31">
        <v>1</v>
      </c>
      <c r="J31">
        <v>11</v>
      </c>
      <c r="K31">
        <v>0</v>
      </c>
      <c r="L31">
        <v>0</v>
      </c>
      <c r="M31">
        <v>0</v>
      </c>
      <c r="N31">
        <v>0</v>
      </c>
      <c r="O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8B22-75C3-43C2-AB14-6BD0F2704A86}">
  <sheetPr>
    <tabColor rgb="FFC00000"/>
  </sheetPr>
  <dimension ref="A1:K28"/>
  <sheetViews>
    <sheetView workbookViewId="0">
      <selection activeCell="G11" sqref="G11"/>
    </sheetView>
  </sheetViews>
  <sheetFormatPr defaultColWidth="8.85546875" defaultRowHeight="15" x14ac:dyDescent="0.25"/>
  <cols>
    <col min="1" max="1" width="12.140625" style="7" bestFit="1" customWidth="1"/>
    <col min="2" max="2" width="34.140625" style="7" bestFit="1" customWidth="1"/>
    <col min="3" max="3" width="12.42578125" style="7" customWidth="1"/>
    <col min="4" max="4" width="9.28515625" style="7" bestFit="1" customWidth="1"/>
    <col min="5" max="5" width="8.42578125" style="7" bestFit="1" customWidth="1"/>
    <col min="6" max="6" width="8.140625" style="7" bestFit="1" customWidth="1"/>
    <col min="7" max="8" width="8.85546875" style="7"/>
    <col min="9" max="9" width="16.140625" style="7" customWidth="1"/>
    <col min="10" max="10" width="13.140625" style="7" customWidth="1"/>
    <col min="11" max="11" width="14.42578125" style="7" customWidth="1"/>
    <col min="12" max="16384" width="8.85546875" style="7"/>
  </cols>
  <sheetData>
    <row r="1" spans="1:11" x14ac:dyDescent="0.25">
      <c r="A1" s="155" t="s">
        <v>0</v>
      </c>
      <c r="B1" s="155" t="s">
        <v>30</v>
      </c>
      <c r="C1" s="163" t="s">
        <v>31</v>
      </c>
      <c r="D1" s="163"/>
      <c r="E1" s="163"/>
      <c r="F1" s="155" t="s">
        <v>5</v>
      </c>
    </row>
    <row r="2" spans="1:11" x14ac:dyDescent="0.25">
      <c r="A2" s="155"/>
      <c r="B2" s="155"/>
      <c r="C2" s="11" t="s">
        <v>2</v>
      </c>
      <c r="D2" s="11" t="s">
        <v>3</v>
      </c>
      <c r="E2" s="11" t="s">
        <v>4</v>
      </c>
      <c r="F2" s="155"/>
    </row>
    <row r="3" spans="1:11" x14ac:dyDescent="0.25">
      <c r="A3" s="5" t="s">
        <v>6</v>
      </c>
      <c r="B3" s="4" t="s">
        <v>7</v>
      </c>
      <c r="C3" s="4" t="s">
        <v>8</v>
      </c>
      <c r="D3" s="6">
        <v>0.75</v>
      </c>
      <c r="E3" s="6">
        <v>0.86458333333333337</v>
      </c>
      <c r="F3" s="12">
        <v>4.3</v>
      </c>
    </row>
    <row r="4" spans="1:11" x14ac:dyDescent="0.25">
      <c r="A4" s="8" t="s">
        <v>6</v>
      </c>
      <c r="B4" s="9" t="s">
        <v>7</v>
      </c>
      <c r="C4" s="9" t="s">
        <v>11</v>
      </c>
      <c r="D4" s="10">
        <v>0.75</v>
      </c>
      <c r="E4" s="10">
        <v>0.86458333333333337</v>
      </c>
      <c r="F4" s="13">
        <v>3.8</v>
      </c>
      <c r="I4" s="7" t="s">
        <v>32</v>
      </c>
      <c r="J4" s="7" t="s">
        <v>33</v>
      </c>
      <c r="K4" s="7" t="s">
        <v>34</v>
      </c>
    </row>
    <row r="5" spans="1:11" x14ac:dyDescent="0.25">
      <c r="A5" s="5" t="s">
        <v>6</v>
      </c>
      <c r="B5" s="4" t="s">
        <v>7</v>
      </c>
      <c r="C5" s="4" t="s">
        <v>12</v>
      </c>
      <c r="D5" s="6">
        <v>0.75</v>
      </c>
      <c r="E5" s="6">
        <v>0.86458333333333337</v>
      </c>
      <c r="F5" s="12">
        <v>3.5</v>
      </c>
      <c r="I5" s="7" t="s">
        <v>6</v>
      </c>
      <c r="J5" s="7" t="s">
        <v>18</v>
      </c>
      <c r="K5" s="7" t="s">
        <v>22</v>
      </c>
    </row>
    <row r="6" spans="1:11" x14ac:dyDescent="0.25">
      <c r="A6" s="8" t="s">
        <v>6</v>
      </c>
      <c r="B6" s="9" t="s">
        <v>7</v>
      </c>
      <c r="C6" s="9" t="s">
        <v>13</v>
      </c>
      <c r="D6" s="10">
        <v>0.75</v>
      </c>
      <c r="E6" s="10">
        <v>0.86458333333333337</v>
      </c>
      <c r="F6" s="13">
        <v>3.5</v>
      </c>
      <c r="I6" s="7" t="s">
        <v>16</v>
      </c>
      <c r="J6" s="7" t="s">
        <v>20</v>
      </c>
      <c r="K6" s="7" t="s">
        <v>24</v>
      </c>
    </row>
    <row r="7" spans="1:11" x14ac:dyDescent="0.25">
      <c r="A7" s="5" t="s">
        <v>6</v>
      </c>
      <c r="B7" s="4" t="s">
        <v>7</v>
      </c>
      <c r="C7" s="4" t="s">
        <v>8</v>
      </c>
      <c r="D7" s="6">
        <v>0.55902777777777779</v>
      </c>
      <c r="E7" s="6">
        <v>0.59722222222222221</v>
      </c>
      <c r="F7" s="12">
        <v>4.5999999999999996</v>
      </c>
      <c r="K7" s="7" t="s">
        <v>26</v>
      </c>
    </row>
    <row r="8" spans="1:11" x14ac:dyDescent="0.25">
      <c r="A8" s="162" t="s">
        <v>6</v>
      </c>
      <c r="B8" s="158" t="s">
        <v>7</v>
      </c>
      <c r="C8" s="9" t="s">
        <v>12</v>
      </c>
      <c r="D8" s="10">
        <v>0.55902777777777779</v>
      </c>
      <c r="E8" s="10">
        <v>0.63541666666666663</v>
      </c>
      <c r="F8" s="160">
        <v>2.7</v>
      </c>
      <c r="K8" s="7" t="s">
        <v>28</v>
      </c>
    </row>
    <row r="9" spans="1:11" x14ac:dyDescent="0.25">
      <c r="A9" s="162"/>
      <c r="B9" s="158"/>
      <c r="C9" s="9" t="s">
        <v>11</v>
      </c>
      <c r="D9" s="10">
        <v>0.55902777777777779</v>
      </c>
      <c r="E9" s="10">
        <v>0.63541666666666663</v>
      </c>
      <c r="F9" s="160"/>
    </row>
    <row r="10" spans="1:11" x14ac:dyDescent="0.25">
      <c r="A10" s="162"/>
      <c r="B10" s="158"/>
      <c r="C10" s="9" t="s">
        <v>35</v>
      </c>
      <c r="D10" s="10">
        <v>0.55902777777777779</v>
      </c>
      <c r="E10" s="10">
        <v>0.59722222222222221</v>
      </c>
      <c r="F10" s="160"/>
    </row>
    <row r="11" spans="1:11" x14ac:dyDescent="0.25">
      <c r="A11" s="4" t="s">
        <v>16</v>
      </c>
      <c r="B11" s="4" t="s">
        <v>17</v>
      </c>
      <c r="C11" s="4" t="s">
        <v>12</v>
      </c>
      <c r="D11" s="6">
        <v>0.75</v>
      </c>
      <c r="E11" s="6">
        <v>0.86458333333333337</v>
      </c>
      <c r="F11" s="12">
        <v>3.5</v>
      </c>
    </row>
    <row r="12" spans="1:11" x14ac:dyDescent="0.25">
      <c r="A12" s="158" t="s">
        <v>16</v>
      </c>
      <c r="B12" s="158" t="s">
        <v>17</v>
      </c>
      <c r="C12" s="10" t="s">
        <v>11</v>
      </c>
      <c r="D12" s="10">
        <v>0.55902777777777779</v>
      </c>
      <c r="E12" s="10">
        <v>0.63541666666666663</v>
      </c>
      <c r="F12" s="160">
        <v>3.3</v>
      </c>
    </row>
    <row r="13" spans="1:11" x14ac:dyDescent="0.25">
      <c r="A13" s="158"/>
      <c r="B13" s="158"/>
      <c r="C13" s="10" t="s">
        <v>35</v>
      </c>
      <c r="D13" s="10">
        <v>0.55902777777777779</v>
      </c>
      <c r="E13" s="10">
        <v>0.59722222222222221</v>
      </c>
      <c r="F13" s="160"/>
    </row>
    <row r="14" spans="1:11" x14ac:dyDescent="0.25">
      <c r="A14" s="4" t="s">
        <v>18</v>
      </c>
      <c r="B14" s="4" t="s">
        <v>19</v>
      </c>
      <c r="C14" s="4" t="s">
        <v>12</v>
      </c>
      <c r="D14" s="6">
        <v>0.60416666666666663</v>
      </c>
      <c r="E14" s="6">
        <v>0.71875</v>
      </c>
      <c r="F14" s="12">
        <v>4.4000000000000004</v>
      </c>
    </row>
    <row r="15" spans="1:11" x14ac:dyDescent="0.25">
      <c r="A15" s="9" t="s">
        <v>18</v>
      </c>
      <c r="B15" s="9" t="s">
        <v>19</v>
      </c>
      <c r="C15" s="9" t="s">
        <v>35</v>
      </c>
      <c r="D15" s="10">
        <v>0.60416666666666663</v>
      </c>
      <c r="E15" s="10">
        <v>0.71875</v>
      </c>
      <c r="F15" s="13">
        <v>3.1</v>
      </c>
    </row>
    <row r="16" spans="1:11" x14ac:dyDescent="0.25">
      <c r="A16" s="4" t="s">
        <v>20</v>
      </c>
      <c r="B16" s="4" t="s">
        <v>21</v>
      </c>
      <c r="C16" s="4" t="s">
        <v>11</v>
      </c>
      <c r="D16" s="6">
        <v>0.75</v>
      </c>
      <c r="E16" s="6">
        <v>0.86458333333333337</v>
      </c>
      <c r="F16" s="12">
        <v>3.7</v>
      </c>
    </row>
    <row r="17" spans="1:6" x14ac:dyDescent="0.25">
      <c r="A17" s="9" t="s">
        <v>20</v>
      </c>
      <c r="B17" s="9" t="s">
        <v>21</v>
      </c>
      <c r="C17" s="9" t="s">
        <v>12</v>
      </c>
      <c r="D17" s="10">
        <v>0.60416666666666663</v>
      </c>
      <c r="E17" s="10">
        <v>0.63541666666666663</v>
      </c>
      <c r="F17" s="13">
        <v>3.5</v>
      </c>
    </row>
    <row r="18" spans="1:6" x14ac:dyDescent="0.25">
      <c r="A18" s="4" t="s">
        <v>22</v>
      </c>
      <c r="B18" s="4" t="s">
        <v>23</v>
      </c>
      <c r="C18" s="4" t="s">
        <v>35</v>
      </c>
      <c r="D18" s="6">
        <v>0.75</v>
      </c>
      <c r="E18" s="6">
        <v>0.86458333333333337</v>
      </c>
      <c r="F18" s="12">
        <v>3</v>
      </c>
    </row>
    <row r="19" spans="1:6" x14ac:dyDescent="0.25">
      <c r="A19" s="158" t="s">
        <v>22</v>
      </c>
      <c r="B19" s="158" t="s">
        <v>23</v>
      </c>
      <c r="C19" s="9" t="s">
        <v>8</v>
      </c>
      <c r="D19" s="10">
        <v>0.55902777777777779</v>
      </c>
      <c r="E19" s="10">
        <v>0.59722222222222221</v>
      </c>
      <c r="F19" s="160">
        <v>3.7</v>
      </c>
    </row>
    <row r="20" spans="1:6" x14ac:dyDescent="0.25">
      <c r="A20" s="158"/>
      <c r="B20" s="158"/>
      <c r="C20" s="9" t="s">
        <v>12</v>
      </c>
      <c r="D20" s="10">
        <v>0.55902777777777779</v>
      </c>
      <c r="E20" s="10">
        <v>0.63541666666666663</v>
      </c>
      <c r="F20" s="160"/>
    </row>
    <row r="21" spans="1:6" x14ac:dyDescent="0.25">
      <c r="A21" s="4" t="s">
        <v>24</v>
      </c>
      <c r="B21" s="4" t="s">
        <v>25</v>
      </c>
      <c r="C21" s="4" t="s">
        <v>8</v>
      </c>
      <c r="D21" s="6">
        <v>0.75</v>
      </c>
      <c r="E21" s="6">
        <v>0.86458333333333337</v>
      </c>
      <c r="F21" s="12">
        <v>3.6</v>
      </c>
    </row>
    <row r="22" spans="1:6" x14ac:dyDescent="0.25">
      <c r="A22" s="158" t="s">
        <v>24</v>
      </c>
      <c r="B22" s="159" t="s">
        <v>25</v>
      </c>
      <c r="C22" s="9" t="s">
        <v>8</v>
      </c>
      <c r="D22" s="10">
        <v>0.55902777777777779</v>
      </c>
      <c r="E22" s="10">
        <v>0.63541666666666663</v>
      </c>
      <c r="F22" s="161">
        <v>3.9</v>
      </c>
    </row>
    <row r="23" spans="1:6" x14ac:dyDescent="0.25">
      <c r="A23" s="158"/>
      <c r="B23" s="159"/>
      <c r="C23" s="9" t="s">
        <v>12</v>
      </c>
      <c r="D23" s="10">
        <v>0.55902777777777779</v>
      </c>
      <c r="E23" s="10">
        <v>0.59722222222222221</v>
      </c>
      <c r="F23" s="161"/>
    </row>
    <row r="24" spans="1:6" x14ac:dyDescent="0.25">
      <c r="A24" s="4" t="s">
        <v>26</v>
      </c>
      <c r="B24" s="4" t="s">
        <v>27</v>
      </c>
      <c r="C24" s="4" t="s">
        <v>11</v>
      </c>
      <c r="D24" s="6">
        <v>0.75</v>
      </c>
      <c r="E24" s="6">
        <v>0.86458333333333337</v>
      </c>
      <c r="F24" s="12">
        <v>3.2</v>
      </c>
    </row>
    <row r="25" spans="1:6" x14ac:dyDescent="0.25">
      <c r="A25" s="158" t="s">
        <v>26</v>
      </c>
      <c r="B25" s="156" t="s">
        <v>27</v>
      </c>
      <c r="C25" s="9" t="s">
        <v>11</v>
      </c>
      <c r="D25" s="10">
        <v>0.55902777777777779</v>
      </c>
      <c r="E25" s="10">
        <v>0.63541666666666663</v>
      </c>
      <c r="F25" s="160">
        <v>3.4</v>
      </c>
    </row>
    <row r="26" spans="1:6" x14ac:dyDescent="0.25">
      <c r="A26" s="158"/>
      <c r="B26" s="157"/>
      <c r="C26" s="9" t="s">
        <v>35</v>
      </c>
      <c r="D26" s="10">
        <v>0.55902777777777779</v>
      </c>
      <c r="E26" s="10">
        <v>0.59722222222222221</v>
      </c>
      <c r="F26" s="160"/>
    </row>
    <row r="27" spans="1:6" x14ac:dyDescent="0.25">
      <c r="A27" s="4" t="s">
        <v>28</v>
      </c>
      <c r="B27" s="4" t="s">
        <v>29</v>
      </c>
      <c r="C27" s="4" t="s">
        <v>8</v>
      </c>
      <c r="D27" s="6">
        <v>0.75</v>
      </c>
      <c r="E27" s="6">
        <v>0.86458333333333337</v>
      </c>
      <c r="F27" s="12">
        <v>3</v>
      </c>
    </row>
    <row r="28" spans="1:6" x14ac:dyDescent="0.25">
      <c r="A28" s="9" t="s">
        <v>28</v>
      </c>
      <c r="B28" s="9" t="s">
        <v>29</v>
      </c>
      <c r="C28" s="9" t="s">
        <v>12</v>
      </c>
      <c r="D28" s="10">
        <v>0.75</v>
      </c>
      <c r="E28" s="10">
        <v>0.86458333333333337</v>
      </c>
      <c r="F28" s="13">
        <v>3.5</v>
      </c>
    </row>
  </sheetData>
  <mergeCells count="19">
    <mergeCell ref="C1:E1"/>
    <mergeCell ref="A1:A2"/>
    <mergeCell ref="B1:B2"/>
    <mergeCell ref="F1:F2"/>
    <mergeCell ref="B25:B26"/>
    <mergeCell ref="A19:A20"/>
    <mergeCell ref="B19:B20"/>
    <mergeCell ref="A22:A23"/>
    <mergeCell ref="B22:B23"/>
    <mergeCell ref="A25:A26"/>
    <mergeCell ref="F8:F10"/>
    <mergeCell ref="F12:F13"/>
    <mergeCell ref="F19:F20"/>
    <mergeCell ref="F25:F26"/>
    <mergeCell ref="F22:F23"/>
    <mergeCell ref="A8:A10"/>
    <mergeCell ref="B8:B10"/>
    <mergeCell ref="A12:A13"/>
    <mergeCell ref="B12:B13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FACA-8A1D-4C9E-9FC5-E3B1A77398D9}">
  <sheetPr>
    <tabColor rgb="FF92D050"/>
  </sheetPr>
  <dimension ref="A2:V43"/>
  <sheetViews>
    <sheetView topLeftCell="H1" zoomScale="80" zoomScaleNormal="80" workbookViewId="0">
      <selection activeCell="O17" sqref="O17"/>
    </sheetView>
  </sheetViews>
  <sheetFormatPr defaultRowHeight="15" x14ac:dyDescent="0.25"/>
  <cols>
    <col min="1" max="1" width="17.5703125" customWidth="1"/>
    <col min="3" max="3" width="17.85546875" customWidth="1"/>
    <col min="4" max="4" width="18.42578125" customWidth="1"/>
    <col min="9" max="9" width="15.85546875" customWidth="1"/>
    <col min="10" max="12" width="18" customWidth="1"/>
    <col min="13" max="13" width="17.140625" customWidth="1"/>
    <col min="15" max="15" width="15.85546875" customWidth="1"/>
    <col min="16" max="16" width="35" customWidth="1"/>
    <col min="18" max="18" width="12" bestFit="1" customWidth="1"/>
    <col min="19" max="19" width="13.5703125" customWidth="1"/>
    <col min="21" max="21" width="12" bestFit="1" customWidth="1"/>
  </cols>
  <sheetData>
    <row r="2" spans="1:22" x14ac:dyDescent="0.25">
      <c r="N2" t="s">
        <v>40</v>
      </c>
      <c r="P2" t="s">
        <v>52</v>
      </c>
      <c r="Q2" t="s">
        <v>40</v>
      </c>
      <c r="R2" s="17" t="s">
        <v>48</v>
      </c>
      <c r="S2" t="s">
        <v>47</v>
      </c>
      <c r="T2" t="s">
        <v>49</v>
      </c>
      <c r="U2" t="s">
        <v>51</v>
      </c>
      <c r="V2" s="17" t="s">
        <v>50</v>
      </c>
    </row>
    <row r="3" spans="1:22" x14ac:dyDescent="0.25">
      <c r="A3" t="s">
        <v>68</v>
      </c>
      <c r="B3" t="s">
        <v>36</v>
      </c>
      <c r="C3" t="s">
        <v>37</v>
      </c>
      <c r="D3" t="s">
        <v>2</v>
      </c>
      <c r="E3" t="s">
        <v>38</v>
      </c>
      <c r="F3" t="s">
        <v>39</v>
      </c>
      <c r="G3" t="s">
        <v>5</v>
      </c>
      <c r="H3" t="s">
        <v>42</v>
      </c>
      <c r="I3" s="23" t="s">
        <v>46</v>
      </c>
      <c r="J3" t="s">
        <v>43</v>
      </c>
      <c r="K3" t="s">
        <v>44</v>
      </c>
      <c r="M3" t="s">
        <v>6</v>
      </c>
      <c r="N3">
        <f>COUNTIFS($B$4:$B$29,$M3)</f>
        <v>8</v>
      </c>
      <c r="P3" t="s">
        <v>7</v>
      </c>
      <c r="Q3">
        <f>COUNTIFS($C$4:$C$29,$P3)</f>
        <v>8</v>
      </c>
      <c r="R3" s="14">
        <f>_xlfn.MINIFS($E$4:$E$29,$C$4:$C$29,$P3)</f>
        <v>0.55902777777777779</v>
      </c>
      <c r="S3" s="14">
        <f>_xlfn.MAXIFS($F$4:$F$29,$C$4:$C$29,$P3)</f>
        <v>0.86458333333333337</v>
      </c>
      <c r="T3">
        <f>HOUR(S3-R3)*60+MINUTE(S3-R3)</f>
        <v>440</v>
      </c>
      <c r="U3" s="18">
        <f>T3/60</f>
        <v>7.333333333333333</v>
      </c>
      <c r="V3">
        <f>T3/5</f>
        <v>88</v>
      </c>
    </row>
    <row r="4" spans="1:22" x14ac:dyDescent="0.25">
      <c r="A4">
        <v>1</v>
      </c>
      <c r="B4" t="s">
        <v>6</v>
      </c>
      <c r="C4" t="s">
        <v>7</v>
      </c>
      <c r="D4" t="s">
        <v>8</v>
      </c>
      <c r="E4" s="14">
        <v>0.75</v>
      </c>
      <c r="F4" s="14">
        <v>0.86458333333333337</v>
      </c>
      <c r="G4">
        <v>4.3</v>
      </c>
      <c r="H4">
        <f>HOUR(F4-E4)*60+MINUTE(F4-E4)</f>
        <v>165</v>
      </c>
      <c r="I4">
        <f>H4/5</f>
        <v>33</v>
      </c>
      <c r="J4">
        <f>RANK(H4,$H$4:$H$29,0)</f>
        <v>1</v>
      </c>
      <c r="K4">
        <f>RANK(G4,$G$4:$G$29,0)</f>
        <v>3</v>
      </c>
      <c r="M4" t="s">
        <v>16</v>
      </c>
      <c r="N4">
        <f t="shared" ref="N4:N10" si="0">COUNTIFS($B$4:$B$29,$M4)</f>
        <v>3</v>
      </c>
      <c r="P4" t="s">
        <v>17</v>
      </c>
      <c r="Q4">
        <f t="shared" ref="Q4:Q10" si="1">COUNTIFS($C$4:$C$29,$P4)</f>
        <v>3</v>
      </c>
      <c r="R4" s="14">
        <f t="shared" ref="R4:R10" si="2">_xlfn.MINIFS($E$4:$E$29,$C$4:$C$29,$P4)</f>
        <v>0.55902777777777779</v>
      </c>
      <c r="S4" s="14">
        <f t="shared" ref="S4:S10" si="3">_xlfn.MAXIFS($F$4:$F$29,$C$4:$C$29,$P4)</f>
        <v>0.86458333333333337</v>
      </c>
      <c r="T4">
        <f t="shared" ref="T4:T10" si="4">HOUR(S4-R4)*60+MINUTE(S4-R4)</f>
        <v>440</v>
      </c>
      <c r="U4" s="18">
        <f t="shared" ref="U4:U10" si="5">T4/60</f>
        <v>7.333333333333333</v>
      </c>
      <c r="V4">
        <f t="shared" ref="V4:V10" si="6">T4/5</f>
        <v>88</v>
      </c>
    </row>
    <row r="5" spans="1:22" x14ac:dyDescent="0.25">
      <c r="A5">
        <f>A4+1</f>
        <v>2</v>
      </c>
      <c r="B5" t="s">
        <v>6</v>
      </c>
      <c r="C5" t="s">
        <v>7</v>
      </c>
      <c r="D5" t="s">
        <v>11</v>
      </c>
      <c r="E5" s="14">
        <v>0.75</v>
      </c>
      <c r="F5" s="14">
        <v>0.86458333333333337</v>
      </c>
      <c r="G5">
        <v>3.8</v>
      </c>
      <c r="H5">
        <f t="shared" ref="H5:H29" si="7">HOUR(F5-E5)*60+MINUTE(F5-E5)</f>
        <v>165</v>
      </c>
      <c r="I5">
        <f t="shared" ref="I5:I29" si="8">H5/5</f>
        <v>33</v>
      </c>
      <c r="J5">
        <f t="shared" ref="J5:J29" si="9">RANK(H5,$H$4:$H$29,0)</f>
        <v>1</v>
      </c>
      <c r="K5">
        <f t="shared" ref="K5:K29" si="10">RANK(G5,$G$4:$G$29,0)</f>
        <v>6</v>
      </c>
      <c r="M5" t="s">
        <v>18</v>
      </c>
      <c r="N5">
        <f t="shared" si="0"/>
        <v>2</v>
      </c>
      <c r="P5" t="s">
        <v>19</v>
      </c>
      <c r="Q5">
        <f t="shared" si="1"/>
        <v>2</v>
      </c>
      <c r="R5" s="14">
        <f t="shared" si="2"/>
        <v>0.60416666666666663</v>
      </c>
      <c r="S5" s="14">
        <f t="shared" si="3"/>
        <v>0.71875</v>
      </c>
      <c r="T5">
        <f t="shared" si="4"/>
        <v>165</v>
      </c>
      <c r="U5" s="18">
        <f t="shared" si="5"/>
        <v>2.75</v>
      </c>
      <c r="V5">
        <f t="shared" si="6"/>
        <v>33</v>
      </c>
    </row>
    <row r="6" spans="1:22" x14ac:dyDescent="0.25">
      <c r="A6">
        <f t="shared" ref="A6:A29" si="11">A5+1</f>
        <v>3</v>
      </c>
      <c r="B6" t="s">
        <v>6</v>
      </c>
      <c r="C6" t="s">
        <v>7</v>
      </c>
      <c r="D6" t="s">
        <v>12</v>
      </c>
      <c r="E6" s="14">
        <v>0.75</v>
      </c>
      <c r="F6" s="14">
        <v>0.86458333333333337</v>
      </c>
      <c r="G6">
        <v>3.5</v>
      </c>
      <c r="H6">
        <f t="shared" si="7"/>
        <v>165</v>
      </c>
      <c r="I6">
        <f t="shared" si="8"/>
        <v>33</v>
      </c>
      <c r="J6">
        <f t="shared" si="9"/>
        <v>1</v>
      </c>
      <c r="K6">
        <f t="shared" si="10"/>
        <v>11</v>
      </c>
      <c r="M6" t="s">
        <v>20</v>
      </c>
      <c r="N6">
        <f t="shared" si="0"/>
        <v>2</v>
      </c>
      <c r="P6" t="s">
        <v>21</v>
      </c>
      <c r="Q6">
        <f t="shared" si="1"/>
        <v>2</v>
      </c>
      <c r="R6" s="14">
        <f t="shared" si="2"/>
        <v>0.60416666666666663</v>
      </c>
      <c r="S6" s="14">
        <f t="shared" si="3"/>
        <v>0.86458333333333337</v>
      </c>
      <c r="T6">
        <f t="shared" si="4"/>
        <v>375</v>
      </c>
      <c r="U6" s="18">
        <f t="shared" si="5"/>
        <v>6.25</v>
      </c>
      <c r="V6">
        <f t="shared" si="6"/>
        <v>75</v>
      </c>
    </row>
    <row r="7" spans="1:22" x14ac:dyDescent="0.25">
      <c r="A7">
        <f t="shared" si="11"/>
        <v>4</v>
      </c>
      <c r="B7" t="s">
        <v>6</v>
      </c>
      <c r="C7" t="s">
        <v>7</v>
      </c>
      <c r="D7" t="s">
        <v>13</v>
      </c>
      <c r="E7" s="14">
        <v>0.75</v>
      </c>
      <c r="F7" s="14">
        <v>0.86458333333333337</v>
      </c>
      <c r="G7">
        <v>3.5</v>
      </c>
      <c r="H7">
        <f t="shared" si="7"/>
        <v>165</v>
      </c>
      <c r="I7">
        <f t="shared" si="8"/>
        <v>33</v>
      </c>
      <c r="J7">
        <f t="shared" si="9"/>
        <v>1</v>
      </c>
      <c r="K7">
        <f t="shared" si="10"/>
        <v>11</v>
      </c>
      <c r="M7" t="s">
        <v>22</v>
      </c>
      <c r="N7">
        <f t="shared" si="0"/>
        <v>3</v>
      </c>
      <c r="P7" t="s">
        <v>23</v>
      </c>
      <c r="Q7">
        <f t="shared" si="1"/>
        <v>3</v>
      </c>
      <c r="R7" s="14">
        <f t="shared" si="2"/>
        <v>0.55902777777777779</v>
      </c>
      <c r="S7" s="14">
        <f t="shared" si="3"/>
        <v>0.86458333333333337</v>
      </c>
      <c r="T7">
        <f t="shared" si="4"/>
        <v>440</v>
      </c>
      <c r="U7" s="18">
        <f t="shared" si="5"/>
        <v>7.333333333333333</v>
      </c>
      <c r="V7">
        <f t="shared" si="6"/>
        <v>88</v>
      </c>
    </row>
    <row r="8" spans="1:22" x14ac:dyDescent="0.25">
      <c r="A8">
        <f t="shared" si="11"/>
        <v>5</v>
      </c>
      <c r="B8" t="s">
        <v>6</v>
      </c>
      <c r="C8" t="s">
        <v>7</v>
      </c>
      <c r="D8" t="s">
        <v>8</v>
      </c>
      <c r="E8" s="14">
        <v>0.55902777777777779</v>
      </c>
      <c r="F8" s="14">
        <v>0.59722222222222221</v>
      </c>
      <c r="G8">
        <v>4.5999999999999996</v>
      </c>
      <c r="H8">
        <f t="shared" si="7"/>
        <v>55</v>
      </c>
      <c r="I8">
        <f t="shared" si="8"/>
        <v>11</v>
      </c>
      <c r="J8">
        <f t="shared" si="9"/>
        <v>20</v>
      </c>
      <c r="K8">
        <f t="shared" si="10"/>
        <v>1</v>
      </c>
      <c r="M8" t="s">
        <v>24</v>
      </c>
      <c r="N8">
        <f t="shared" si="0"/>
        <v>3</v>
      </c>
      <c r="P8" t="s">
        <v>25</v>
      </c>
      <c r="Q8">
        <f t="shared" si="1"/>
        <v>3</v>
      </c>
      <c r="R8" s="14">
        <f t="shared" si="2"/>
        <v>0.55902777777777779</v>
      </c>
      <c r="S8" s="14">
        <f t="shared" si="3"/>
        <v>0.86458333333333337</v>
      </c>
      <c r="T8">
        <f t="shared" si="4"/>
        <v>440</v>
      </c>
      <c r="U8" s="18">
        <f t="shared" si="5"/>
        <v>7.333333333333333</v>
      </c>
      <c r="V8">
        <f t="shared" si="6"/>
        <v>88</v>
      </c>
    </row>
    <row r="9" spans="1:22" x14ac:dyDescent="0.25">
      <c r="A9">
        <f t="shared" si="11"/>
        <v>6</v>
      </c>
      <c r="B9" t="s">
        <v>6</v>
      </c>
      <c r="C9" t="s">
        <v>7</v>
      </c>
      <c r="D9" t="s">
        <v>12</v>
      </c>
      <c r="E9" s="14">
        <v>0.55902777777777779</v>
      </c>
      <c r="F9" s="14">
        <v>0.63541666666666663</v>
      </c>
      <c r="G9">
        <v>2.7</v>
      </c>
      <c r="H9">
        <f t="shared" si="7"/>
        <v>110</v>
      </c>
      <c r="I9">
        <f t="shared" si="8"/>
        <v>22</v>
      </c>
      <c r="J9">
        <f t="shared" si="9"/>
        <v>14</v>
      </c>
      <c r="K9">
        <f t="shared" si="10"/>
        <v>24</v>
      </c>
      <c r="M9" t="s">
        <v>26</v>
      </c>
      <c r="N9">
        <f t="shared" si="0"/>
        <v>3</v>
      </c>
      <c r="P9" t="s">
        <v>27</v>
      </c>
      <c r="Q9">
        <f t="shared" si="1"/>
        <v>3</v>
      </c>
      <c r="R9" s="14">
        <f t="shared" si="2"/>
        <v>0.55902777777777779</v>
      </c>
      <c r="S9" s="14">
        <f t="shared" si="3"/>
        <v>0.86458333333333337</v>
      </c>
      <c r="T9">
        <f t="shared" si="4"/>
        <v>440</v>
      </c>
      <c r="U9" s="18">
        <f t="shared" si="5"/>
        <v>7.333333333333333</v>
      </c>
      <c r="V9">
        <f t="shared" si="6"/>
        <v>88</v>
      </c>
    </row>
    <row r="10" spans="1:22" x14ac:dyDescent="0.25">
      <c r="A10">
        <f t="shared" si="11"/>
        <v>7</v>
      </c>
      <c r="B10" t="s">
        <v>6</v>
      </c>
      <c r="C10" t="s">
        <v>7</v>
      </c>
      <c r="D10" t="s">
        <v>11</v>
      </c>
      <c r="E10" s="14">
        <v>0.55902777777777779</v>
      </c>
      <c r="F10" s="14">
        <v>0.63541666666666663</v>
      </c>
      <c r="G10">
        <v>2.7</v>
      </c>
      <c r="H10">
        <f t="shared" si="7"/>
        <v>110</v>
      </c>
      <c r="I10">
        <f t="shared" si="8"/>
        <v>22</v>
      </c>
      <c r="J10">
        <f t="shared" si="9"/>
        <v>14</v>
      </c>
      <c r="K10">
        <f t="shared" si="10"/>
        <v>24</v>
      </c>
      <c r="M10" t="s">
        <v>28</v>
      </c>
      <c r="N10">
        <f t="shared" si="0"/>
        <v>2</v>
      </c>
      <c r="P10" t="s">
        <v>29</v>
      </c>
      <c r="Q10">
        <f t="shared" si="1"/>
        <v>2</v>
      </c>
      <c r="R10" s="14">
        <f t="shared" si="2"/>
        <v>0.75</v>
      </c>
      <c r="S10" s="14">
        <f t="shared" si="3"/>
        <v>0.86458333333333337</v>
      </c>
      <c r="T10">
        <f t="shared" si="4"/>
        <v>165</v>
      </c>
      <c r="U10" s="18">
        <f t="shared" si="5"/>
        <v>2.75</v>
      </c>
      <c r="V10">
        <f t="shared" si="6"/>
        <v>33</v>
      </c>
    </row>
    <row r="11" spans="1:22" x14ac:dyDescent="0.25">
      <c r="A11">
        <f t="shared" si="11"/>
        <v>8</v>
      </c>
      <c r="B11" t="s">
        <v>6</v>
      </c>
      <c r="C11" t="s">
        <v>7</v>
      </c>
      <c r="D11" t="s">
        <v>35</v>
      </c>
      <c r="E11" s="14">
        <v>0.55902777777777779</v>
      </c>
      <c r="F11" s="14">
        <v>0.59722222222222221</v>
      </c>
      <c r="G11">
        <v>2.7</v>
      </c>
      <c r="H11">
        <f t="shared" si="7"/>
        <v>55</v>
      </c>
      <c r="I11">
        <f t="shared" si="8"/>
        <v>11</v>
      </c>
      <c r="J11">
        <f t="shared" si="9"/>
        <v>20</v>
      </c>
      <c r="K11">
        <f t="shared" si="10"/>
        <v>24</v>
      </c>
    </row>
    <row r="12" spans="1:22" x14ac:dyDescent="0.25">
      <c r="A12">
        <f t="shared" si="11"/>
        <v>9</v>
      </c>
      <c r="B12" t="s">
        <v>16</v>
      </c>
      <c r="C12" t="s">
        <v>17</v>
      </c>
      <c r="D12" t="s">
        <v>12</v>
      </c>
      <c r="E12" s="14">
        <v>0.75</v>
      </c>
      <c r="F12" s="14">
        <v>0.86458333333333337</v>
      </c>
      <c r="G12">
        <v>3.5</v>
      </c>
      <c r="H12">
        <f t="shared" si="7"/>
        <v>165</v>
      </c>
      <c r="I12">
        <f t="shared" si="8"/>
        <v>33</v>
      </c>
      <c r="J12">
        <f t="shared" si="9"/>
        <v>1</v>
      </c>
      <c r="K12">
        <f t="shared" si="10"/>
        <v>11</v>
      </c>
      <c r="N12" t="s">
        <v>41</v>
      </c>
    </row>
    <row r="13" spans="1:22" x14ac:dyDescent="0.25">
      <c r="A13">
        <f t="shared" si="11"/>
        <v>10</v>
      </c>
      <c r="B13" t="s">
        <v>16</v>
      </c>
      <c r="C13" t="s">
        <v>17</v>
      </c>
      <c r="D13" t="s">
        <v>11</v>
      </c>
      <c r="E13" s="14">
        <v>0.55902777777777779</v>
      </c>
      <c r="F13" s="14">
        <v>0.63541666666666663</v>
      </c>
      <c r="G13">
        <v>3.3</v>
      </c>
      <c r="H13">
        <f t="shared" si="7"/>
        <v>110</v>
      </c>
      <c r="I13">
        <f t="shared" si="8"/>
        <v>22</v>
      </c>
      <c r="J13">
        <f t="shared" si="9"/>
        <v>14</v>
      </c>
      <c r="K13">
        <f t="shared" si="10"/>
        <v>18</v>
      </c>
      <c r="L13" t="str" cm="1">
        <f t="array" ref="L13:L17">_xlfn.UNIQUE(D4:D29)</f>
        <v>Monday</v>
      </c>
      <c r="M13" t="s">
        <v>8</v>
      </c>
      <c r="N13">
        <f>COUNTIFS($D$4:$D$29,$M13)</f>
        <v>6</v>
      </c>
    </row>
    <row r="14" spans="1:22" x14ac:dyDescent="0.25">
      <c r="A14">
        <f t="shared" si="11"/>
        <v>11</v>
      </c>
      <c r="B14" t="s">
        <v>16</v>
      </c>
      <c r="C14" t="s">
        <v>17</v>
      </c>
      <c r="D14" t="s">
        <v>35</v>
      </c>
      <c r="E14" s="14">
        <v>0.55902777777777779</v>
      </c>
      <c r="F14" s="14">
        <v>0.59722222222222221</v>
      </c>
      <c r="G14">
        <v>3.3</v>
      </c>
      <c r="H14">
        <f t="shared" si="7"/>
        <v>55</v>
      </c>
      <c r="I14">
        <f t="shared" si="8"/>
        <v>11</v>
      </c>
      <c r="J14">
        <f t="shared" si="9"/>
        <v>20</v>
      </c>
      <c r="K14">
        <f t="shared" si="10"/>
        <v>18</v>
      </c>
      <c r="L14" t="str">
        <v>Tuesday</v>
      </c>
      <c r="M14" t="s">
        <v>11</v>
      </c>
      <c r="N14">
        <f>COUNTIFS($D$4:$D$29,$M14)</f>
        <v>6</v>
      </c>
    </row>
    <row r="15" spans="1:22" x14ac:dyDescent="0.25">
      <c r="A15">
        <f t="shared" si="11"/>
        <v>12</v>
      </c>
      <c r="B15" t="s">
        <v>18</v>
      </c>
      <c r="C15" t="s">
        <v>19</v>
      </c>
      <c r="D15" t="s">
        <v>12</v>
      </c>
      <c r="E15" s="14">
        <v>0.60416666666666663</v>
      </c>
      <c r="F15" s="14">
        <v>0.71875</v>
      </c>
      <c r="G15">
        <v>4.4000000000000004</v>
      </c>
      <c r="H15">
        <f t="shared" si="7"/>
        <v>165</v>
      </c>
      <c r="I15">
        <f t="shared" si="8"/>
        <v>33</v>
      </c>
      <c r="J15">
        <f t="shared" si="9"/>
        <v>1</v>
      </c>
      <c r="K15">
        <f t="shared" si="10"/>
        <v>2</v>
      </c>
      <c r="L15" t="str">
        <v>Wednesday</v>
      </c>
      <c r="M15" t="s">
        <v>12</v>
      </c>
      <c r="N15">
        <f>COUNTIFS($D$4:$D$29,$M15)</f>
        <v>8</v>
      </c>
    </row>
    <row r="16" spans="1:22" x14ac:dyDescent="0.25">
      <c r="A16">
        <f t="shared" si="11"/>
        <v>13</v>
      </c>
      <c r="B16" t="s">
        <v>18</v>
      </c>
      <c r="C16" t="s">
        <v>19</v>
      </c>
      <c r="D16" t="s">
        <v>35</v>
      </c>
      <c r="E16" s="14">
        <v>0.60416666666666663</v>
      </c>
      <c r="F16" s="14">
        <v>0.71875</v>
      </c>
      <c r="G16">
        <v>3.1</v>
      </c>
      <c r="H16">
        <f t="shared" si="7"/>
        <v>165</v>
      </c>
      <c r="I16">
        <f t="shared" si="8"/>
        <v>33</v>
      </c>
      <c r="J16">
        <f t="shared" si="9"/>
        <v>1</v>
      </c>
      <c r="K16">
        <f t="shared" si="10"/>
        <v>21</v>
      </c>
      <c r="L16" t="str">
        <v>Friday</v>
      </c>
      <c r="M16" t="s">
        <v>35</v>
      </c>
      <c r="N16">
        <f>COUNTIFS($D$4:$D$29,$M16)</f>
        <v>5</v>
      </c>
    </row>
    <row r="17" spans="1:19" x14ac:dyDescent="0.25">
      <c r="A17">
        <f t="shared" si="11"/>
        <v>14</v>
      </c>
      <c r="B17" t="s">
        <v>20</v>
      </c>
      <c r="C17" t="s">
        <v>21</v>
      </c>
      <c r="D17" t="s">
        <v>11</v>
      </c>
      <c r="E17" s="14">
        <v>0.75</v>
      </c>
      <c r="F17" s="14">
        <v>0.86458333333333337</v>
      </c>
      <c r="G17">
        <v>3.7</v>
      </c>
      <c r="H17">
        <f t="shared" si="7"/>
        <v>165</v>
      </c>
      <c r="I17">
        <f t="shared" si="8"/>
        <v>33</v>
      </c>
      <c r="J17">
        <f t="shared" si="9"/>
        <v>1</v>
      </c>
      <c r="K17">
        <f t="shared" si="10"/>
        <v>7</v>
      </c>
      <c r="L17" t="str">
        <v>Thursday</v>
      </c>
      <c r="M17" t="s">
        <v>13</v>
      </c>
      <c r="N17">
        <f>COUNTIFS($D$4:$D$29,$M17)</f>
        <v>1</v>
      </c>
    </row>
    <row r="18" spans="1:19" x14ac:dyDescent="0.25">
      <c r="A18">
        <f t="shared" si="11"/>
        <v>15</v>
      </c>
      <c r="B18" t="s">
        <v>20</v>
      </c>
      <c r="C18" t="s">
        <v>21</v>
      </c>
      <c r="D18" t="s">
        <v>12</v>
      </c>
      <c r="E18" s="14">
        <v>0.60416666666666663</v>
      </c>
      <c r="F18" s="14">
        <v>0.63541666666666663</v>
      </c>
      <c r="G18">
        <v>3.5</v>
      </c>
      <c r="H18">
        <f t="shared" si="7"/>
        <v>45</v>
      </c>
      <c r="I18">
        <f t="shared" si="8"/>
        <v>9</v>
      </c>
      <c r="J18">
        <f t="shared" si="9"/>
        <v>26</v>
      </c>
      <c r="K18">
        <f t="shared" si="10"/>
        <v>11</v>
      </c>
    </row>
    <row r="19" spans="1:19" x14ac:dyDescent="0.25">
      <c r="A19">
        <f t="shared" si="11"/>
        <v>16</v>
      </c>
      <c r="B19" t="s">
        <v>22</v>
      </c>
      <c r="C19" t="s">
        <v>23</v>
      </c>
      <c r="D19" t="s">
        <v>35</v>
      </c>
      <c r="E19" s="14">
        <v>0.75</v>
      </c>
      <c r="F19" s="14">
        <v>0.86458333333333337</v>
      </c>
      <c r="G19">
        <v>3</v>
      </c>
      <c r="H19">
        <f t="shared" si="7"/>
        <v>165</v>
      </c>
      <c r="I19">
        <f t="shared" si="8"/>
        <v>33</v>
      </c>
      <c r="J19">
        <f t="shared" si="9"/>
        <v>1</v>
      </c>
      <c r="K19">
        <f t="shared" si="10"/>
        <v>22</v>
      </c>
    </row>
    <row r="20" spans="1:19" x14ac:dyDescent="0.25">
      <c r="A20">
        <f t="shared" si="11"/>
        <v>17</v>
      </c>
      <c r="B20" t="s">
        <v>22</v>
      </c>
      <c r="C20" t="s">
        <v>23</v>
      </c>
      <c r="D20" t="s">
        <v>8</v>
      </c>
      <c r="E20" s="14">
        <v>0.55902777777777779</v>
      </c>
      <c r="F20" s="14">
        <v>0.59722222222222221</v>
      </c>
      <c r="G20">
        <v>3.7</v>
      </c>
      <c r="H20">
        <f t="shared" si="7"/>
        <v>55</v>
      </c>
      <c r="I20">
        <f t="shared" si="8"/>
        <v>11</v>
      </c>
      <c r="J20">
        <f t="shared" si="9"/>
        <v>20</v>
      </c>
      <c r="K20">
        <f t="shared" si="10"/>
        <v>7</v>
      </c>
    </row>
    <row r="21" spans="1:19" x14ac:dyDescent="0.25">
      <c r="A21">
        <f t="shared" si="11"/>
        <v>18</v>
      </c>
      <c r="B21" t="s">
        <v>22</v>
      </c>
      <c r="C21" t="s">
        <v>23</v>
      </c>
      <c r="D21" t="s">
        <v>12</v>
      </c>
      <c r="E21" s="14">
        <v>0.55902777777777779</v>
      </c>
      <c r="F21" s="14">
        <v>0.63541666666666663</v>
      </c>
      <c r="G21">
        <v>3.7</v>
      </c>
      <c r="H21">
        <f t="shared" si="7"/>
        <v>110</v>
      </c>
      <c r="I21">
        <f t="shared" si="8"/>
        <v>22</v>
      </c>
      <c r="J21">
        <f t="shared" si="9"/>
        <v>14</v>
      </c>
      <c r="K21">
        <f t="shared" si="10"/>
        <v>7</v>
      </c>
      <c r="M21" t="s">
        <v>54</v>
      </c>
      <c r="N21">
        <f>SUMPRODUCT(G4:G29)</f>
        <v>90.90000000000002</v>
      </c>
    </row>
    <row r="22" spans="1:19" x14ac:dyDescent="0.25">
      <c r="A22">
        <f t="shared" si="11"/>
        <v>19</v>
      </c>
      <c r="B22" t="s">
        <v>24</v>
      </c>
      <c r="C22" t="s">
        <v>25</v>
      </c>
      <c r="D22" t="s">
        <v>8</v>
      </c>
      <c r="E22" s="14">
        <v>0.75</v>
      </c>
      <c r="F22" s="14">
        <v>0.86458333333333337</v>
      </c>
      <c r="G22">
        <v>3.6</v>
      </c>
      <c r="H22">
        <f t="shared" si="7"/>
        <v>165</v>
      </c>
      <c r="I22">
        <f t="shared" si="8"/>
        <v>33</v>
      </c>
      <c r="J22">
        <f t="shared" si="9"/>
        <v>1</v>
      </c>
      <c r="K22">
        <f t="shared" si="10"/>
        <v>10</v>
      </c>
      <c r="P22" t="s">
        <v>64</v>
      </c>
    </row>
    <row r="23" spans="1:19" x14ac:dyDescent="0.25">
      <c r="A23">
        <f t="shared" si="11"/>
        <v>20</v>
      </c>
      <c r="B23" t="s">
        <v>24</v>
      </c>
      <c r="C23" t="s">
        <v>25</v>
      </c>
      <c r="D23" t="s">
        <v>8</v>
      </c>
      <c r="E23" s="14">
        <v>0.55902777777777779</v>
      </c>
      <c r="F23" s="14">
        <v>0.63541666666666663</v>
      </c>
      <c r="G23">
        <v>3.9</v>
      </c>
      <c r="H23">
        <f t="shared" si="7"/>
        <v>110</v>
      </c>
      <c r="I23">
        <f t="shared" si="8"/>
        <v>22</v>
      </c>
      <c r="J23">
        <f t="shared" si="9"/>
        <v>14</v>
      </c>
      <c r="K23">
        <f t="shared" si="10"/>
        <v>4</v>
      </c>
      <c r="P23">
        <v>1</v>
      </c>
      <c r="Q23" s="14" cm="1">
        <f t="array" ref="Q23:R27">_xlfn.UNIQUE(E4:F29)</f>
        <v>0.75</v>
      </c>
      <c r="R23" s="14">
        <v>0.86458333333333337</v>
      </c>
    </row>
    <row r="24" spans="1:19" x14ac:dyDescent="0.25">
      <c r="A24">
        <f t="shared" si="11"/>
        <v>21</v>
      </c>
      <c r="B24" t="s">
        <v>24</v>
      </c>
      <c r="C24" t="s">
        <v>25</v>
      </c>
      <c r="D24" t="s">
        <v>12</v>
      </c>
      <c r="E24" s="14">
        <v>0.55902777777777779</v>
      </c>
      <c r="F24" s="14">
        <v>0.59722222222222221</v>
      </c>
      <c r="G24">
        <v>3.9</v>
      </c>
      <c r="H24">
        <f t="shared" si="7"/>
        <v>55</v>
      </c>
      <c r="I24">
        <f t="shared" si="8"/>
        <v>11</v>
      </c>
      <c r="J24">
        <f t="shared" si="9"/>
        <v>20</v>
      </c>
      <c r="K24">
        <f t="shared" si="10"/>
        <v>4</v>
      </c>
      <c r="P24">
        <f>P23+1</f>
        <v>2</v>
      </c>
      <c r="Q24" s="14">
        <v>0.55902777777777779</v>
      </c>
      <c r="R24" s="14">
        <v>0.59722222222222221</v>
      </c>
    </row>
    <row r="25" spans="1:19" x14ac:dyDescent="0.25">
      <c r="A25">
        <f t="shared" si="11"/>
        <v>22</v>
      </c>
      <c r="B25" t="s">
        <v>26</v>
      </c>
      <c r="C25" t="s">
        <v>27</v>
      </c>
      <c r="D25" t="s">
        <v>11</v>
      </c>
      <c r="E25" s="14">
        <v>0.75</v>
      </c>
      <c r="F25" s="14">
        <v>0.86458333333333337</v>
      </c>
      <c r="G25">
        <v>3.2</v>
      </c>
      <c r="H25">
        <f t="shared" si="7"/>
        <v>165</v>
      </c>
      <c r="I25">
        <f t="shared" si="8"/>
        <v>33</v>
      </c>
      <c r="J25">
        <f t="shared" si="9"/>
        <v>1</v>
      </c>
      <c r="K25">
        <f t="shared" si="10"/>
        <v>20</v>
      </c>
      <c r="P25">
        <f>P24+1</f>
        <v>3</v>
      </c>
      <c r="Q25" s="14">
        <v>0.55902777777777779</v>
      </c>
      <c r="R25" s="14">
        <v>0.63541666666666663</v>
      </c>
    </row>
    <row r="26" spans="1:19" x14ac:dyDescent="0.25">
      <c r="A26">
        <f t="shared" si="11"/>
        <v>23</v>
      </c>
      <c r="B26" t="s">
        <v>26</v>
      </c>
      <c r="C26" t="s">
        <v>27</v>
      </c>
      <c r="D26" t="s">
        <v>11</v>
      </c>
      <c r="E26" s="14">
        <v>0.55902777777777779</v>
      </c>
      <c r="F26" s="14">
        <v>0.63541666666666663</v>
      </c>
      <c r="G26">
        <v>3.4</v>
      </c>
      <c r="H26">
        <f t="shared" si="7"/>
        <v>110</v>
      </c>
      <c r="I26">
        <f t="shared" si="8"/>
        <v>22</v>
      </c>
      <c r="J26">
        <f t="shared" si="9"/>
        <v>14</v>
      </c>
      <c r="K26">
        <f t="shared" si="10"/>
        <v>16</v>
      </c>
      <c r="P26">
        <f>P25+1</f>
        <v>4</v>
      </c>
      <c r="Q26" s="14">
        <v>0.60416666666666663</v>
      </c>
      <c r="R26" s="14">
        <v>0.71875</v>
      </c>
    </row>
    <row r="27" spans="1:19" x14ac:dyDescent="0.25">
      <c r="A27">
        <f t="shared" si="11"/>
        <v>24</v>
      </c>
      <c r="B27" t="s">
        <v>26</v>
      </c>
      <c r="C27" t="s">
        <v>27</v>
      </c>
      <c r="D27" t="s">
        <v>35</v>
      </c>
      <c r="E27" s="14">
        <v>0.55902777777777779</v>
      </c>
      <c r="F27" s="14">
        <v>0.59722222222222221</v>
      </c>
      <c r="G27">
        <v>3.4</v>
      </c>
      <c r="H27">
        <f t="shared" si="7"/>
        <v>55</v>
      </c>
      <c r="I27">
        <f t="shared" si="8"/>
        <v>11</v>
      </c>
      <c r="J27">
        <f t="shared" si="9"/>
        <v>20</v>
      </c>
      <c r="K27">
        <f t="shared" si="10"/>
        <v>16</v>
      </c>
      <c r="P27">
        <f>P26+1</f>
        <v>5</v>
      </c>
      <c r="Q27" s="14">
        <v>0.60416666666666663</v>
      </c>
      <c r="R27" s="14">
        <v>0.63541666666666663</v>
      </c>
    </row>
    <row r="28" spans="1:19" x14ac:dyDescent="0.25">
      <c r="A28">
        <f t="shared" si="11"/>
        <v>25</v>
      </c>
      <c r="B28" t="s">
        <v>28</v>
      </c>
      <c r="C28" t="s">
        <v>29</v>
      </c>
      <c r="D28" t="s">
        <v>8</v>
      </c>
      <c r="E28" s="14">
        <v>0.75</v>
      </c>
      <c r="F28" s="14">
        <v>0.86458333333333337</v>
      </c>
      <c r="G28">
        <v>3</v>
      </c>
      <c r="H28">
        <f t="shared" si="7"/>
        <v>165</v>
      </c>
      <c r="I28">
        <f t="shared" si="8"/>
        <v>33</v>
      </c>
      <c r="J28">
        <f t="shared" si="9"/>
        <v>1</v>
      </c>
      <c r="K28">
        <f t="shared" si="10"/>
        <v>22</v>
      </c>
    </row>
    <row r="29" spans="1:19" x14ac:dyDescent="0.25">
      <c r="A29">
        <f t="shared" si="11"/>
        <v>26</v>
      </c>
      <c r="B29" t="s">
        <v>28</v>
      </c>
      <c r="C29" t="s">
        <v>29</v>
      </c>
      <c r="D29" t="s">
        <v>12</v>
      </c>
      <c r="E29" s="14">
        <v>0.75</v>
      </c>
      <c r="F29" s="14">
        <v>0.86458333333333337</v>
      </c>
      <c r="G29">
        <v>3.5</v>
      </c>
      <c r="H29">
        <f t="shared" si="7"/>
        <v>165</v>
      </c>
      <c r="I29">
        <f t="shared" si="8"/>
        <v>33</v>
      </c>
      <c r="J29">
        <f t="shared" si="9"/>
        <v>1</v>
      </c>
      <c r="K29">
        <f t="shared" si="10"/>
        <v>11</v>
      </c>
      <c r="O29" t="s">
        <v>65</v>
      </c>
      <c r="P29" t="s">
        <v>2</v>
      </c>
      <c r="Q29" t="s">
        <v>66</v>
      </c>
      <c r="R29" t="s">
        <v>67</v>
      </c>
    </row>
    <row r="30" spans="1:19" x14ac:dyDescent="0.25">
      <c r="O30">
        <v>1</v>
      </c>
      <c r="P30" t="s">
        <v>13</v>
      </c>
      <c r="Q30" s="14">
        <v>0.75</v>
      </c>
      <c r="R30" s="14">
        <v>0.86458333333333337</v>
      </c>
      <c r="S30" s="14" t="str">
        <f>Q30&amp;"-"&amp;R30</f>
        <v>0.75-0.864583333333333</v>
      </c>
    </row>
    <row r="31" spans="1:19" x14ac:dyDescent="0.25">
      <c r="O31">
        <v>2</v>
      </c>
      <c r="P31" t="s">
        <v>8</v>
      </c>
      <c r="Q31" s="14">
        <v>0.75</v>
      </c>
      <c r="R31" s="14">
        <v>0.86458333333333337</v>
      </c>
    </row>
    <row r="32" spans="1:19" x14ac:dyDescent="0.25">
      <c r="O32">
        <v>3</v>
      </c>
      <c r="P32" t="s">
        <v>8</v>
      </c>
      <c r="Q32" s="14">
        <v>0.55902777777777779</v>
      </c>
      <c r="R32" s="14">
        <v>0.59722222222222221</v>
      </c>
    </row>
    <row r="33" spans="15:18" x14ac:dyDescent="0.25">
      <c r="O33">
        <v>4</v>
      </c>
      <c r="P33" t="s">
        <v>8</v>
      </c>
      <c r="Q33" s="14">
        <v>0.55902777777777779</v>
      </c>
      <c r="R33" s="14">
        <v>0.63541666666666663</v>
      </c>
    </row>
    <row r="34" spans="15:18" x14ac:dyDescent="0.25">
      <c r="O34">
        <v>5</v>
      </c>
      <c r="P34" t="s">
        <v>35</v>
      </c>
      <c r="Q34" s="14">
        <v>0.55902777777777779</v>
      </c>
      <c r="R34" s="14">
        <v>0.59722222222222221</v>
      </c>
    </row>
    <row r="35" spans="15:18" x14ac:dyDescent="0.25">
      <c r="O35">
        <v>6</v>
      </c>
      <c r="P35" t="s">
        <v>35</v>
      </c>
      <c r="Q35" s="14">
        <v>0.60416666666666663</v>
      </c>
      <c r="R35" s="14">
        <v>0.71875</v>
      </c>
    </row>
    <row r="36" spans="15:18" x14ac:dyDescent="0.25">
      <c r="O36">
        <v>7</v>
      </c>
      <c r="P36" t="s">
        <v>35</v>
      </c>
      <c r="Q36" s="14">
        <v>0.75</v>
      </c>
      <c r="R36" s="14">
        <v>0.86458333333333337</v>
      </c>
    </row>
    <row r="37" spans="15:18" x14ac:dyDescent="0.25">
      <c r="O37">
        <v>8</v>
      </c>
      <c r="P37" t="s">
        <v>11</v>
      </c>
      <c r="Q37" s="14">
        <v>0.75</v>
      </c>
      <c r="R37" s="14">
        <v>0.86458333333333337</v>
      </c>
    </row>
    <row r="38" spans="15:18" x14ac:dyDescent="0.25">
      <c r="O38">
        <v>9</v>
      </c>
      <c r="P38" t="s">
        <v>11</v>
      </c>
      <c r="Q38" s="14">
        <v>0.55902777777777779</v>
      </c>
      <c r="R38" s="14">
        <v>0.63541666666666663</v>
      </c>
    </row>
    <row r="39" spans="15:18" x14ac:dyDescent="0.25">
      <c r="O39">
        <v>10</v>
      </c>
      <c r="P39" t="s">
        <v>12</v>
      </c>
      <c r="Q39" s="14">
        <v>0.75</v>
      </c>
      <c r="R39" s="14">
        <v>0.86458333333333337</v>
      </c>
    </row>
    <row r="40" spans="15:18" x14ac:dyDescent="0.25">
      <c r="O40">
        <v>11</v>
      </c>
      <c r="P40" t="s">
        <v>12</v>
      </c>
      <c r="Q40" s="14">
        <v>0.55902777777777779</v>
      </c>
      <c r="R40" s="14">
        <v>0.63541666666666663</v>
      </c>
    </row>
    <row r="41" spans="15:18" x14ac:dyDescent="0.25">
      <c r="O41">
        <v>12</v>
      </c>
      <c r="P41" t="s">
        <v>12</v>
      </c>
      <c r="Q41" s="14">
        <v>0.60416666666666663</v>
      </c>
      <c r="R41" s="14">
        <v>0.71875</v>
      </c>
    </row>
    <row r="42" spans="15:18" x14ac:dyDescent="0.25">
      <c r="O42">
        <v>13</v>
      </c>
      <c r="P42" t="s">
        <v>12</v>
      </c>
      <c r="Q42" s="14">
        <v>0.60416666666666663</v>
      </c>
      <c r="R42" s="14">
        <v>0.63541666666666663</v>
      </c>
    </row>
    <row r="43" spans="15:18" x14ac:dyDescent="0.25">
      <c r="O43">
        <v>14</v>
      </c>
      <c r="P43" t="s">
        <v>12</v>
      </c>
      <c r="Q43" s="14">
        <v>0.55902777777777779</v>
      </c>
      <c r="R43" s="14">
        <v>0.59722222222222221</v>
      </c>
    </row>
  </sheetData>
  <sortState xmlns:xlrd2="http://schemas.microsoft.com/office/spreadsheetml/2017/richdata2" ref="O30:R43">
    <sortCondition ref="P30:P4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4E42-1A28-4FD4-9DDB-EA4E1DC09B22}">
  <sheetPr>
    <tabColor theme="0" tint="-0.14999847407452621"/>
  </sheetPr>
  <dimension ref="A1:I27"/>
  <sheetViews>
    <sheetView tabSelected="1" zoomScale="80" zoomScaleNormal="80" workbookViewId="0">
      <selection activeCell="H38" sqref="H38"/>
    </sheetView>
  </sheetViews>
  <sheetFormatPr defaultRowHeight="15" x14ac:dyDescent="0.25"/>
  <cols>
    <col min="1" max="1" width="17.140625" customWidth="1"/>
    <col min="2" max="2" width="18.42578125" customWidth="1"/>
    <col min="3" max="3" width="10" customWidth="1"/>
    <col min="4" max="4" width="41.7109375" customWidth="1"/>
    <col min="5" max="5" width="12.85546875" customWidth="1"/>
    <col min="6" max="6" width="9.5703125" customWidth="1"/>
    <col min="7" max="7" width="11.5703125" customWidth="1"/>
    <col min="8" max="8" width="10.85546875" customWidth="1"/>
    <col min="9" max="9" width="11.140625" customWidth="1"/>
  </cols>
  <sheetData>
    <row r="1" spans="1:9" ht="31.5" x14ac:dyDescent="0.25">
      <c r="A1" s="103" t="s">
        <v>114</v>
      </c>
      <c r="B1" s="103" t="s">
        <v>113</v>
      </c>
      <c r="C1" s="103" t="s">
        <v>36</v>
      </c>
      <c r="D1" s="103" t="s">
        <v>37</v>
      </c>
      <c r="E1" s="103" t="s">
        <v>2</v>
      </c>
      <c r="F1" s="103" t="s">
        <v>38</v>
      </c>
      <c r="G1" s="103" t="s">
        <v>39</v>
      </c>
      <c r="H1" s="103" t="s">
        <v>5</v>
      </c>
      <c r="I1" s="103" t="s">
        <v>116</v>
      </c>
    </row>
    <row r="2" spans="1:9" x14ac:dyDescent="0.25">
      <c r="A2" s="72">
        <v>1</v>
      </c>
      <c r="B2" s="73">
        <v>1</v>
      </c>
      <c r="C2" s="78" t="s">
        <v>6</v>
      </c>
      <c r="D2" s="73" t="s">
        <v>69</v>
      </c>
      <c r="E2" s="73" t="s">
        <v>8</v>
      </c>
      <c r="F2" s="74">
        <v>0.75</v>
      </c>
      <c r="G2" s="74">
        <v>0.86458333333333337</v>
      </c>
      <c r="H2" s="73">
        <v>4.3</v>
      </c>
      <c r="I2" s="73">
        <v>4.3</v>
      </c>
    </row>
    <row r="3" spans="1:9" x14ac:dyDescent="0.25">
      <c r="A3" s="72">
        <v>2</v>
      </c>
      <c r="B3" s="73">
        <v>2</v>
      </c>
      <c r="C3" s="78" t="s">
        <v>6</v>
      </c>
      <c r="D3" s="73" t="s">
        <v>69</v>
      </c>
      <c r="E3" s="73" t="s">
        <v>11</v>
      </c>
      <c r="F3" s="74">
        <v>0.75</v>
      </c>
      <c r="G3" s="74">
        <v>0.86458333333333337</v>
      </c>
      <c r="H3" s="73">
        <v>3.8</v>
      </c>
      <c r="I3" s="73">
        <v>3.8</v>
      </c>
    </row>
    <row r="4" spans="1:9" x14ac:dyDescent="0.25">
      <c r="A4" s="72">
        <v>3</v>
      </c>
      <c r="B4" s="73">
        <v>3</v>
      </c>
      <c r="C4" s="78" t="s">
        <v>6</v>
      </c>
      <c r="D4" s="73" t="s">
        <v>69</v>
      </c>
      <c r="E4" s="73" t="s">
        <v>12</v>
      </c>
      <c r="F4" s="74">
        <v>0.75</v>
      </c>
      <c r="G4" s="74">
        <v>0.86458333333333337</v>
      </c>
      <c r="H4" s="73">
        <v>3.5</v>
      </c>
      <c r="I4" s="73">
        <v>3.5</v>
      </c>
    </row>
    <row r="5" spans="1:9" x14ac:dyDescent="0.25">
      <c r="A5" s="72">
        <v>4</v>
      </c>
      <c r="B5" s="73">
        <v>4</v>
      </c>
      <c r="C5" s="78" t="s">
        <v>6</v>
      </c>
      <c r="D5" s="73" t="s">
        <v>69</v>
      </c>
      <c r="E5" s="73" t="s">
        <v>13</v>
      </c>
      <c r="F5" s="74">
        <v>0.75</v>
      </c>
      <c r="G5" s="74">
        <v>0.86458333333333337</v>
      </c>
      <c r="H5" s="73">
        <v>3.5</v>
      </c>
      <c r="I5" s="73">
        <v>3.5</v>
      </c>
    </row>
    <row r="6" spans="1:9" x14ac:dyDescent="0.25">
      <c r="A6" s="72">
        <v>5</v>
      </c>
      <c r="B6" s="73">
        <v>5</v>
      </c>
      <c r="C6" s="78" t="s">
        <v>6</v>
      </c>
      <c r="D6" s="73" t="s">
        <v>69</v>
      </c>
      <c r="E6" s="73" t="s">
        <v>8</v>
      </c>
      <c r="F6" s="74">
        <v>0.55902777777777779</v>
      </c>
      <c r="G6" s="74">
        <v>0.59722222222222221</v>
      </c>
      <c r="H6" s="73">
        <v>2.2999999999999998</v>
      </c>
      <c r="I6" s="73">
        <v>2.2999999999999998</v>
      </c>
    </row>
    <row r="7" spans="1:9" x14ac:dyDescent="0.25">
      <c r="A7" s="72">
        <v>6</v>
      </c>
      <c r="B7" s="73">
        <v>5</v>
      </c>
      <c r="C7" s="78" t="s">
        <v>6</v>
      </c>
      <c r="D7" s="73" t="s">
        <v>69</v>
      </c>
      <c r="E7" s="73" t="s">
        <v>12</v>
      </c>
      <c r="F7" s="74">
        <v>0.55902777777777779</v>
      </c>
      <c r="G7" s="74">
        <v>0.63541666666666663</v>
      </c>
      <c r="H7" s="73">
        <v>2.2999999999999998</v>
      </c>
      <c r="I7" s="73">
        <v>2.2999999999999998</v>
      </c>
    </row>
    <row r="8" spans="1:9" x14ac:dyDescent="0.25">
      <c r="A8" s="72">
        <v>7</v>
      </c>
      <c r="B8" s="73">
        <v>6</v>
      </c>
      <c r="C8" s="78" t="s">
        <v>6</v>
      </c>
      <c r="D8" s="73" t="s">
        <v>69</v>
      </c>
      <c r="E8" s="73" t="s">
        <v>11</v>
      </c>
      <c r="F8" s="74">
        <v>0.55902777777777779</v>
      </c>
      <c r="G8" s="74">
        <v>0.63541666666666663</v>
      </c>
      <c r="H8" s="73">
        <v>1.35</v>
      </c>
      <c r="I8" s="73">
        <f>H8*2</f>
        <v>2.7</v>
      </c>
    </row>
    <row r="9" spans="1:9" x14ac:dyDescent="0.25">
      <c r="A9" s="72">
        <v>8</v>
      </c>
      <c r="B9" s="73">
        <v>6</v>
      </c>
      <c r="C9" s="78" t="s">
        <v>6</v>
      </c>
      <c r="D9" s="73" t="s">
        <v>69</v>
      </c>
      <c r="E9" s="73" t="s">
        <v>35</v>
      </c>
      <c r="F9" s="74">
        <v>0.55902777777777779</v>
      </c>
      <c r="G9" s="74">
        <v>0.59722222222222221</v>
      </c>
      <c r="H9" s="73">
        <v>1.35</v>
      </c>
      <c r="I9" s="73">
        <f>H9*2</f>
        <v>2.7</v>
      </c>
    </row>
    <row r="10" spans="1:9" x14ac:dyDescent="0.25">
      <c r="A10" s="72">
        <v>9</v>
      </c>
      <c r="B10" s="73">
        <v>7</v>
      </c>
      <c r="C10" s="79" t="s">
        <v>70</v>
      </c>
      <c r="D10" s="73" t="s">
        <v>17</v>
      </c>
      <c r="E10" s="73" t="s">
        <v>12</v>
      </c>
      <c r="F10" s="74">
        <v>0.75</v>
      </c>
      <c r="G10" s="74">
        <v>0.86458333333333337</v>
      </c>
      <c r="H10" s="73">
        <v>3.5</v>
      </c>
      <c r="I10" s="73">
        <v>3.5</v>
      </c>
    </row>
    <row r="11" spans="1:9" x14ac:dyDescent="0.25">
      <c r="A11" s="72">
        <v>10</v>
      </c>
      <c r="B11" s="73">
        <v>8</v>
      </c>
      <c r="C11" s="79" t="s">
        <v>70</v>
      </c>
      <c r="D11" s="73" t="s">
        <v>17</v>
      </c>
      <c r="E11" s="73" t="s">
        <v>11</v>
      </c>
      <c r="F11" s="74">
        <v>0.55902777777777779</v>
      </c>
      <c r="G11" s="74">
        <v>0.63541666666666663</v>
      </c>
      <c r="H11" s="73">
        <v>1.65</v>
      </c>
      <c r="I11" s="73">
        <f>H11*2</f>
        <v>3.3</v>
      </c>
    </row>
    <row r="12" spans="1:9" x14ac:dyDescent="0.25">
      <c r="A12" s="72">
        <v>11</v>
      </c>
      <c r="B12" s="73">
        <v>8</v>
      </c>
      <c r="C12" s="79" t="s">
        <v>70</v>
      </c>
      <c r="D12" s="73" t="s">
        <v>17</v>
      </c>
      <c r="E12" s="73" t="s">
        <v>35</v>
      </c>
      <c r="F12" s="74">
        <v>0.55902777777777779</v>
      </c>
      <c r="G12" s="74">
        <v>0.59722222222222221</v>
      </c>
      <c r="H12" s="73">
        <v>1.65</v>
      </c>
      <c r="I12" s="73">
        <f>H12*2</f>
        <v>3.3</v>
      </c>
    </row>
    <row r="13" spans="1:9" x14ac:dyDescent="0.25">
      <c r="A13" s="72">
        <v>12</v>
      </c>
      <c r="B13" s="73">
        <v>9</v>
      </c>
      <c r="C13" s="80" t="s">
        <v>18</v>
      </c>
      <c r="D13" s="73" t="s">
        <v>19</v>
      </c>
      <c r="E13" s="73" t="s">
        <v>12</v>
      </c>
      <c r="F13" s="74">
        <v>0.60416666666666663</v>
      </c>
      <c r="G13" s="74">
        <v>0.71875</v>
      </c>
      <c r="H13" s="73">
        <v>4.4000000000000004</v>
      </c>
      <c r="I13" s="73">
        <v>4.4000000000000004</v>
      </c>
    </row>
    <row r="14" spans="1:9" x14ac:dyDescent="0.25">
      <c r="A14" s="72">
        <v>13</v>
      </c>
      <c r="B14" s="73">
        <v>10</v>
      </c>
      <c r="C14" s="80" t="s">
        <v>18</v>
      </c>
      <c r="D14" s="73" t="s">
        <v>19</v>
      </c>
      <c r="E14" s="73" t="s">
        <v>35</v>
      </c>
      <c r="F14" s="74">
        <v>0.60416666666666663</v>
      </c>
      <c r="G14" s="74">
        <v>0.71875</v>
      </c>
      <c r="H14" s="73">
        <v>3.1</v>
      </c>
      <c r="I14" s="73">
        <v>3.1</v>
      </c>
    </row>
    <row r="15" spans="1:9" x14ac:dyDescent="0.25">
      <c r="A15" s="72">
        <v>14</v>
      </c>
      <c r="B15" s="73">
        <v>11</v>
      </c>
      <c r="C15" s="80" t="s">
        <v>20</v>
      </c>
      <c r="D15" s="73" t="s">
        <v>21</v>
      </c>
      <c r="E15" s="73" t="s">
        <v>11</v>
      </c>
      <c r="F15" s="74">
        <v>0.75</v>
      </c>
      <c r="G15" s="74">
        <v>0.86458333333333337</v>
      </c>
      <c r="H15" s="73">
        <v>3.7</v>
      </c>
      <c r="I15" s="73">
        <v>3.7</v>
      </c>
    </row>
    <row r="16" spans="1:9" x14ac:dyDescent="0.25">
      <c r="A16" s="72">
        <v>15</v>
      </c>
      <c r="B16" s="73">
        <v>12</v>
      </c>
      <c r="C16" s="80" t="s">
        <v>20</v>
      </c>
      <c r="D16" s="73" t="s">
        <v>21</v>
      </c>
      <c r="E16" s="73" t="s">
        <v>12</v>
      </c>
      <c r="F16" s="74">
        <v>0.60416666666666663</v>
      </c>
      <c r="G16" s="74">
        <v>0.71875</v>
      </c>
      <c r="H16" s="73">
        <v>3.5</v>
      </c>
      <c r="I16" s="73">
        <v>3.5</v>
      </c>
    </row>
    <row r="17" spans="1:9" x14ac:dyDescent="0.25">
      <c r="A17" s="72">
        <v>16</v>
      </c>
      <c r="B17" s="73">
        <v>13</v>
      </c>
      <c r="C17" s="81" t="s">
        <v>71</v>
      </c>
      <c r="D17" s="73" t="s">
        <v>72</v>
      </c>
      <c r="E17" s="73" t="s">
        <v>35</v>
      </c>
      <c r="F17" s="74">
        <v>0.75</v>
      </c>
      <c r="G17" s="74">
        <v>0.86458333333333337</v>
      </c>
      <c r="H17" s="73">
        <v>3</v>
      </c>
      <c r="I17" s="73">
        <v>3</v>
      </c>
    </row>
    <row r="18" spans="1:9" x14ac:dyDescent="0.25">
      <c r="A18" s="72">
        <v>17</v>
      </c>
      <c r="B18" s="73">
        <v>14</v>
      </c>
      <c r="C18" s="81" t="s">
        <v>71</v>
      </c>
      <c r="D18" s="73" t="s">
        <v>72</v>
      </c>
      <c r="E18" s="73" t="s">
        <v>8</v>
      </c>
      <c r="F18" s="74">
        <v>0.55902777777777779</v>
      </c>
      <c r="G18" s="74">
        <v>0.59722222222222221</v>
      </c>
      <c r="H18" s="73">
        <v>1.85</v>
      </c>
      <c r="I18" s="73">
        <f>H18*2</f>
        <v>3.7</v>
      </c>
    </row>
    <row r="19" spans="1:9" x14ac:dyDescent="0.25">
      <c r="A19" s="72">
        <v>18</v>
      </c>
      <c r="B19" s="73">
        <v>14</v>
      </c>
      <c r="C19" s="81" t="s">
        <v>71</v>
      </c>
      <c r="D19" s="73" t="s">
        <v>72</v>
      </c>
      <c r="E19" s="73" t="s">
        <v>12</v>
      </c>
      <c r="F19" s="74">
        <v>0.55902777777777779</v>
      </c>
      <c r="G19" s="74">
        <v>0.63541666666666663</v>
      </c>
      <c r="H19" s="73">
        <v>1.85</v>
      </c>
      <c r="I19" s="73">
        <f>H19*2</f>
        <v>3.7</v>
      </c>
    </row>
    <row r="20" spans="1:9" x14ac:dyDescent="0.25">
      <c r="A20" s="72">
        <v>19</v>
      </c>
      <c r="B20" s="73">
        <v>15</v>
      </c>
      <c r="C20" s="81" t="s">
        <v>76</v>
      </c>
      <c r="D20" s="73" t="s">
        <v>25</v>
      </c>
      <c r="E20" s="73" t="s">
        <v>8</v>
      </c>
      <c r="F20" s="74">
        <v>0.75</v>
      </c>
      <c r="G20" s="74">
        <v>0.86458333333333337</v>
      </c>
      <c r="H20" s="73">
        <v>3.6</v>
      </c>
      <c r="I20" s="73">
        <v>3.6</v>
      </c>
    </row>
    <row r="21" spans="1:9" x14ac:dyDescent="0.25">
      <c r="A21" s="72">
        <v>20</v>
      </c>
      <c r="B21" s="73">
        <v>16</v>
      </c>
      <c r="C21" s="81" t="s">
        <v>76</v>
      </c>
      <c r="D21" s="73" t="s">
        <v>25</v>
      </c>
      <c r="E21" s="73" t="s">
        <v>8</v>
      </c>
      <c r="F21" s="74">
        <v>0.55902777777777779</v>
      </c>
      <c r="G21" s="74">
        <v>0.63541666666666663</v>
      </c>
      <c r="H21" s="73">
        <v>1.95</v>
      </c>
      <c r="I21" s="73">
        <f>H21*2</f>
        <v>3.9</v>
      </c>
    </row>
    <row r="22" spans="1:9" x14ac:dyDescent="0.25">
      <c r="A22" s="72">
        <v>21</v>
      </c>
      <c r="B22" s="73">
        <v>16</v>
      </c>
      <c r="C22" s="81" t="s">
        <v>76</v>
      </c>
      <c r="D22" s="73" t="s">
        <v>25</v>
      </c>
      <c r="E22" s="73" t="s">
        <v>12</v>
      </c>
      <c r="F22" s="74">
        <v>0.55902777777777779</v>
      </c>
      <c r="G22" s="74">
        <v>0.59722222222222221</v>
      </c>
      <c r="H22" s="73">
        <v>1.95</v>
      </c>
      <c r="I22" s="73">
        <f>H22*2</f>
        <v>3.9</v>
      </c>
    </row>
    <row r="23" spans="1:9" x14ac:dyDescent="0.25">
      <c r="A23" s="72">
        <v>22</v>
      </c>
      <c r="B23" s="73">
        <v>17</v>
      </c>
      <c r="C23" s="81" t="s">
        <v>73</v>
      </c>
      <c r="D23" s="73" t="s">
        <v>27</v>
      </c>
      <c r="E23" s="73" t="s">
        <v>11</v>
      </c>
      <c r="F23" s="74">
        <v>0.75</v>
      </c>
      <c r="G23" s="74">
        <v>0.86458333333333337</v>
      </c>
      <c r="H23" s="73">
        <v>3.2</v>
      </c>
      <c r="I23" s="73">
        <v>3.2</v>
      </c>
    </row>
    <row r="24" spans="1:9" x14ac:dyDescent="0.25">
      <c r="A24" s="72">
        <v>23</v>
      </c>
      <c r="B24" s="73">
        <v>18</v>
      </c>
      <c r="C24" s="81" t="s">
        <v>73</v>
      </c>
      <c r="D24" s="73" t="s">
        <v>27</v>
      </c>
      <c r="E24" s="73" t="s">
        <v>11</v>
      </c>
      <c r="F24" s="74">
        <v>0.55902777777777779</v>
      </c>
      <c r="G24" s="74">
        <v>0.63541666666666663</v>
      </c>
      <c r="H24" s="73">
        <v>1.7</v>
      </c>
      <c r="I24" s="73">
        <f>H24*2</f>
        <v>3.4</v>
      </c>
    </row>
    <row r="25" spans="1:9" x14ac:dyDescent="0.25">
      <c r="A25" s="72">
        <v>24</v>
      </c>
      <c r="B25" s="73">
        <v>18</v>
      </c>
      <c r="C25" s="81" t="s">
        <v>73</v>
      </c>
      <c r="D25" s="73" t="s">
        <v>27</v>
      </c>
      <c r="E25" s="73" t="s">
        <v>35</v>
      </c>
      <c r="F25" s="74">
        <v>0.55902777777777779</v>
      </c>
      <c r="G25" s="74">
        <v>0.59722222222222221</v>
      </c>
      <c r="H25" s="73">
        <v>1.7</v>
      </c>
      <c r="I25" s="73">
        <f>H25*2</f>
        <v>3.4</v>
      </c>
    </row>
    <row r="26" spans="1:9" x14ac:dyDescent="0.25">
      <c r="A26" s="72">
        <v>25</v>
      </c>
      <c r="B26" s="73">
        <v>19</v>
      </c>
      <c r="C26" s="81" t="s">
        <v>74</v>
      </c>
      <c r="D26" s="73" t="s">
        <v>75</v>
      </c>
      <c r="E26" s="73" t="s">
        <v>8</v>
      </c>
      <c r="F26" s="74">
        <v>0.75</v>
      </c>
      <c r="G26" s="74">
        <v>0.86458333333333337</v>
      </c>
      <c r="H26" s="73">
        <v>3</v>
      </c>
      <c r="I26" s="73">
        <v>3</v>
      </c>
    </row>
    <row r="27" spans="1:9" x14ac:dyDescent="0.25">
      <c r="A27" s="75">
        <v>26</v>
      </c>
      <c r="B27" s="76">
        <v>20</v>
      </c>
      <c r="C27" s="82" t="s">
        <v>74</v>
      </c>
      <c r="D27" s="76" t="s">
        <v>75</v>
      </c>
      <c r="E27" s="76" t="s">
        <v>12</v>
      </c>
      <c r="F27" s="77">
        <v>0.75</v>
      </c>
      <c r="G27" s="77">
        <v>0.86458333333333337</v>
      </c>
      <c r="H27" s="76">
        <v>3.5</v>
      </c>
      <c r="I27" s="76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A875-053D-475C-8136-DD775BCA9955}">
  <dimension ref="A1:I27"/>
  <sheetViews>
    <sheetView zoomScale="70" zoomScaleNormal="70" workbookViewId="0">
      <selection activeCell="O14" sqref="O14"/>
    </sheetView>
  </sheetViews>
  <sheetFormatPr defaultRowHeight="15" x14ac:dyDescent="0.25"/>
  <cols>
    <col min="4" max="4" width="19.42578125" customWidth="1"/>
    <col min="5" max="5" width="13.7109375" customWidth="1"/>
    <col min="8" max="8" width="0" hidden="1" customWidth="1"/>
    <col min="10" max="10" width="22.7109375" customWidth="1"/>
  </cols>
  <sheetData>
    <row r="1" spans="1:9" ht="31.5" x14ac:dyDescent="0.25">
      <c r="A1" s="103" t="s">
        <v>114</v>
      </c>
      <c r="B1" s="103" t="s">
        <v>113</v>
      </c>
      <c r="C1" s="103" t="s">
        <v>36</v>
      </c>
      <c r="D1" s="103" t="s">
        <v>37</v>
      </c>
      <c r="E1" s="103" t="s">
        <v>2</v>
      </c>
      <c r="F1" s="103" t="s">
        <v>38</v>
      </c>
      <c r="G1" s="103" t="s">
        <v>39</v>
      </c>
      <c r="H1" s="103" t="s">
        <v>5</v>
      </c>
      <c r="I1" s="103" t="s">
        <v>5</v>
      </c>
    </row>
    <row r="2" spans="1:9" x14ac:dyDescent="0.25">
      <c r="A2" s="72">
        <v>1</v>
      </c>
      <c r="B2" s="73">
        <v>1</v>
      </c>
      <c r="C2" s="78" t="s">
        <v>6</v>
      </c>
      <c r="D2" s="73" t="s">
        <v>69</v>
      </c>
      <c r="E2" s="73" t="s">
        <v>8</v>
      </c>
      <c r="F2" s="74">
        <v>0.75</v>
      </c>
      <c r="G2" s="74">
        <v>0.86458333333333337</v>
      </c>
      <c r="H2" s="73">
        <v>4.3</v>
      </c>
      <c r="I2" s="73">
        <v>4.3</v>
      </c>
    </row>
    <row r="3" spans="1:9" x14ac:dyDescent="0.25">
      <c r="A3" s="72">
        <v>2</v>
      </c>
      <c r="B3" s="73">
        <v>2</v>
      </c>
      <c r="C3" s="78" t="s">
        <v>6</v>
      </c>
      <c r="D3" s="73" t="s">
        <v>69</v>
      </c>
      <c r="E3" s="73" t="s">
        <v>11</v>
      </c>
      <c r="F3" s="74">
        <v>0.75</v>
      </c>
      <c r="G3" s="74">
        <v>0.86458333333333337</v>
      </c>
      <c r="H3" s="73">
        <v>3.8</v>
      </c>
      <c r="I3" s="73">
        <v>3.8</v>
      </c>
    </row>
    <row r="4" spans="1:9" x14ac:dyDescent="0.25">
      <c r="A4" s="72">
        <v>3</v>
      </c>
      <c r="B4" s="73">
        <v>3</v>
      </c>
      <c r="C4" s="78" t="s">
        <v>6</v>
      </c>
      <c r="D4" s="73" t="s">
        <v>69</v>
      </c>
      <c r="E4" s="73" t="s">
        <v>12</v>
      </c>
      <c r="F4" s="74">
        <v>0.75</v>
      </c>
      <c r="G4" s="74">
        <v>0.86458333333333337</v>
      </c>
      <c r="H4" s="73">
        <v>3.5</v>
      </c>
      <c r="I4" s="73">
        <v>3.5</v>
      </c>
    </row>
    <row r="5" spans="1:9" x14ac:dyDescent="0.25">
      <c r="A5" s="72">
        <v>4</v>
      </c>
      <c r="B5" s="73">
        <v>4</v>
      </c>
      <c r="C5" s="78" t="s">
        <v>6</v>
      </c>
      <c r="D5" s="73" t="s">
        <v>69</v>
      </c>
      <c r="E5" s="73" t="s">
        <v>13</v>
      </c>
      <c r="F5" s="74">
        <v>0.75</v>
      </c>
      <c r="G5" s="74">
        <v>0.86458333333333337</v>
      </c>
      <c r="H5" s="73">
        <v>3.5</v>
      </c>
      <c r="I5" s="73">
        <v>3.5</v>
      </c>
    </row>
    <row r="6" spans="1:9" x14ac:dyDescent="0.25">
      <c r="A6" s="72">
        <v>5</v>
      </c>
      <c r="B6" s="73">
        <v>5</v>
      </c>
      <c r="C6" s="78" t="s">
        <v>6</v>
      </c>
      <c r="D6" s="73" t="s">
        <v>69</v>
      </c>
      <c r="E6" s="73" t="s">
        <v>8</v>
      </c>
      <c r="F6" s="74">
        <v>0.55902777777777779</v>
      </c>
      <c r="G6" s="74">
        <v>0.59722222222222221</v>
      </c>
      <c r="H6" s="73">
        <v>2.2999999999999998</v>
      </c>
      <c r="I6" s="73">
        <v>2.2999999999999998</v>
      </c>
    </row>
    <row r="7" spans="1:9" x14ac:dyDescent="0.25">
      <c r="A7" s="72">
        <v>6</v>
      </c>
      <c r="B7" s="73">
        <v>5</v>
      </c>
      <c r="C7" s="78" t="s">
        <v>6</v>
      </c>
      <c r="D7" s="73" t="s">
        <v>69</v>
      </c>
      <c r="E7" s="73" t="s">
        <v>12</v>
      </c>
      <c r="F7" s="74">
        <v>0.55902777777777779</v>
      </c>
      <c r="G7" s="74">
        <v>0.63541666666666663</v>
      </c>
      <c r="H7" s="73">
        <v>2.2999999999999998</v>
      </c>
      <c r="I7" s="73">
        <v>2.2999999999999998</v>
      </c>
    </row>
    <row r="8" spans="1:9" x14ac:dyDescent="0.25">
      <c r="A8" s="72">
        <v>7</v>
      </c>
      <c r="B8" s="73">
        <v>6</v>
      </c>
      <c r="C8" s="78" t="s">
        <v>6</v>
      </c>
      <c r="D8" s="73" t="s">
        <v>69</v>
      </c>
      <c r="E8" s="73" t="s">
        <v>11</v>
      </c>
      <c r="F8" s="74">
        <v>0.55902777777777779</v>
      </c>
      <c r="G8" s="74">
        <v>0.63541666666666663</v>
      </c>
      <c r="H8" s="73">
        <v>1.35</v>
      </c>
      <c r="I8" s="73">
        <f>H8*2</f>
        <v>2.7</v>
      </c>
    </row>
    <row r="9" spans="1:9" x14ac:dyDescent="0.25">
      <c r="A9" s="72">
        <v>8</v>
      </c>
      <c r="B9" s="73">
        <v>6</v>
      </c>
      <c r="C9" s="78" t="s">
        <v>6</v>
      </c>
      <c r="D9" s="73" t="s">
        <v>69</v>
      </c>
      <c r="E9" s="73" t="s">
        <v>35</v>
      </c>
      <c r="F9" s="74">
        <v>0.55902777777777779</v>
      </c>
      <c r="G9" s="74">
        <v>0.59722222222222221</v>
      </c>
      <c r="H9" s="73">
        <v>1.35</v>
      </c>
      <c r="I9" s="73">
        <f>H9*2</f>
        <v>2.7</v>
      </c>
    </row>
    <row r="10" spans="1:9" x14ac:dyDescent="0.25">
      <c r="A10" s="72">
        <v>9</v>
      </c>
      <c r="B10" s="73">
        <v>7</v>
      </c>
      <c r="C10" s="79" t="s">
        <v>70</v>
      </c>
      <c r="D10" s="73" t="s">
        <v>17</v>
      </c>
      <c r="E10" s="73" t="s">
        <v>12</v>
      </c>
      <c r="F10" s="74">
        <v>0.75</v>
      </c>
      <c r="G10" s="74">
        <v>0.86458333333333337</v>
      </c>
      <c r="H10" s="73">
        <v>3.5</v>
      </c>
      <c r="I10" s="73">
        <v>3.5</v>
      </c>
    </row>
    <row r="11" spans="1:9" x14ac:dyDescent="0.25">
      <c r="A11" s="72">
        <v>10</v>
      </c>
      <c r="B11" s="73">
        <v>8</v>
      </c>
      <c r="C11" s="79" t="s">
        <v>70</v>
      </c>
      <c r="D11" s="73" t="s">
        <v>17</v>
      </c>
      <c r="E11" s="73" t="s">
        <v>11</v>
      </c>
      <c r="F11" s="74">
        <v>0.55902777777777779</v>
      </c>
      <c r="G11" s="74">
        <v>0.63541666666666663</v>
      </c>
      <c r="H11" s="73">
        <v>1.65</v>
      </c>
      <c r="I11" s="73">
        <f>H11*2</f>
        <v>3.3</v>
      </c>
    </row>
    <row r="12" spans="1:9" x14ac:dyDescent="0.25">
      <c r="A12" s="72">
        <v>11</v>
      </c>
      <c r="B12" s="73">
        <v>8</v>
      </c>
      <c r="C12" s="79" t="s">
        <v>70</v>
      </c>
      <c r="D12" s="73" t="s">
        <v>17</v>
      </c>
      <c r="E12" s="73" t="s">
        <v>35</v>
      </c>
      <c r="F12" s="74">
        <v>0.55902777777777779</v>
      </c>
      <c r="G12" s="74">
        <v>0.59722222222222221</v>
      </c>
      <c r="H12" s="73">
        <v>1.65</v>
      </c>
      <c r="I12" s="73">
        <f>H12*2</f>
        <v>3.3</v>
      </c>
    </row>
    <row r="13" spans="1:9" x14ac:dyDescent="0.25">
      <c r="A13" s="72">
        <v>12</v>
      </c>
      <c r="B13" s="73">
        <v>9</v>
      </c>
      <c r="C13" s="80" t="s">
        <v>18</v>
      </c>
      <c r="D13" s="73" t="s">
        <v>19</v>
      </c>
      <c r="E13" s="73" t="s">
        <v>12</v>
      </c>
      <c r="F13" s="74">
        <v>0.60416666666666663</v>
      </c>
      <c r="G13" s="74">
        <v>0.71875</v>
      </c>
      <c r="H13" s="73">
        <v>4.4000000000000004</v>
      </c>
      <c r="I13" s="73">
        <v>4.4000000000000004</v>
      </c>
    </row>
    <row r="14" spans="1:9" x14ac:dyDescent="0.25">
      <c r="A14" s="72">
        <v>13</v>
      </c>
      <c r="B14" s="73">
        <v>10</v>
      </c>
      <c r="C14" s="80" t="s">
        <v>18</v>
      </c>
      <c r="D14" s="73" t="s">
        <v>19</v>
      </c>
      <c r="E14" s="73" t="s">
        <v>35</v>
      </c>
      <c r="F14" s="74">
        <v>0.60416666666666663</v>
      </c>
      <c r="G14" s="74">
        <v>0.71875</v>
      </c>
      <c r="H14" s="73">
        <v>3.1</v>
      </c>
      <c r="I14" s="73">
        <v>3.1</v>
      </c>
    </row>
    <row r="15" spans="1:9" x14ac:dyDescent="0.25">
      <c r="A15" s="72">
        <v>14</v>
      </c>
      <c r="B15" s="73">
        <v>11</v>
      </c>
      <c r="C15" s="80" t="s">
        <v>20</v>
      </c>
      <c r="D15" s="73" t="s">
        <v>21</v>
      </c>
      <c r="E15" s="73" t="s">
        <v>11</v>
      </c>
      <c r="F15" s="74">
        <v>0.75</v>
      </c>
      <c r="G15" s="74">
        <v>0.86458333333333337</v>
      </c>
      <c r="H15" s="73">
        <v>3.7</v>
      </c>
      <c r="I15" s="73">
        <v>3.7</v>
      </c>
    </row>
    <row r="16" spans="1:9" x14ac:dyDescent="0.25">
      <c r="A16" s="72">
        <v>15</v>
      </c>
      <c r="B16" s="73">
        <v>12</v>
      </c>
      <c r="C16" s="80" t="s">
        <v>20</v>
      </c>
      <c r="D16" s="73" t="s">
        <v>21</v>
      </c>
      <c r="E16" s="73" t="s">
        <v>12</v>
      </c>
      <c r="F16" s="74">
        <v>0.60416666666666663</v>
      </c>
      <c r="G16" s="74">
        <v>0.71875</v>
      </c>
      <c r="H16" s="73">
        <v>3.5</v>
      </c>
      <c r="I16" s="73">
        <v>3.5</v>
      </c>
    </row>
    <row r="17" spans="1:9" x14ac:dyDescent="0.25">
      <c r="A17" s="72">
        <v>16</v>
      </c>
      <c r="B17" s="73">
        <v>13</v>
      </c>
      <c r="C17" s="81" t="s">
        <v>71</v>
      </c>
      <c r="D17" s="73" t="s">
        <v>72</v>
      </c>
      <c r="E17" s="73" t="s">
        <v>35</v>
      </c>
      <c r="F17" s="74">
        <v>0.75</v>
      </c>
      <c r="G17" s="74">
        <v>0.86458333333333337</v>
      </c>
      <c r="H17" s="73">
        <v>3</v>
      </c>
      <c r="I17" s="73">
        <v>3</v>
      </c>
    </row>
    <row r="18" spans="1:9" x14ac:dyDescent="0.25">
      <c r="A18" s="72">
        <v>17</v>
      </c>
      <c r="B18" s="73">
        <v>14</v>
      </c>
      <c r="C18" s="81" t="s">
        <v>71</v>
      </c>
      <c r="D18" s="73" t="s">
        <v>72</v>
      </c>
      <c r="E18" s="73" t="s">
        <v>8</v>
      </c>
      <c r="F18" s="74">
        <v>0.55902777777777779</v>
      </c>
      <c r="G18" s="74">
        <v>0.59722222222222221</v>
      </c>
      <c r="H18" s="73">
        <v>1.85</v>
      </c>
      <c r="I18" s="73">
        <f>H18*2</f>
        <v>3.7</v>
      </c>
    </row>
    <row r="19" spans="1:9" x14ac:dyDescent="0.25">
      <c r="A19" s="72">
        <v>18</v>
      </c>
      <c r="B19" s="73">
        <v>14</v>
      </c>
      <c r="C19" s="81" t="s">
        <v>71</v>
      </c>
      <c r="D19" s="73" t="s">
        <v>72</v>
      </c>
      <c r="E19" s="73" t="s">
        <v>12</v>
      </c>
      <c r="F19" s="74">
        <v>0.55902777777777779</v>
      </c>
      <c r="G19" s="74">
        <v>0.63541666666666663</v>
      </c>
      <c r="H19" s="73">
        <v>1.85</v>
      </c>
      <c r="I19" s="73">
        <f>H19*2</f>
        <v>3.7</v>
      </c>
    </row>
    <row r="20" spans="1:9" x14ac:dyDescent="0.25">
      <c r="A20" s="72">
        <v>19</v>
      </c>
      <c r="B20" s="73">
        <v>15</v>
      </c>
      <c r="C20" s="81" t="s">
        <v>76</v>
      </c>
      <c r="D20" s="73" t="s">
        <v>25</v>
      </c>
      <c r="E20" s="73" t="s">
        <v>8</v>
      </c>
      <c r="F20" s="74">
        <v>0.75</v>
      </c>
      <c r="G20" s="74">
        <v>0.86458333333333337</v>
      </c>
      <c r="H20" s="73">
        <v>3.6</v>
      </c>
      <c r="I20" s="73">
        <v>3.6</v>
      </c>
    </row>
    <row r="21" spans="1:9" x14ac:dyDescent="0.25">
      <c r="A21" s="72">
        <v>20</v>
      </c>
      <c r="B21" s="73">
        <v>16</v>
      </c>
      <c r="C21" s="81" t="s">
        <v>76</v>
      </c>
      <c r="D21" s="73" t="s">
        <v>25</v>
      </c>
      <c r="E21" s="73" t="s">
        <v>8</v>
      </c>
      <c r="F21" s="74">
        <v>0.55902777777777779</v>
      </c>
      <c r="G21" s="74">
        <v>0.63541666666666663</v>
      </c>
      <c r="H21" s="73">
        <v>1.95</v>
      </c>
      <c r="I21" s="73">
        <f>H21*2</f>
        <v>3.9</v>
      </c>
    </row>
    <row r="22" spans="1:9" x14ac:dyDescent="0.25">
      <c r="A22" s="72">
        <v>21</v>
      </c>
      <c r="B22" s="73">
        <v>16</v>
      </c>
      <c r="C22" s="81" t="s">
        <v>76</v>
      </c>
      <c r="D22" s="73" t="s">
        <v>25</v>
      </c>
      <c r="E22" s="73" t="s">
        <v>12</v>
      </c>
      <c r="F22" s="74">
        <v>0.55902777777777779</v>
      </c>
      <c r="G22" s="74">
        <v>0.59722222222222221</v>
      </c>
      <c r="H22" s="73">
        <v>1.95</v>
      </c>
      <c r="I22" s="73">
        <f>H22*2</f>
        <v>3.9</v>
      </c>
    </row>
    <row r="23" spans="1:9" x14ac:dyDescent="0.25">
      <c r="A23" s="72">
        <v>22</v>
      </c>
      <c r="B23" s="73">
        <v>17</v>
      </c>
      <c r="C23" s="81" t="s">
        <v>73</v>
      </c>
      <c r="D23" s="73" t="s">
        <v>27</v>
      </c>
      <c r="E23" s="73" t="s">
        <v>11</v>
      </c>
      <c r="F23" s="74">
        <v>0.75</v>
      </c>
      <c r="G23" s="74">
        <v>0.86458333333333337</v>
      </c>
      <c r="H23" s="73">
        <v>3.2</v>
      </c>
      <c r="I23" s="73">
        <v>3.2</v>
      </c>
    </row>
    <row r="24" spans="1:9" x14ac:dyDescent="0.25">
      <c r="A24" s="72">
        <v>23</v>
      </c>
      <c r="B24" s="73">
        <v>18</v>
      </c>
      <c r="C24" s="81" t="s">
        <v>73</v>
      </c>
      <c r="D24" s="73" t="s">
        <v>27</v>
      </c>
      <c r="E24" s="73" t="s">
        <v>11</v>
      </c>
      <c r="F24" s="74">
        <v>0.55902777777777779</v>
      </c>
      <c r="G24" s="74">
        <v>0.63541666666666663</v>
      </c>
      <c r="H24" s="73">
        <v>1.7</v>
      </c>
      <c r="I24" s="73">
        <f>H24*2</f>
        <v>3.4</v>
      </c>
    </row>
    <row r="25" spans="1:9" x14ac:dyDescent="0.25">
      <c r="A25" s="72">
        <v>24</v>
      </c>
      <c r="B25" s="73">
        <v>18</v>
      </c>
      <c r="C25" s="81" t="s">
        <v>73</v>
      </c>
      <c r="D25" s="73" t="s">
        <v>27</v>
      </c>
      <c r="E25" s="73" t="s">
        <v>35</v>
      </c>
      <c r="F25" s="74">
        <v>0.55902777777777779</v>
      </c>
      <c r="G25" s="74">
        <v>0.59722222222222221</v>
      </c>
      <c r="H25" s="73">
        <v>1.7</v>
      </c>
      <c r="I25" s="73">
        <f>H25*2</f>
        <v>3.4</v>
      </c>
    </row>
    <row r="26" spans="1:9" x14ac:dyDescent="0.25">
      <c r="A26" s="72">
        <v>25</v>
      </c>
      <c r="B26" s="73">
        <v>19</v>
      </c>
      <c r="C26" s="81" t="s">
        <v>74</v>
      </c>
      <c r="D26" s="73" t="s">
        <v>75</v>
      </c>
      <c r="E26" s="73" t="s">
        <v>8</v>
      </c>
      <c r="F26" s="74">
        <v>0.75</v>
      </c>
      <c r="G26" s="74">
        <v>0.86458333333333337</v>
      </c>
      <c r="H26" s="73">
        <v>3</v>
      </c>
      <c r="I26" s="73">
        <v>3</v>
      </c>
    </row>
    <row r="27" spans="1:9" x14ac:dyDescent="0.25">
      <c r="A27" s="75">
        <v>26</v>
      </c>
      <c r="B27" s="76">
        <v>20</v>
      </c>
      <c r="C27" s="82" t="s">
        <v>74</v>
      </c>
      <c r="D27" s="76" t="s">
        <v>75</v>
      </c>
      <c r="E27" s="76" t="s">
        <v>12</v>
      </c>
      <c r="F27" s="77">
        <v>0.75</v>
      </c>
      <c r="G27" s="77">
        <v>0.86458333333333337</v>
      </c>
      <c r="H27" s="76">
        <v>3.5</v>
      </c>
      <c r="I27" s="76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5628-E0FD-4A6F-997E-5FF0BA2BEB58}">
  <sheetPr>
    <tabColor rgb="FFFFFF00"/>
  </sheetPr>
  <dimension ref="A5:B12"/>
  <sheetViews>
    <sheetView workbookViewId="0">
      <selection activeCell="D16" sqref="D16"/>
    </sheetView>
  </sheetViews>
  <sheetFormatPr defaultRowHeight="15" x14ac:dyDescent="0.25"/>
  <cols>
    <col min="1" max="1" width="15.140625" customWidth="1"/>
  </cols>
  <sheetData>
    <row r="5" spans="1:2" x14ac:dyDescent="0.25">
      <c r="A5" t="s">
        <v>6</v>
      </c>
      <c r="B5">
        <f>COUNTIF('GRG Non-Linear Solution'!$B$11:$B$36,counts!$A5)</f>
        <v>8</v>
      </c>
    </row>
    <row r="6" spans="1:2" x14ac:dyDescent="0.25">
      <c r="A6" t="s">
        <v>70</v>
      </c>
      <c r="B6">
        <f>COUNTIF('GRG Non-Linear Solution'!$B$11:$B$36,counts!$A6)</f>
        <v>3</v>
      </c>
    </row>
    <row r="7" spans="1:2" x14ac:dyDescent="0.25">
      <c r="A7" s="20" t="s">
        <v>18</v>
      </c>
      <c r="B7">
        <f>COUNTIF('GRG Non-Linear Solution'!$B$11:$B$36,counts!$A7)</f>
        <v>2</v>
      </c>
    </row>
    <row r="8" spans="1:2" x14ac:dyDescent="0.25">
      <c r="A8" s="20" t="s">
        <v>20</v>
      </c>
      <c r="B8">
        <f>COUNTIF('GRG Non-Linear Solution'!$B$11:$B$36,counts!$A8)</f>
        <v>2</v>
      </c>
    </row>
    <row r="9" spans="1:2" x14ac:dyDescent="0.25">
      <c r="A9" t="s">
        <v>71</v>
      </c>
      <c r="B9">
        <f>COUNTIF('GRG Non-Linear Solution'!$B$11:$B$36,counts!$A9)</f>
        <v>3</v>
      </c>
    </row>
    <row r="10" spans="1:2" x14ac:dyDescent="0.25">
      <c r="A10" t="s">
        <v>76</v>
      </c>
      <c r="B10">
        <f>COUNTIF('GRG Non-Linear Solution'!$B$11:$B$36,counts!$A10)</f>
        <v>3</v>
      </c>
    </row>
    <row r="11" spans="1:2" x14ac:dyDescent="0.25">
      <c r="A11" t="s">
        <v>73</v>
      </c>
      <c r="B11">
        <f>COUNTIF('GRG Non-Linear Solution'!$B$11:$B$36,counts!$A11)</f>
        <v>3</v>
      </c>
    </row>
    <row r="12" spans="1:2" x14ac:dyDescent="0.25">
      <c r="A12" t="s">
        <v>74</v>
      </c>
      <c r="B12">
        <f>COUNTIF('GRG Non-Linear Solution'!$B$11:$B$36,counts!$A12)</f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8747-A7F7-4893-8665-B6499C01E43E}">
  <sheetPr>
    <tabColor rgb="FF0070C0"/>
  </sheetPr>
  <dimension ref="B5:AK90"/>
  <sheetViews>
    <sheetView topLeftCell="L32" zoomScale="70" zoomScaleNormal="70" workbookViewId="0">
      <selection activeCell="N38" sqref="N38:N54"/>
    </sheetView>
  </sheetViews>
  <sheetFormatPr defaultRowHeight="15" x14ac:dyDescent="0.25"/>
  <cols>
    <col min="2" max="2" width="21.28515625" customWidth="1"/>
    <col min="3" max="3" width="20.7109375" customWidth="1"/>
    <col min="4" max="4" width="53.140625" customWidth="1"/>
    <col min="5" max="5" width="16.7109375" customWidth="1"/>
    <col min="6" max="6" width="14.85546875" customWidth="1"/>
    <col min="7" max="7" width="12" customWidth="1"/>
    <col min="8" max="8" width="19.42578125" customWidth="1"/>
    <col min="9" max="9" width="17" customWidth="1"/>
    <col min="10" max="10" width="13" customWidth="1"/>
    <col min="14" max="14" width="21.5703125" customWidth="1"/>
    <col min="15" max="15" width="24.7109375" customWidth="1"/>
    <col min="16" max="16" width="39.28515625" customWidth="1"/>
    <col min="17" max="17" width="17.42578125" customWidth="1"/>
    <col min="18" max="18" width="12.28515625" customWidth="1"/>
    <col min="19" max="19" width="16.140625" customWidth="1"/>
    <col min="20" max="20" width="16.7109375" customWidth="1"/>
    <col min="21" max="21" width="19.5703125" customWidth="1"/>
    <col min="22" max="22" width="17.42578125" customWidth="1"/>
    <col min="28" max="28" width="24.42578125" customWidth="1"/>
    <col min="29" max="29" width="23.42578125" customWidth="1"/>
    <col min="30" max="30" width="30.140625" customWidth="1"/>
    <col min="31" max="31" width="18" customWidth="1"/>
    <col min="32" max="32" width="19.5703125" customWidth="1"/>
    <col min="33" max="33" width="16.140625" customWidth="1"/>
  </cols>
  <sheetData>
    <row r="5" spans="2:10" ht="37.5" x14ac:dyDescent="0.3">
      <c r="B5" s="49" t="s">
        <v>130</v>
      </c>
      <c r="C5" s="58" t="s">
        <v>36</v>
      </c>
      <c r="D5" s="58" t="s">
        <v>37</v>
      </c>
      <c r="E5" s="58" t="s">
        <v>2</v>
      </c>
      <c r="F5" s="58" t="s">
        <v>38</v>
      </c>
      <c r="G5" s="58" t="s">
        <v>39</v>
      </c>
      <c r="H5" s="58" t="s">
        <v>116</v>
      </c>
      <c r="I5" s="58" t="s">
        <v>129</v>
      </c>
      <c r="J5" s="58" t="s">
        <v>86</v>
      </c>
    </row>
    <row r="6" spans="2:10" ht="21" x14ac:dyDescent="0.35">
      <c r="B6" s="59" t="s">
        <v>135</v>
      </c>
      <c r="C6" s="59" t="s">
        <v>6</v>
      </c>
      <c r="D6" s="63" t="s">
        <v>69</v>
      </c>
      <c r="E6" s="63" t="s">
        <v>8</v>
      </c>
      <c r="F6" s="64">
        <v>0.55902777777777779</v>
      </c>
      <c r="G6" s="64">
        <v>0.59722222222222221</v>
      </c>
      <c r="H6" s="63">
        <v>2.2999999999999998</v>
      </c>
      <c r="I6" s="63">
        <v>2.2999999999999998</v>
      </c>
      <c r="J6" s="63">
        <v>1</v>
      </c>
    </row>
    <row r="7" spans="2:10" ht="21" x14ac:dyDescent="0.35">
      <c r="B7" s="59" t="s">
        <v>137</v>
      </c>
      <c r="C7" s="59" t="s">
        <v>6</v>
      </c>
      <c r="D7" s="63" t="s">
        <v>69</v>
      </c>
      <c r="E7" s="63" t="s">
        <v>11</v>
      </c>
      <c r="F7" s="64">
        <v>0.55902777777777779</v>
      </c>
      <c r="G7" s="64">
        <v>0.63541666666666663</v>
      </c>
      <c r="H7" s="65">
        <v>2.7</v>
      </c>
      <c r="I7" s="65">
        <v>1.35</v>
      </c>
      <c r="J7" s="63">
        <v>0.5</v>
      </c>
    </row>
    <row r="8" spans="2:10" ht="21" x14ac:dyDescent="0.35">
      <c r="B8" s="59" t="s">
        <v>136</v>
      </c>
      <c r="C8" s="59" t="s">
        <v>6</v>
      </c>
      <c r="D8" s="63" t="s">
        <v>69</v>
      </c>
      <c r="E8" s="63" t="s">
        <v>12</v>
      </c>
      <c r="F8" s="64">
        <v>0.55902777777777779</v>
      </c>
      <c r="G8" s="64">
        <v>0.63541666666666663</v>
      </c>
      <c r="H8" s="63">
        <v>2.2999999999999998</v>
      </c>
      <c r="I8" s="63">
        <v>2.2999999999999998</v>
      </c>
      <c r="J8" s="63">
        <v>1</v>
      </c>
    </row>
    <row r="9" spans="2:10" ht="21" x14ac:dyDescent="0.35">
      <c r="B9" s="59" t="s">
        <v>134</v>
      </c>
      <c r="C9" s="59" t="s">
        <v>6</v>
      </c>
      <c r="D9" s="63" t="s">
        <v>69</v>
      </c>
      <c r="E9" s="63" t="s">
        <v>13</v>
      </c>
      <c r="F9" s="64">
        <v>0.75</v>
      </c>
      <c r="G9" s="64">
        <v>0.86458333333333337</v>
      </c>
      <c r="H9" s="63">
        <v>3.5</v>
      </c>
      <c r="I9" s="63">
        <v>3.5</v>
      </c>
      <c r="J9" s="63">
        <v>1</v>
      </c>
    </row>
    <row r="10" spans="2:10" ht="21" x14ac:dyDescent="0.35">
      <c r="B10" s="62" t="s">
        <v>147</v>
      </c>
      <c r="C10" s="62" t="s">
        <v>71</v>
      </c>
      <c r="D10" s="63" t="s">
        <v>72</v>
      </c>
      <c r="E10" s="63" t="s">
        <v>8</v>
      </c>
      <c r="F10" s="64">
        <v>0.55902777777777779</v>
      </c>
      <c r="G10" s="64">
        <v>0.59722222222222221</v>
      </c>
      <c r="H10" s="65">
        <v>3.7</v>
      </c>
      <c r="I10" s="65">
        <v>1.85</v>
      </c>
      <c r="J10" s="63">
        <v>0.5</v>
      </c>
    </row>
    <row r="11" spans="2:10" ht="21" x14ac:dyDescent="0.35">
      <c r="B11" s="62" t="s">
        <v>148</v>
      </c>
      <c r="C11" s="62" t="s">
        <v>71</v>
      </c>
      <c r="D11" s="63" t="s">
        <v>72</v>
      </c>
      <c r="E11" s="63" t="s">
        <v>12</v>
      </c>
      <c r="F11" s="64">
        <v>0.55902777777777779</v>
      </c>
      <c r="G11" s="64">
        <v>0.63541666666666663</v>
      </c>
      <c r="H11" s="65">
        <v>3.7</v>
      </c>
      <c r="I11" s="65">
        <v>1.85</v>
      </c>
      <c r="J11" s="63">
        <v>0.5</v>
      </c>
    </row>
    <row r="12" spans="2:10" ht="21" x14ac:dyDescent="0.35">
      <c r="B12" s="60" t="s">
        <v>140</v>
      </c>
      <c r="C12" s="60" t="s">
        <v>70</v>
      </c>
      <c r="D12" s="63" t="s">
        <v>17</v>
      </c>
      <c r="E12" s="63" t="s">
        <v>11</v>
      </c>
      <c r="F12" s="64">
        <v>0.55902777777777779</v>
      </c>
      <c r="G12" s="64">
        <v>0.63541666666666663</v>
      </c>
      <c r="H12" s="65">
        <v>3.3</v>
      </c>
      <c r="I12" s="65">
        <v>1.65</v>
      </c>
      <c r="J12" s="63">
        <v>0.5</v>
      </c>
    </row>
    <row r="13" spans="2:10" ht="21" x14ac:dyDescent="0.35">
      <c r="B13" s="59" t="s">
        <v>138</v>
      </c>
      <c r="C13" s="59" t="s">
        <v>6</v>
      </c>
      <c r="D13" s="63" t="s">
        <v>69</v>
      </c>
      <c r="E13" s="63" t="s">
        <v>35</v>
      </c>
      <c r="F13" s="64">
        <v>0.55902777777777779</v>
      </c>
      <c r="G13" s="64">
        <v>0.59722222222222221</v>
      </c>
      <c r="H13" s="65">
        <v>2.7</v>
      </c>
      <c r="I13" s="65">
        <v>1.35</v>
      </c>
      <c r="J13" s="63">
        <v>0.5</v>
      </c>
    </row>
    <row r="14" spans="2:10" ht="21" x14ac:dyDescent="0.35">
      <c r="B14" s="62" t="s">
        <v>151</v>
      </c>
      <c r="C14" s="62" t="s">
        <v>76</v>
      </c>
      <c r="D14" s="63" t="s">
        <v>25</v>
      </c>
      <c r="E14" s="63" t="s">
        <v>12</v>
      </c>
      <c r="F14" s="64">
        <v>0.55902777777777779</v>
      </c>
      <c r="G14" s="64">
        <v>0.59722222222222221</v>
      </c>
      <c r="H14" s="65">
        <v>3.9</v>
      </c>
      <c r="I14" s="65">
        <v>1.95</v>
      </c>
      <c r="J14" s="63">
        <v>0.5</v>
      </c>
    </row>
    <row r="15" spans="2:10" ht="21" x14ac:dyDescent="0.35">
      <c r="B15" s="62" t="s">
        <v>153</v>
      </c>
      <c r="C15" s="62" t="s">
        <v>73</v>
      </c>
      <c r="D15" s="63" t="s">
        <v>27</v>
      </c>
      <c r="E15" s="63" t="s">
        <v>11</v>
      </c>
      <c r="F15" s="64">
        <v>0.55902777777777779</v>
      </c>
      <c r="G15" s="64">
        <v>0.63541666666666663</v>
      </c>
      <c r="H15" s="65">
        <v>3.4</v>
      </c>
      <c r="I15" s="65">
        <v>1.7</v>
      </c>
      <c r="J15" s="63">
        <v>0.5</v>
      </c>
    </row>
    <row r="16" spans="2:10" ht="21" x14ac:dyDescent="0.35">
      <c r="B16" s="60" t="s">
        <v>141</v>
      </c>
      <c r="C16" s="60" t="s">
        <v>70</v>
      </c>
      <c r="D16" s="63" t="s">
        <v>17</v>
      </c>
      <c r="E16" s="63" t="s">
        <v>35</v>
      </c>
      <c r="F16" s="64">
        <v>0.55902777777777779</v>
      </c>
      <c r="G16" s="64">
        <v>0.59722222222222221</v>
      </c>
      <c r="H16" s="65">
        <v>3.3</v>
      </c>
      <c r="I16" s="65">
        <v>1.65</v>
      </c>
      <c r="J16" s="63">
        <v>0.5</v>
      </c>
    </row>
    <row r="17" spans="2:10" ht="21" x14ac:dyDescent="0.35">
      <c r="B17" s="61" t="s">
        <v>142</v>
      </c>
      <c r="C17" s="61" t="s">
        <v>18</v>
      </c>
      <c r="D17" s="63" t="s">
        <v>19</v>
      </c>
      <c r="E17" s="63" t="s">
        <v>12</v>
      </c>
      <c r="F17" s="64">
        <v>0.60416666666666663</v>
      </c>
      <c r="G17" s="64">
        <v>0.71875</v>
      </c>
      <c r="H17" s="63">
        <v>4.4000000000000004</v>
      </c>
      <c r="I17" s="63">
        <v>4.4000000000000004</v>
      </c>
      <c r="J17" s="63">
        <v>1</v>
      </c>
    </row>
    <row r="18" spans="2:10" ht="21" x14ac:dyDescent="0.35">
      <c r="B18" s="62" t="s">
        <v>154</v>
      </c>
      <c r="C18" s="62" t="s">
        <v>73</v>
      </c>
      <c r="D18" s="63" t="s">
        <v>27</v>
      </c>
      <c r="E18" s="63" t="s">
        <v>35</v>
      </c>
      <c r="F18" s="64">
        <v>0.55902777777777779</v>
      </c>
      <c r="G18" s="64">
        <v>0.59722222222222221</v>
      </c>
      <c r="H18" s="65">
        <v>3.4</v>
      </c>
      <c r="I18" s="65">
        <v>1.7</v>
      </c>
      <c r="J18" s="63">
        <v>0.5</v>
      </c>
    </row>
    <row r="19" spans="2:10" ht="21" x14ac:dyDescent="0.35">
      <c r="B19" s="59" t="s">
        <v>132</v>
      </c>
      <c r="C19" s="59" t="s">
        <v>6</v>
      </c>
      <c r="D19" s="63" t="s">
        <v>69</v>
      </c>
      <c r="E19" s="63" t="s">
        <v>11</v>
      </c>
      <c r="F19" s="64">
        <v>0.75</v>
      </c>
      <c r="G19" s="64">
        <v>0.86458333333333337</v>
      </c>
      <c r="H19" s="63">
        <v>3.8</v>
      </c>
      <c r="I19" s="63">
        <v>3.8</v>
      </c>
      <c r="J19" s="63">
        <v>1</v>
      </c>
    </row>
    <row r="20" spans="2:10" ht="21" x14ac:dyDescent="0.35">
      <c r="B20" s="61" t="s">
        <v>145</v>
      </c>
      <c r="C20" s="61" t="s">
        <v>20</v>
      </c>
      <c r="D20" s="63" t="s">
        <v>21</v>
      </c>
      <c r="E20" s="63" t="s">
        <v>12</v>
      </c>
      <c r="F20" s="64">
        <v>0.60416666666666663</v>
      </c>
      <c r="G20" s="64">
        <v>0.71875</v>
      </c>
      <c r="H20" s="63">
        <v>3.5</v>
      </c>
      <c r="I20" s="63">
        <v>3.5</v>
      </c>
      <c r="J20" s="63">
        <v>1</v>
      </c>
    </row>
    <row r="21" spans="2:10" ht="21" x14ac:dyDescent="0.35">
      <c r="B21" s="61" t="s">
        <v>143</v>
      </c>
      <c r="C21" s="61" t="s">
        <v>18</v>
      </c>
      <c r="D21" s="63" t="s">
        <v>19</v>
      </c>
      <c r="E21" s="63" t="s">
        <v>35</v>
      </c>
      <c r="F21" s="64">
        <v>0.60416666666666663</v>
      </c>
      <c r="G21" s="64">
        <v>0.71875</v>
      </c>
      <c r="H21" s="63">
        <v>3.1</v>
      </c>
      <c r="I21" s="63">
        <v>3.1</v>
      </c>
      <c r="J21" s="63">
        <v>1</v>
      </c>
    </row>
    <row r="22" spans="2:10" ht="21" x14ac:dyDescent="0.35">
      <c r="B22" s="62" t="s">
        <v>150</v>
      </c>
      <c r="C22" s="62" t="s">
        <v>76</v>
      </c>
      <c r="D22" s="63" t="s">
        <v>25</v>
      </c>
      <c r="E22" s="63" t="s">
        <v>8</v>
      </c>
      <c r="F22" s="64">
        <v>0.55902777777777779</v>
      </c>
      <c r="G22" s="64">
        <v>0.63541666666666663</v>
      </c>
      <c r="H22" s="65">
        <v>3.9</v>
      </c>
      <c r="I22" s="65">
        <v>1.95</v>
      </c>
      <c r="J22" s="63">
        <v>0.5</v>
      </c>
    </row>
    <row r="23" spans="2:10" ht="21" x14ac:dyDescent="0.35">
      <c r="B23" s="59" t="s">
        <v>133</v>
      </c>
      <c r="C23" s="59" t="s">
        <v>6</v>
      </c>
      <c r="D23" s="63" t="s">
        <v>69</v>
      </c>
      <c r="E23" s="63" t="s">
        <v>12</v>
      </c>
      <c r="F23" s="64">
        <v>0.75</v>
      </c>
      <c r="G23" s="64">
        <v>0.86458333333333337</v>
      </c>
      <c r="H23" s="63">
        <v>3.5</v>
      </c>
      <c r="I23" s="63">
        <v>3.5</v>
      </c>
      <c r="J23" s="63">
        <v>1</v>
      </c>
    </row>
    <row r="24" spans="2:10" ht="21" x14ac:dyDescent="0.35">
      <c r="B24" s="59" t="s">
        <v>131</v>
      </c>
      <c r="C24" s="59" t="s">
        <v>6</v>
      </c>
      <c r="D24" s="63" t="s">
        <v>69</v>
      </c>
      <c r="E24" s="63" t="s">
        <v>8</v>
      </c>
      <c r="F24" s="64">
        <v>0.75</v>
      </c>
      <c r="G24" s="64">
        <v>0.86458333333333337</v>
      </c>
      <c r="H24" s="63">
        <v>4.3</v>
      </c>
      <c r="I24" s="63">
        <v>4.3</v>
      </c>
      <c r="J24" s="63">
        <v>1</v>
      </c>
    </row>
    <row r="25" spans="2:10" ht="21" x14ac:dyDescent="0.35">
      <c r="B25" s="62" t="s">
        <v>149</v>
      </c>
      <c r="C25" s="62" t="s">
        <v>76</v>
      </c>
      <c r="D25" s="63" t="s">
        <v>25</v>
      </c>
      <c r="E25" s="63" t="s">
        <v>8</v>
      </c>
      <c r="F25" s="64">
        <v>0.75</v>
      </c>
      <c r="G25" s="64">
        <v>0.86458333333333337</v>
      </c>
      <c r="H25" s="63">
        <v>3.6</v>
      </c>
      <c r="I25" s="63">
        <v>3.6</v>
      </c>
      <c r="J25" s="63">
        <v>1</v>
      </c>
    </row>
    <row r="26" spans="2:10" ht="21" x14ac:dyDescent="0.35">
      <c r="B26" s="60" t="s">
        <v>139</v>
      </c>
      <c r="C26" s="60" t="s">
        <v>70</v>
      </c>
      <c r="D26" s="63" t="s">
        <v>17</v>
      </c>
      <c r="E26" s="63" t="s">
        <v>12</v>
      </c>
      <c r="F26" s="64">
        <v>0.75</v>
      </c>
      <c r="G26" s="64">
        <v>0.86458333333333337</v>
      </c>
      <c r="H26" s="63">
        <v>3.5</v>
      </c>
      <c r="I26" s="63">
        <v>3.5</v>
      </c>
      <c r="J26" s="63">
        <v>1</v>
      </c>
    </row>
    <row r="27" spans="2:10" ht="21" x14ac:dyDescent="0.35">
      <c r="B27" s="61" t="s">
        <v>144</v>
      </c>
      <c r="C27" s="61" t="s">
        <v>20</v>
      </c>
      <c r="D27" s="63" t="s">
        <v>21</v>
      </c>
      <c r="E27" s="63" t="s">
        <v>11</v>
      </c>
      <c r="F27" s="64">
        <v>0.75</v>
      </c>
      <c r="G27" s="64">
        <v>0.86458333333333337</v>
      </c>
      <c r="H27" s="63">
        <v>3.7</v>
      </c>
      <c r="I27" s="63">
        <v>3.7</v>
      </c>
      <c r="J27" s="63">
        <v>1</v>
      </c>
    </row>
    <row r="28" spans="2:10" ht="21" x14ac:dyDescent="0.35">
      <c r="B28" s="62" t="s">
        <v>152</v>
      </c>
      <c r="C28" s="62" t="s">
        <v>73</v>
      </c>
      <c r="D28" s="63" t="s">
        <v>27</v>
      </c>
      <c r="E28" s="63" t="s">
        <v>11</v>
      </c>
      <c r="F28" s="64">
        <v>0.75</v>
      </c>
      <c r="G28" s="64">
        <v>0.86458333333333337</v>
      </c>
      <c r="H28" s="63">
        <v>3.2</v>
      </c>
      <c r="I28" s="63">
        <v>3.2</v>
      </c>
      <c r="J28" s="63">
        <v>1</v>
      </c>
    </row>
    <row r="29" spans="2:10" ht="21" x14ac:dyDescent="0.35">
      <c r="B29" s="62" t="s">
        <v>146</v>
      </c>
      <c r="C29" s="62" t="s">
        <v>71</v>
      </c>
      <c r="D29" s="63" t="s">
        <v>72</v>
      </c>
      <c r="E29" s="63" t="s">
        <v>35</v>
      </c>
      <c r="F29" s="64">
        <v>0.75</v>
      </c>
      <c r="G29" s="64">
        <v>0.86458333333333337</v>
      </c>
      <c r="H29" s="63">
        <v>3</v>
      </c>
      <c r="I29" s="63">
        <v>3</v>
      </c>
      <c r="J29" s="63">
        <v>1</v>
      </c>
    </row>
    <row r="30" spans="2:10" ht="21" x14ac:dyDescent="0.35">
      <c r="B30" s="62" t="s">
        <v>155</v>
      </c>
      <c r="C30" s="62" t="s">
        <v>74</v>
      </c>
      <c r="D30" s="63" t="s">
        <v>75</v>
      </c>
      <c r="E30" s="63" t="s">
        <v>8</v>
      </c>
      <c r="F30" s="64">
        <v>0.75</v>
      </c>
      <c r="G30" s="64">
        <v>0.86458333333333337</v>
      </c>
      <c r="H30" s="63">
        <v>3</v>
      </c>
      <c r="I30" s="63">
        <v>3</v>
      </c>
      <c r="J30" s="63">
        <v>1</v>
      </c>
    </row>
    <row r="31" spans="2:10" ht="21" x14ac:dyDescent="0.35">
      <c r="B31" s="62" t="s">
        <v>156</v>
      </c>
      <c r="C31" s="62" t="s">
        <v>74</v>
      </c>
      <c r="D31" s="63" t="s">
        <v>75</v>
      </c>
      <c r="E31" s="63" t="s">
        <v>12</v>
      </c>
      <c r="F31" s="64">
        <v>0.75</v>
      </c>
      <c r="G31" s="64">
        <v>0.86458333333333337</v>
      </c>
      <c r="H31" s="63">
        <v>3.5</v>
      </c>
      <c r="I31" s="63">
        <v>3.5</v>
      </c>
      <c r="J31" s="63">
        <v>1</v>
      </c>
    </row>
    <row r="37" spans="2:37" ht="37.5" x14ac:dyDescent="0.3">
      <c r="B37" s="49" t="s">
        <v>130</v>
      </c>
      <c r="C37" s="58" t="s">
        <v>36</v>
      </c>
      <c r="D37" s="58" t="s">
        <v>37</v>
      </c>
      <c r="E37" s="58" t="s">
        <v>2</v>
      </c>
      <c r="F37" s="58" t="s">
        <v>38</v>
      </c>
      <c r="G37" s="58" t="s">
        <v>39</v>
      </c>
      <c r="H37" s="58" t="s">
        <v>116</v>
      </c>
      <c r="I37" s="58" t="s">
        <v>129</v>
      </c>
      <c r="J37" s="58" t="s">
        <v>86</v>
      </c>
      <c r="N37" s="49" t="s">
        <v>130</v>
      </c>
      <c r="O37" s="58" t="s">
        <v>36</v>
      </c>
      <c r="P37" s="58" t="s">
        <v>37</v>
      </c>
      <c r="Q37" s="58" t="s">
        <v>2</v>
      </c>
      <c r="R37" s="58" t="s">
        <v>38</v>
      </c>
      <c r="S37" s="58" t="s">
        <v>39</v>
      </c>
      <c r="T37" s="58" t="s">
        <v>116</v>
      </c>
      <c r="U37" s="58" t="s">
        <v>129</v>
      </c>
      <c r="V37" s="58" t="s">
        <v>86</v>
      </c>
      <c r="W37" s="93" t="s">
        <v>82</v>
      </c>
      <c r="X37" s="93" t="s">
        <v>83</v>
      </c>
      <c r="Y37" s="93" t="s">
        <v>84</v>
      </c>
      <c r="AB37" s="93" t="s">
        <v>36</v>
      </c>
      <c r="AC37" s="93" t="s">
        <v>37</v>
      </c>
      <c r="AD37" s="93" t="s">
        <v>2</v>
      </c>
      <c r="AE37" s="93" t="s">
        <v>38</v>
      </c>
      <c r="AF37" s="93" t="s">
        <v>39</v>
      </c>
      <c r="AG37" s="93" t="s">
        <v>5</v>
      </c>
      <c r="AH37" s="93" t="s">
        <v>82</v>
      </c>
      <c r="AI37" s="93" t="s">
        <v>83</v>
      </c>
      <c r="AJ37" s="93" t="s">
        <v>84</v>
      </c>
    </row>
    <row r="38" spans="2:37" ht="21" x14ac:dyDescent="0.35">
      <c r="B38" s="59" t="s">
        <v>131</v>
      </c>
      <c r="C38" s="59" t="s">
        <v>6</v>
      </c>
      <c r="D38" s="63" t="s">
        <v>69</v>
      </c>
      <c r="E38" s="63" t="s">
        <v>8</v>
      </c>
      <c r="F38" s="64">
        <v>0.75</v>
      </c>
      <c r="G38" s="64">
        <v>0.86458333333333337</v>
      </c>
      <c r="H38" s="63">
        <v>4.3</v>
      </c>
      <c r="I38" s="63">
        <v>4.3</v>
      </c>
      <c r="J38" s="63">
        <v>1</v>
      </c>
      <c r="M38" s="99">
        <v>1</v>
      </c>
      <c r="N38" s="59" t="s">
        <v>135</v>
      </c>
      <c r="O38" s="59" t="s">
        <v>6</v>
      </c>
      <c r="P38" s="63" t="s">
        <v>69</v>
      </c>
      <c r="Q38" s="63" t="s">
        <v>8</v>
      </c>
      <c r="R38" s="64">
        <v>0.55902777777777779</v>
      </c>
      <c r="S38" s="64">
        <v>0.59722222222222221</v>
      </c>
      <c r="T38" s="63">
        <v>2.2999999999999998</v>
      </c>
      <c r="U38" s="63">
        <v>2.2999999999999998</v>
      </c>
      <c r="V38" s="63">
        <v>1</v>
      </c>
      <c r="W38" s="96">
        <v>5</v>
      </c>
      <c r="X38" s="96">
        <v>1</v>
      </c>
      <c r="Y38" s="96">
        <v>5</v>
      </c>
      <c r="AB38" s="96" t="s">
        <v>6</v>
      </c>
      <c r="AC38" s="96" t="s">
        <v>69</v>
      </c>
      <c r="AD38" s="96" t="s">
        <v>8</v>
      </c>
      <c r="AE38" s="97">
        <v>0.75</v>
      </c>
      <c r="AF38" s="97">
        <v>0.86458333333333337</v>
      </c>
      <c r="AG38" s="98">
        <v>4.3</v>
      </c>
      <c r="AH38" s="96">
        <v>1</v>
      </c>
      <c r="AI38" s="96">
        <v>1</v>
      </c>
      <c r="AJ38" s="96">
        <v>1</v>
      </c>
      <c r="AK38" s="94"/>
    </row>
    <row r="39" spans="2:37" ht="21" x14ac:dyDescent="0.35">
      <c r="B39" s="59" t="s">
        <v>132</v>
      </c>
      <c r="C39" s="59" t="s">
        <v>6</v>
      </c>
      <c r="D39" s="63" t="s">
        <v>69</v>
      </c>
      <c r="E39" s="63" t="s">
        <v>11</v>
      </c>
      <c r="F39" s="64">
        <v>0.75</v>
      </c>
      <c r="G39" s="64">
        <v>0.86458333333333337</v>
      </c>
      <c r="H39" s="63">
        <v>3.8</v>
      </c>
      <c r="I39" s="63">
        <v>3.8</v>
      </c>
      <c r="J39" s="63">
        <v>1</v>
      </c>
      <c r="M39">
        <f>M38+1</f>
        <v>2</v>
      </c>
      <c r="N39" s="62" t="s">
        <v>147</v>
      </c>
      <c r="O39" s="62" t="s">
        <v>71</v>
      </c>
      <c r="P39" s="63" t="s">
        <v>72</v>
      </c>
      <c r="Q39" s="63" t="s">
        <v>8</v>
      </c>
      <c r="R39" s="64">
        <v>0.55902777777777779</v>
      </c>
      <c r="S39" s="64">
        <v>0.59722222222222221</v>
      </c>
      <c r="T39" s="65">
        <v>3.7</v>
      </c>
      <c r="U39" s="65">
        <v>1.85</v>
      </c>
      <c r="V39" s="63">
        <v>0.5</v>
      </c>
      <c r="W39" s="96">
        <v>5</v>
      </c>
      <c r="X39" s="96">
        <v>1</v>
      </c>
      <c r="Y39" s="96">
        <v>5</v>
      </c>
      <c r="AB39" s="96" t="s">
        <v>6</v>
      </c>
      <c r="AC39" s="96" t="s">
        <v>69</v>
      </c>
      <c r="AD39" s="96" t="s">
        <v>11</v>
      </c>
      <c r="AE39" s="97">
        <v>0.75</v>
      </c>
      <c r="AF39" s="97">
        <v>0.86458333333333337</v>
      </c>
      <c r="AG39" s="98">
        <v>3.8</v>
      </c>
      <c r="AH39" s="96">
        <v>2</v>
      </c>
      <c r="AI39" s="96">
        <v>2</v>
      </c>
      <c r="AJ39" s="96">
        <v>2</v>
      </c>
    </row>
    <row r="40" spans="2:37" ht="21" x14ac:dyDescent="0.35">
      <c r="B40" s="59" t="s">
        <v>133</v>
      </c>
      <c r="C40" s="59" t="s">
        <v>6</v>
      </c>
      <c r="D40" s="63" t="s">
        <v>69</v>
      </c>
      <c r="E40" s="63" t="s">
        <v>12</v>
      </c>
      <c r="F40" s="64">
        <v>0.75</v>
      </c>
      <c r="G40" s="64">
        <v>0.86458333333333337</v>
      </c>
      <c r="H40" s="63">
        <v>3.5</v>
      </c>
      <c r="I40" s="63">
        <v>3.5</v>
      </c>
      <c r="J40" s="63">
        <v>1</v>
      </c>
      <c r="M40">
        <f t="shared" ref="M40:M63" si="0">M39+1</f>
        <v>3</v>
      </c>
      <c r="N40" s="62" t="s">
        <v>150</v>
      </c>
      <c r="O40" s="62" t="s">
        <v>76</v>
      </c>
      <c r="P40" s="63" t="s">
        <v>25</v>
      </c>
      <c r="Q40" s="63" t="s">
        <v>8</v>
      </c>
      <c r="R40" s="64">
        <v>0.55902777777777779</v>
      </c>
      <c r="S40" s="64">
        <v>0.63541666666666663</v>
      </c>
      <c r="T40" s="65">
        <v>3.9</v>
      </c>
      <c r="U40" s="65">
        <v>1.95</v>
      </c>
      <c r="V40" s="63">
        <v>0.5</v>
      </c>
      <c r="W40" s="96">
        <v>13</v>
      </c>
      <c r="X40" s="96">
        <v>1</v>
      </c>
      <c r="Y40" s="96">
        <v>5</v>
      </c>
      <c r="AB40" s="96" t="s">
        <v>6</v>
      </c>
      <c r="AC40" s="96" t="s">
        <v>69</v>
      </c>
      <c r="AD40" s="96" t="s">
        <v>12</v>
      </c>
      <c r="AE40" s="97">
        <v>0.75</v>
      </c>
      <c r="AF40" s="97">
        <v>0.86458333333333337</v>
      </c>
      <c r="AG40" s="98">
        <v>3.5</v>
      </c>
      <c r="AH40" s="96">
        <v>3</v>
      </c>
      <c r="AI40" s="96">
        <v>3</v>
      </c>
      <c r="AJ40" s="96">
        <v>3</v>
      </c>
    </row>
    <row r="41" spans="2:37" ht="21" x14ac:dyDescent="0.35">
      <c r="B41" s="59" t="s">
        <v>134</v>
      </c>
      <c r="C41" s="59" t="s">
        <v>6</v>
      </c>
      <c r="D41" s="63" t="s">
        <v>69</v>
      </c>
      <c r="E41" s="63" t="s">
        <v>13</v>
      </c>
      <c r="F41" s="64">
        <v>0.75</v>
      </c>
      <c r="G41" s="64">
        <v>0.86458333333333337</v>
      </c>
      <c r="H41" s="63">
        <v>3.5</v>
      </c>
      <c r="I41" s="63">
        <v>3.5</v>
      </c>
      <c r="J41" s="63">
        <v>1</v>
      </c>
      <c r="M41">
        <f t="shared" si="0"/>
        <v>4</v>
      </c>
      <c r="N41" s="59" t="s">
        <v>131</v>
      </c>
      <c r="O41" s="59" t="s">
        <v>6</v>
      </c>
      <c r="P41" s="63" t="s">
        <v>69</v>
      </c>
      <c r="Q41" s="63" t="s">
        <v>8</v>
      </c>
      <c r="R41" s="64">
        <v>0.75</v>
      </c>
      <c r="S41" s="64">
        <v>0.86458333333333337</v>
      </c>
      <c r="T41" s="63">
        <v>4.3</v>
      </c>
      <c r="U41" s="63">
        <v>4.3</v>
      </c>
      <c r="V41" s="63">
        <v>1</v>
      </c>
      <c r="W41" s="96">
        <v>1</v>
      </c>
      <c r="X41" s="96">
        <v>1</v>
      </c>
      <c r="Y41" s="96">
        <v>1</v>
      </c>
      <c r="AB41" s="63" t="s">
        <v>6</v>
      </c>
      <c r="AC41" s="63" t="s">
        <v>69</v>
      </c>
      <c r="AD41" s="63" t="s">
        <v>13</v>
      </c>
      <c r="AE41" s="64">
        <v>0.75</v>
      </c>
      <c r="AF41" s="64">
        <v>0.86458333333333337</v>
      </c>
      <c r="AG41" s="95">
        <v>3.5</v>
      </c>
      <c r="AH41" s="63">
        <v>4</v>
      </c>
      <c r="AI41" s="63">
        <v>5</v>
      </c>
      <c r="AJ41" s="63">
        <v>4</v>
      </c>
    </row>
    <row r="42" spans="2:37" ht="21" x14ac:dyDescent="0.35">
      <c r="B42" s="59" t="s">
        <v>135</v>
      </c>
      <c r="C42" s="59" t="s">
        <v>6</v>
      </c>
      <c r="D42" s="63" t="s">
        <v>69</v>
      </c>
      <c r="E42" s="63" t="s">
        <v>8</v>
      </c>
      <c r="F42" s="64">
        <v>0.55902777777777779</v>
      </c>
      <c r="G42" s="64">
        <v>0.59722222222222221</v>
      </c>
      <c r="H42" s="63">
        <v>2.2999999999999998</v>
      </c>
      <c r="I42" s="63">
        <v>2.2999999999999998</v>
      </c>
      <c r="J42" s="63">
        <v>1</v>
      </c>
      <c r="M42">
        <f t="shared" si="0"/>
        <v>5</v>
      </c>
      <c r="N42" s="62" t="s">
        <v>149</v>
      </c>
      <c r="O42" s="62" t="s">
        <v>76</v>
      </c>
      <c r="P42" s="63" t="s">
        <v>25</v>
      </c>
      <c r="Q42" s="63" t="s">
        <v>8</v>
      </c>
      <c r="R42" s="64">
        <v>0.75</v>
      </c>
      <c r="S42" s="64">
        <v>0.86458333333333337</v>
      </c>
      <c r="T42" s="63">
        <v>3.6</v>
      </c>
      <c r="U42" s="63">
        <v>3.6</v>
      </c>
      <c r="V42" s="63">
        <v>1</v>
      </c>
      <c r="W42" s="96">
        <v>1</v>
      </c>
      <c r="X42" s="96">
        <v>1</v>
      </c>
      <c r="Y42" s="96">
        <v>1</v>
      </c>
      <c r="AB42" s="96" t="s">
        <v>6</v>
      </c>
      <c r="AC42" s="96" t="s">
        <v>69</v>
      </c>
      <c r="AD42" s="96" t="s">
        <v>8</v>
      </c>
      <c r="AE42" s="97">
        <v>0.55902777777777779</v>
      </c>
      <c r="AF42" s="97">
        <v>0.59722222222222221</v>
      </c>
      <c r="AG42" s="98">
        <v>2.2999999999999998</v>
      </c>
      <c r="AH42" s="96">
        <v>5</v>
      </c>
      <c r="AI42" s="96">
        <v>1</v>
      </c>
      <c r="AJ42" s="96">
        <v>5</v>
      </c>
    </row>
    <row r="43" spans="2:37" ht="21" x14ac:dyDescent="0.35">
      <c r="B43" s="59" t="s">
        <v>136</v>
      </c>
      <c r="C43" s="59" t="s">
        <v>6</v>
      </c>
      <c r="D43" s="63" t="s">
        <v>69</v>
      </c>
      <c r="E43" s="63" t="s">
        <v>12</v>
      </c>
      <c r="F43" s="64">
        <v>0.55902777777777779</v>
      </c>
      <c r="G43" s="64">
        <v>0.63541666666666663</v>
      </c>
      <c r="H43" s="63">
        <v>2.2999999999999998</v>
      </c>
      <c r="I43" s="63">
        <v>2.2999999999999998</v>
      </c>
      <c r="J43" s="63">
        <v>1</v>
      </c>
      <c r="M43">
        <f t="shared" si="0"/>
        <v>6</v>
      </c>
      <c r="N43" s="62" t="s">
        <v>155</v>
      </c>
      <c r="O43" s="62" t="s">
        <v>74</v>
      </c>
      <c r="P43" s="63" t="s">
        <v>75</v>
      </c>
      <c r="Q43" s="63" t="s">
        <v>8</v>
      </c>
      <c r="R43" s="64">
        <v>0.75</v>
      </c>
      <c r="S43" s="64">
        <v>0.86458333333333337</v>
      </c>
      <c r="T43" s="63">
        <v>3</v>
      </c>
      <c r="U43" s="63">
        <v>3</v>
      </c>
      <c r="V43" s="63">
        <v>1</v>
      </c>
      <c r="W43" s="96">
        <v>1</v>
      </c>
      <c r="X43" s="96">
        <v>1</v>
      </c>
      <c r="Y43" s="96">
        <v>1</v>
      </c>
      <c r="AB43" s="96" t="s">
        <v>6</v>
      </c>
      <c r="AC43" s="96" t="s">
        <v>69</v>
      </c>
      <c r="AD43" s="96" t="s">
        <v>12</v>
      </c>
      <c r="AE43" s="97">
        <v>0.55902777777777779</v>
      </c>
      <c r="AF43" s="97">
        <v>0.63541666666666663</v>
      </c>
      <c r="AG43" s="98">
        <v>2.2999999999999998</v>
      </c>
      <c r="AH43" s="96">
        <v>6</v>
      </c>
      <c r="AI43" s="96">
        <v>3</v>
      </c>
      <c r="AJ43" s="96">
        <v>6</v>
      </c>
    </row>
    <row r="44" spans="2:37" ht="21" x14ac:dyDescent="0.35">
      <c r="B44" s="60" t="s">
        <v>139</v>
      </c>
      <c r="C44" s="60" t="s">
        <v>70</v>
      </c>
      <c r="D44" s="63" t="s">
        <v>17</v>
      </c>
      <c r="E44" s="63" t="s">
        <v>12</v>
      </c>
      <c r="F44" s="64">
        <v>0.75</v>
      </c>
      <c r="G44" s="64">
        <v>0.86458333333333337</v>
      </c>
      <c r="H44" s="63">
        <v>3.5</v>
      </c>
      <c r="I44" s="63">
        <v>3.5</v>
      </c>
      <c r="J44" s="63">
        <v>1</v>
      </c>
      <c r="M44">
        <f t="shared" si="0"/>
        <v>7</v>
      </c>
      <c r="N44" s="59" t="s">
        <v>137</v>
      </c>
      <c r="O44" s="59" t="s">
        <v>6</v>
      </c>
      <c r="P44" s="63" t="s">
        <v>69</v>
      </c>
      <c r="Q44" s="63" t="s">
        <v>11</v>
      </c>
      <c r="R44" s="64">
        <v>0.55902777777777779</v>
      </c>
      <c r="S44" s="64">
        <v>0.63541666666666663</v>
      </c>
      <c r="T44" s="65">
        <v>2.7</v>
      </c>
      <c r="U44" s="65">
        <v>1.35</v>
      </c>
      <c r="V44" s="63">
        <v>0.5</v>
      </c>
      <c r="W44" s="96">
        <v>7</v>
      </c>
      <c r="X44" s="96">
        <v>2</v>
      </c>
      <c r="Y44" s="96">
        <v>7</v>
      </c>
      <c r="AB44" s="96" t="s">
        <v>6</v>
      </c>
      <c r="AC44" s="96" t="s">
        <v>69</v>
      </c>
      <c r="AD44" s="96" t="s">
        <v>11</v>
      </c>
      <c r="AE44" s="97">
        <v>0.55902777777777779</v>
      </c>
      <c r="AF44" s="97">
        <v>0.63541666666666663</v>
      </c>
      <c r="AG44" s="98">
        <v>1.35</v>
      </c>
      <c r="AH44" s="96">
        <v>7</v>
      </c>
      <c r="AI44" s="96">
        <v>2</v>
      </c>
      <c r="AJ44" s="96">
        <v>7</v>
      </c>
    </row>
    <row r="45" spans="2:37" ht="21" x14ac:dyDescent="0.35">
      <c r="B45" s="61" t="s">
        <v>142</v>
      </c>
      <c r="C45" s="61" t="s">
        <v>18</v>
      </c>
      <c r="D45" s="63" t="s">
        <v>19</v>
      </c>
      <c r="E45" s="63" t="s">
        <v>12</v>
      </c>
      <c r="F45" s="64">
        <v>0.60416666666666663</v>
      </c>
      <c r="G45" s="64">
        <v>0.71875</v>
      </c>
      <c r="H45" s="63">
        <v>4.4000000000000004</v>
      </c>
      <c r="I45" s="63">
        <v>4.4000000000000004</v>
      </c>
      <c r="J45" s="63">
        <v>1</v>
      </c>
      <c r="M45">
        <f t="shared" si="0"/>
        <v>8</v>
      </c>
      <c r="N45" s="60" t="s">
        <v>140</v>
      </c>
      <c r="O45" s="60" t="s">
        <v>70</v>
      </c>
      <c r="P45" s="63" t="s">
        <v>17</v>
      </c>
      <c r="Q45" s="63" t="s">
        <v>11</v>
      </c>
      <c r="R45" s="64">
        <v>0.55902777777777779</v>
      </c>
      <c r="S45" s="64">
        <v>0.63541666666666663</v>
      </c>
      <c r="T45" s="65">
        <v>3.3</v>
      </c>
      <c r="U45" s="65">
        <v>1.65</v>
      </c>
      <c r="V45" s="63">
        <v>0.5</v>
      </c>
      <c r="W45" s="96">
        <v>7</v>
      </c>
      <c r="X45" s="96">
        <v>2</v>
      </c>
      <c r="Y45" s="96">
        <v>7</v>
      </c>
      <c r="AB45" s="96" t="s">
        <v>6</v>
      </c>
      <c r="AC45" s="96" t="s">
        <v>69</v>
      </c>
      <c r="AD45" s="96" t="s">
        <v>35</v>
      </c>
      <c r="AE45" s="97">
        <v>0.55902777777777779</v>
      </c>
      <c r="AF45" s="97">
        <v>0.59722222222222221</v>
      </c>
      <c r="AG45" s="98">
        <v>1.35</v>
      </c>
      <c r="AH45" s="96">
        <v>8</v>
      </c>
      <c r="AI45" s="96">
        <v>4</v>
      </c>
      <c r="AJ45" s="96">
        <v>8</v>
      </c>
    </row>
    <row r="46" spans="2:37" ht="21" x14ac:dyDescent="0.35">
      <c r="B46" s="61" t="s">
        <v>143</v>
      </c>
      <c r="C46" s="61" t="s">
        <v>18</v>
      </c>
      <c r="D46" s="63" t="s">
        <v>19</v>
      </c>
      <c r="E46" s="63" t="s">
        <v>35</v>
      </c>
      <c r="F46" s="64">
        <v>0.60416666666666663</v>
      </c>
      <c r="G46" s="64">
        <v>0.71875</v>
      </c>
      <c r="H46" s="63">
        <v>3.1</v>
      </c>
      <c r="I46" s="63">
        <v>3.1</v>
      </c>
      <c r="J46" s="63">
        <v>1</v>
      </c>
      <c r="M46">
        <f t="shared" si="0"/>
        <v>9</v>
      </c>
      <c r="N46" s="62" t="s">
        <v>153</v>
      </c>
      <c r="O46" s="62" t="s">
        <v>73</v>
      </c>
      <c r="P46" s="63" t="s">
        <v>27</v>
      </c>
      <c r="Q46" s="63" t="s">
        <v>11</v>
      </c>
      <c r="R46" s="64">
        <v>0.55902777777777779</v>
      </c>
      <c r="S46" s="64">
        <v>0.63541666666666663</v>
      </c>
      <c r="T46" s="65">
        <v>3.4</v>
      </c>
      <c r="U46" s="65">
        <v>1.7</v>
      </c>
      <c r="V46" s="63">
        <v>0.5</v>
      </c>
      <c r="W46" s="96">
        <v>7</v>
      </c>
      <c r="X46" s="96">
        <v>2</v>
      </c>
      <c r="Y46" s="96">
        <v>7</v>
      </c>
      <c r="AB46" s="96" t="s">
        <v>70</v>
      </c>
      <c r="AC46" s="96" t="s">
        <v>17</v>
      </c>
      <c r="AD46" s="96" t="s">
        <v>12</v>
      </c>
      <c r="AE46" s="97">
        <v>0.75</v>
      </c>
      <c r="AF46" s="97">
        <v>0.86458333333333337</v>
      </c>
      <c r="AG46" s="98">
        <v>3.5</v>
      </c>
      <c r="AH46" s="96">
        <v>3</v>
      </c>
      <c r="AI46" s="96">
        <v>3</v>
      </c>
      <c r="AJ46" s="96">
        <v>3</v>
      </c>
    </row>
    <row r="47" spans="2:37" ht="21" x14ac:dyDescent="0.35">
      <c r="B47" s="61" t="s">
        <v>144</v>
      </c>
      <c r="C47" s="61" t="s">
        <v>20</v>
      </c>
      <c r="D47" s="63" t="s">
        <v>21</v>
      </c>
      <c r="E47" s="63" t="s">
        <v>11</v>
      </c>
      <c r="F47" s="64">
        <v>0.75</v>
      </c>
      <c r="G47" s="64">
        <v>0.86458333333333337</v>
      </c>
      <c r="H47" s="63">
        <v>3.7</v>
      </c>
      <c r="I47" s="63">
        <v>3.7</v>
      </c>
      <c r="J47" s="63">
        <v>1</v>
      </c>
      <c r="M47">
        <f t="shared" si="0"/>
        <v>10</v>
      </c>
      <c r="N47" s="59" t="s">
        <v>132</v>
      </c>
      <c r="O47" s="59" t="s">
        <v>6</v>
      </c>
      <c r="P47" s="63" t="s">
        <v>69</v>
      </c>
      <c r="Q47" s="63" t="s">
        <v>11</v>
      </c>
      <c r="R47" s="64">
        <v>0.75</v>
      </c>
      <c r="S47" s="64">
        <v>0.86458333333333337</v>
      </c>
      <c r="T47" s="63">
        <v>3.8</v>
      </c>
      <c r="U47" s="63">
        <v>3.8</v>
      </c>
      <c r="V47" s="63">
        <v>1</v>
      </c>
      <c r="W47" s="96">
        <v>2</v>
      </c>
      <c r="X47" s="96">
        <v>2</v>
      </c>
      <c r="Y47" s="96">
        <v>2</v>
      </c>
      <c r="AB47" s="96" t="s">
        <v>70</v>
      </c>
      <c r="AC47" s="96" t="s">
        <v>17</v>
      </c>
      <c r="AD47" s="96" t="s">
        <v>11</v>
      </c>
      <c r="AE47" s="97">
        <v>0.55902777777777779</v>
      </c>
      <c r="AF47" s="97">
        <v>0.63541666666666663</v>
      </c>
      <c r="AG47" s="98">
        <v>1.65</v>
      </c>
      <c r="AH47" s="96">
        <v>7</v>
      </c>
      <c r="AI47" s="96">
        <v>2</v>
      </c>
      <c r="AJ47" s="96">
        <v>7</v>
      </c>
    </row>
    <row r="48" spans="2:37" ht="21" x14ac:dyDescent="0.35">
      <c r="B48" s="61" t="s">
        <v>145</v>
      </c>
      <c r="C48" s="61" t="s">
        <v>20</v>
      </c>
      <c r="D48" s="63" t="s">
        <v>21</v>
      </c>
      <c r="E48" s="63" t="s">
        <v>12</v>
      </c>
      <c r="F48" s="64">
        <v>0.60416666666666663</v>
      </c>
      <c r="G48" s="64">
        <v>0.71875</v>
      </c>
      <c r="H48" s="63">
        <v>3.5</v>
      </c>
      <c r="I48" s="63">
        <v>3.5</v>
      </c>
      <c r="J48" s="63">
        <v>1</v>
      </c>
      <c r="M48">
        <f t="shared" si="0"/>
        <v>11</v>
      </c>
      <c r="N48" s="61" t="s">
        <v>144</v>
      </c>
      <c r="O48" s="61" t="s">
        <v>20</v>
      </c>
      <c r="P48" s="63" t="s">
        <v>21</v>
      </c>
      <c r="Q48" s="63" t="s">
        <v>11</v>
      </c>
      <c r="R48" s="64">
        <v>0.75</v>
      </c>
      <c r="S48" s="64">
        <v>0.86458333333333337</v>
      </c>
      <c r="T48" s="63">
        <v>3.7</v>
      </c>
      <c r="U48" s="63">
        <v>3.7</v>
      </c>
      <c r="V48" s="63">
        <v>1</v>
      </c>
      <c r="W48" s="96">
        <v>2</v>
      </c>
      <c r="X48" s="96">
        <v>2</v>
      </c>
      <c r="Y48" s="96">
        <v>2</v>
      </c>
      <c r="AB48" s="96" t="s">
        <v>70</v>
      </c>
      <c r="AC48" s="96" t="s">
        <v>17</v>
      </c>
      <c r="AD48" s="96" t="s">
        <v>35</v>
      </c>
      <c r="AE48" s="97">
        <v>0.55902777777777779</v>
      </c>
      <c r="AF48" s="97">
        <v>0.59722222222222221</v>
      </c>
      <c r="AG48" s="98">
        <v>1.65</v>
      </c>
      <c r="AH48" s="96">
        <v>8</v>
      </c>
      <c r="AI48" s="96">
        <v>4</v>
      </c>
      <c r="AJ48" s="96">
        <v>8</v>
      </c>
    </row>
    <row r="49" spans="2:36" ht="21" x14ac:dyDescent="0.35">
      <c r="B49" s="62" t="s">
        <v>146</v>
      </c>
      <c r="C49" s="62" t="s">
        <v>71</v>
      </c>
      <c r="D49" s="63" t="s">
        <v>72</v>
      </c>
      <c r="E49" s="63" t="s">
        <v>35</v>
      </c>
      <c r="F49" s="64">
        <v>0.75</v>
      </c>
      <c r="G49" s="64">
        <v>0.86458333333333337</v>
      </c>
      <c r="H49" s="63">
        <v>3</v>
      </c>
      <c r="I49" s="63">
        <v>3</v>
      </c>
      <c r="J49" s="63">
        <v>1</v>
      </c>
      <c r="M49">
        <f t="shared" si="0"/>
        <v>12</v>
      </c>
      <c r="N49" s="62" t="s">
        <v>152</v>
      </c>
      <c r="O49" s="62" t="s">
        <v>73</v>
      </c>
      <c r="P49" s="63" t="s">
        <v>27</v>
      </c>
      <c r="Q49" s="63" t="s">
        <v>11</v>
      </c>
      <c r="R49" s="64">
        <v>0.75</v>
      </c>
      <c r="S49" s="64">
        <v>0.86458333333333337</v>
      </c>
      <c r="T49" s="63">
        <v>3.2</v>
      </c>
      <c r="U49" s="63">
        <v>3.2</v>
      </c>
      <c r="V49" s="63">
        <v>1</v>
      </c>
      <c r="W49" s="96">
        <v>2</v>
      </c>
      <c r="X49" s="96">
        <v>2</v>
      </c>
      <c r="Y49" s="96">
        <v>2</v>
      </c>
      <c r="AB49" s="96" t="s">
        <v>18</v>
      </c>
      <c r="AC49" s="96" t="s">
        <v>19</v>
      </c>
      <c r="AD49" s="96" t="s">
        <v>12</v>
      </c>
      <c r="AE49" s="97">
        <v>0.60416666666666663</v>
      </c>
      <c r="AF49" s="97">
        <v>0.71875</v>
      </c>
      <c r="AG49" s="98">
        <v>4.4000000000000004</v>
      </c>
      <c r="AH49" s="96">
        <v>9</v>
      </c>
      <c r="AI49" s="96">
        <v>3</v>
      </c>
      <c r="AJ49" s="96">
        <v>6</v>
      </c>
    </row>
    <row r="50" spans="2:36" ht="21" x14ac:dyDescent="0.35">
      <c r="B50" s="62" t="s">
        <v>149</v>
      </c>
      <c r="C50" s="62" t="s">
        <v>76</v>
      </c>
      <c r="D50" s="63" t="s">
        <v>25</v>
      </c>
      <c r="E50" s="63" t="s">
        <v>8</v>
      </c>
      <c r="F50" s="64">
        <v>0.75</v>
      </c>
      <c r="G50" s="64">
        <v>0.86458333333333337</v>
      </c>
      <c r="H50" s="63">
        <v>3.6</v>
      </c>
      <c r="I50" s="63">
        <v>3.6</v>
      </c>
      <c r="J50" s="63">
        <v>1</v>
      </c>
      <c r="M50">
        <f t="shared" si="0"/>
        <v>13</v>
      </c>
      <c r="N50" s="59" t="s">
        <v>136</v>
      </c>
      <c r="O50" s="59" t="s">
        <v>6</v>
      </c>
      <c r="P50" s="63" t="s">
        <v>69</v>
      </c>
      <c r="Q50" s="63" t="s">
        <v>12</v>
      </c>
      <c r="R50" s="64">
        <v>0.55902777777777779</v>
      </c>
      <c r="S50" s="64">
        <v>0.63541666666666663</v>
      </c>
      <c r="T50" s="63">
        <v>2.2999999999999998</v>
      </c>
      <c r="U50" s="63">
        <v>2.2999999999999998</v>
      </c>
      <c r="V50" s="63">
        <v>1</v>
      </c>
      <c r="W50" s="96">
        <v>6</v>
      </c>
      <c r="X50" s="96">
        <v>3</v>
      </c>
      <c r="Y50" s="96">
        <v>6</v>
      </c>
      <c r="AB50" s="96" t="s">
        <v>18</v>
      </c>
      <c r="AC50" s="96" t="s">
        <v>19</v>
      </c>
      <c r="AD50" s="96" t="s">
        <v>35</v>
      </c>
      <c r="AE50" s="97">
        <v>0.60416666666666663</v>
      </c>
      <c r="AF50" s="97">
        <v>0.71875</v>
      </c>
      <c r="AG50" s="98">
        <v>3.1</v>
      </c>
      <c r="AH50" s="96">
        <v>10</v>
      </c>
      <c r="AI50" s="96">
        <v>4</v>
      </c>
      <c r="AJ50" s="96">
        <v>9</v>
      </c>
    </row>
    <row r="51" spans="2:36" ht="21" x14ac:dyDescent="0.35">
      <c r="B51" s="62" t="s">
        <v>152</v>
      </c>
      <c r="C51" s="62" t="s">
        <v>73</v>
      </c>
      <c r="D51" s="63" t="s">
        <v>27</v>
      </c>
      <c r="E51" s="63" t="s">
        <v>11</v>
      </c>
      <c r="F51" s="64">
        <v>0.75</v>
      </c>
      <c r="G51" s="64">
        <v>0.86458333333333337</v>
      </c>
      <c r="H51" s="63">
        <v>3.2</v>
      </c>
      <c r="I51" s="63">
        <v>3.2</v>
      </c>
      <c r="J51" s="63">
        <v>1</v>
      </c>
      <c r="M51">
        <f t="shared" si="0"/>
        <v>14</v>
      </c>
      <c r="N51" s="62" t="s">
        <v>148</v>
      </c>
      <c r="O51" s="62" t="s">
        <v>71</v>
      </c>
      <c r="P51" s="63" t="s">
        <v>72</v>
      </c>
      <c r="Q51" s="63" t="s">
        <v>12</v>
      </c>
      <c r="R51" s="64">
        <v>0.55902777777777779</v>
      </c>
      <c r="S51" s="64">
        <v>0.63541666666666663</v>
      </c>
      <c r="T51" s="65">
        <v>3.7</v>
      </c>
      <c r="U51" s="65">
        <v>1.85</v>
      </c>
      <c r="V51" s="63">
        <v>0.5</v>
      </c>
      <c r="W51" s="96">
        <v>6</v>
      </c>
      <c r="X51" s="96">
        <v>3</v>
      </c>
      <c r="Y51" s="96">
        <v>6</v>
      </c>
      <c r="AB51" s="96" t="s">
        <v>20</v>
      </c>
      <c r="AC51" s="96" t="s">
        <v>21</v>
      </c>
      <c r="AD51" s="96" t="s">
        <v>11</v>
      </c>
      <c r="AE51" s="97">
        <v>0.75</v>
      </c>
      <c r="AF51" s="97">
        <v>0.86458333333333337</v>
      </c>
      <c r="AG51" s="98">
        <v>3.7</v>
      </c>
      <c r="AH51" s="96">
        <v>2</v>
      </c>
      <c r="AI51" s="96">
        <v>2</v>
      </c>
      <c r="AJ51" s="96">
        <v>2</v>
      </c>
    </row>
    <row r="52" spans="2:36" ht="21" x14ac:dyDescent="0.35">
      <c r="B52" s="62" t="s">
        <v>155</v>
      </c>
      <c r="C52" s="62" t="s">
        <v>74</v>
      </c>
      <c r="D52" s="63" t="s">
        <v>75</v>
      </c>
      <c r="E52" s="63" t="s">
        <v>8</v>
      </c>
      <c r="F52" s="64">
        <v>0.75</v>
      </c>
      <c r="G52" s="64">
        <v>0.86458333333333337</v>
      </c>
      <c r="H52" s="63">
        <v>3</v>
      </c>
      <c r="I52" s="63">
        <v>3</v>
      </c>
      <c r="J52" s="63">
        <v>1</v>
      </c>
      <c r="M52">
        <f t="shared" si="0"/>
        <v>15</v>
      </c>
      <c r="N52" s="62" t="s">
        <v>151</v>
      </c>
      <c r="O52" s="62" t="s">
        <v>76</v>
      </c>
      <c r="P52" s="63" t="s">
        <v>25</v>
      </c>
      <c r="Q52" s="63" t="s">
        <v>12</v>
      </c>
      <c r="R52" s="64">
        <v>0.55902777777777779</v>
      </c>
      <c r="S52" s="64">
        <v>0.59722222222222221</v>
      </c>
      <c r="T52" s="65">
        <v>3.9</v>
      </c>
      <c r="U52" s="65">
        <v>1.95</v>
      </c>
      <c r="V52" s="63">
        <v>0.5</v>
      </c>
      <c r="W52" s="96">
        <v>14</v>
      </c>
      <c r="X52" s="96">
        <v>3</v>
      </c>
      <c r="Y52" s="96">
        <v>6</v>
      </c>
      <c r="AB52" s="96" t="s">
        <v>20</v>
      </c>
      <c r="AC52" s="96" t="s">
        <v>21</v>
      </c>
      <c r="AD52" s="96" t="s">
        <v>12</v>
      </c>
      <c r="AE52" s="97">
        <v>0.60416666666666663</v>
      </c>
      <c r="AF52" s="97">
        <v>0.71875</v>
      </c>
      <c r="AG52" s="98">
        <v>3.5</v>
      </c>
      <c r="AH52" s="96">
        <v>11</v>
      </c>
      <c r="AI52" s="96">
        <v>3</v>
      </c>
      <c r="AJ52" s="96">
        <v>6</v>
      </c>
    </row>
    <row r="53" spans="2:36" ht="21" x14ac:dyDescent="0.35">
      <c r="B53" s="62" t="s">
        <v>156</v>
      </c>
      <c r="C53" s="62" t="s">
        <v>74</v>
      </c>
      <c r="D53" s="63" t="s">
        <v>75</v>
      </c>
      <c r="E53" s="63" t="s">
        <v>12</v>
      </c>
      <c r="F53" s="64">
        <v>0.75</v>
      </c>
      <c r="G53" s="64">
        <v>0.86458333333333337</v>
      </c>
      <c r="H53" s="63">
        <v>3.5</v>
      </c>
      <c r="I53" s="63">
        <v>3.5</v>
      </c>
      <c r="J53" s="63">
        <v>1</v>
      </c>
      <c r="M53">
        <f t="shared" si="0"/>
        <v>16</v>
      </c>
      <c r="N53" s="61" t="s">
        <v>142</v>
      </c>
      <c r="O53" s="61" t="s">
        <v>18</v>
      </c>
      <c r="P53" s="63" t="s">
        <v>19</v>
      </c>
      <c r="Q53" s="63" t="s">
        <v>12</v>
      </c>
      <c r="R53" s="64">
        <v>0.60416666666666663</v>
      </c>
      <c r="S53" s="64">
        <v>0.71875</v>
      </c>
      <c r="T53" s="63">
        <v>4.4000000000000004</v>
      </c>
      <c r="U53" s="63">
        <v>4.4000000000000004</v>
      </c>
      <c r="V53" s="63">
        <v>1</v>
      </c>
      <c r="W53" s="96">
        <v>9</v>
      </c>
      <c r="X53" s="96">
        <v>3</v>
      </c>
      <c r="Y53" s="96">
        <v>6</v>
      </c>
      <c r="AB53" s="63" t="s">
        <v>71</v>
      </c>
      <c r="AC53" s="63" t="s">
        <v>72</v>
      </c>
      <c r="AD53" s="63" t="s">
        <v>35</v>
      </c>
      <c r="AE53" s="64">
        <v>0.75</v>
      </c>
      <c r="AF53" s="64">
        <v>0.86458333333333337</v>
      </c>
      <c r="AG53" s="95">
        <v>3</v>
      </c>
      <c r="AH53" s="63">
        <v>12</v>
      </c>
      <c r="AI53" s="63">
        <v>4</v>
      </c>
      <c r="AJ53" s="63">
        <v>10</v>
      </c>
    </row>
    <row r="54" spans="2:36" ht="21" x14ac:dyDescent="0.35">
      <c r="B54" s="59" t="s">
        <v>137</v>
      </c>
      <c r="C54" s="59" t="s">
        <v>6</v>
      </c>
      <c r="D54" s="63" t="s">
        <v>69</v>
      </c>
      <c r="E54" s="63" t="s">
        <v>11</v>
      </c>
      <c r="F54" s="64">
        <v>0.55902777777777779</v>
      </c>
      <c r="G54" s="64">
        <v>0.63541666666666663</v>
      </c>
      <c r="H54" s="65">
        <v>2.7</v>
      </c>
      <c r="I54" s="65">
        <v>1.35</v>
      </c>
      <c r="J54" s="63">
        <v>0.5</v>
      </c>
      <c r="M54">
        <f t="shared" si="0"/>
        <v>17</v>
      </c>
      <c r="N54" s="61" t="s">
        <v>145</v>
      </c>
      <c r="O54" s="61" t="s">
        <v>20</v>
      </c>
      <c r="P54" s="63" t="s">
        <v>21</v>
      </c>
      <c r="Q54" s="63" t="s">
        <v>12</v>
      </c>
      <c r="R54" s="64">
        <v>0.60416666666666663</v>
      </c>
      <c r="S54" s="64">
        <v>0.71875</v>
      </c>
      <c r="T54" s="63">
        <v>3.5</v>
      </c>
      <c r="U54" s="63">
        <v>3.5</v>
      </c>
      <c r="V54" s="63">
        <v>1</v>
      </c>
      <c r="W54" s="96">
        <v>11</v>
      </c>
      <c r="X54" s="96">
        <v>3</v>
      </c>
      <c r="Y54" s="96">
        <v>6</v>
      </c>
      <c r="AB54" s="96" t="s">
        <v>71</v>
      </c>
      <c r="AC54" s="96" t="s">
        <v>72</v>
      </c>
      <c r="AD54" s="96" t="s">
        <v>8</v>
      </c>
      <c r="AE54" s="97">
        <v>0.55902777777777779</v>
      </c>
      <c r="AF54" s="97">
        <v>0.59722222222222221</v>
      </c>
      <c r="AG54" s="98">
        <v>1.85</v>
      </c>
      <c r="AH54" s="96">
        <v>5</v>
      </c>
      <c r="AI54" s="96">
        <v>1</v>
      </c>
      <c r="AJ54" s="96">
        <v>5</v>
      </c>
    </row>
    <row r="55" spans="2:36" ht="21" x14ac:dyDescent="0.35">
      <c r="B55" s="59" t="s">
        <v>138</v>
      </c>
      <c r="C55" s="59" t="s">
        <v>6</v>
      </c>
      <c r="D55" s="63" t="s">
        <v>69</v>
      </c>
      <c r="E55" s="63" t="s">
        <v>35</v>
      </c>
      <c r="F55" s="64">
        <v>0.55902777777777779</v>
      </c>
      <c r="G55" s="64">
        <v>0.59722222222222221</v>
      </c>
      <c r="H55" s="65">
        <v>2.7</v>
      </c>
      <c r="I55" s="65">
        <v>1.35</v>
      </c>
      <c r="J55" s="63">
        <v>0.5</v>
      </c>
      <c r="M55">
        <f t="shared" si="0"/>
        <v>18</v>
      </c>
      <c r="N55" s="59" t="s">
        <v>133</v>
      </c>
      <c r="O55" s="59" t="s">
        <v>6</v>
      </c>
      <c r="P55" s="63" t="s">
        <v>69</v>
      </c>
      <c r="Q55" s="63" t="s">
        <v>12</v>
      </c>
      <c r="R55" s="64">
        <v>0.75</v>
      </c>
      <c r="S55" s="64">
        <v>0.86458333333333337</v>
      </c>
      <c r="T55" s="63">
        <v>3.5</v>
      </c>
      <c r="U55" s="63">
        <v>3.5</v>
      </c>
      <c r="V55" s="63">
        <v>1</v>
      </c>
      <c r="W55" s="96">
        <v>3</v>
      </c>
      <c r="X55" s="96">
        <v>3</v>
      </c>
      <c r="Y55" s="96">
        <v>3</v>
      </c>
      <c r="AB55" s="96" t="s">
        <v>71</v>
      </c>
      <c r="AC55" s="96" t="s">
        <v>72</v>
      </c>
      <c r="AD55" s="96" t="s">
        <v>12</v>
      </c>
      <c r="AE55" s="97">
        <v>0.55902777777777779</v>
      </c>
      <c r="AF55" s="97">
        <v>0.63541666666666663</v>
      </c>
      <c r="AG55" s="98">
        <v>1.85</v>
      </c>
      <c r="AH55" s="96">
        <v>6</v>
      </c>
      <c r="AI55" s="96">
        <v>3</v>
      </c>
      <c r="AJ55" s="96">
        <v>6</v>
      </c>
    </row>
    <row r="56" spans="2:36" ht="21" x14ac:dyDescent="0.35">
      <c r="B56" s="60" t="s">
        <v>140</v>
      </c>
      <c r="C56" s="60" t="s">
        <v>70</v>
      </c>
      <c r="D56" s="63" t="s">
        <v>17</v>
      </c>
      <c r="E56" s="63" t="s">
        <v>11</v>
      </c>
      <c r="F56" s="64">
        <v>0.55902777777777779</v>
      </c>
      <c r="G56" s="64">
        <v>0.63541666666666663</v>
      </c>
      <c r="H56" s="65">
        <v>3.3</v>
      </c>
      <c r="I56" s="65">
        <v>1.65</v>
      </c>
      <c r="J56" s="63">
        <v>0.5</v>
      </c>
      <c r="M56">
        <f t="shared" si="0"/>
        <v>19</v>
      </c>
      <c r="N56" s="60" t="s">
        <v>139</v>
      </c>
      <c r="O56" s="60" t="s">
        <v>70</v>
      </c>
      <c r="P56" s="63" t="s">
        <v>17</v>
      </c>
      <c r="Q56" s="63" t="s">
        <v>12</v>
      </c>
      <c r="R56" s="64">
        <v>0.75</v>
      </c>
      <c r="S56" s="64">
        <v>0.86458333333333337</v>
      </c>
      <c r="T56" s="63">
        <v>3.5</v>
      </c>
      <c r="U56" s="63">
        <v>3.5</v>
      </c>
      <c r="V56" s="63">
        <v>1</v>
      </c>
      <c r="W56" s="96">
        <v>3</v>
      </c>
      <c r="X56" s="96">
        <v>3</v>
      </c>
      <c r="Y56" s="96">
        <v>3</v>
      </c>
      <c r="AB56" s="96" t="s">
        <v>76</v>
      </c>
      <c r="AC56" s="96" t="s">
        <v>25</v>
      </c>
      <c r="AD56" s="96" t="s">
        <v>8</v>
      </c>
      <c r="AE56" s="97">
        <v>0.75</v>
      </c>
      <c r="AF56" s="97">
        <v>0.86458333333333337</v>
      </c>
      <c r="AG56" s="98">
        <v>3.6</v>
      </c>
      <c r="AH56" s="96">
        <v>1</v>
      </c>
      <c r="AI56" s="96">
        <v>1</v>
      </c>
      <c r="AJ56" s="96">
        <v>1</v>
      </c>
    </row>
    <row r="57" spans="2:36" ht="21" x14ac:dyDescent="0.35">
      <c r="B57" s="60" t="s">
        <v>141</v>
      </c>
      <c r="C57" s="60" t="s">
        <v>70</v>
      </c>
      <c r="D57" s="63" t="s">
        <v>17</v>
      </c>
      <c r="E57" s="63" t="s">
        <v>35</v>
      </c>
      <c r="F57" s="64">
        <v>0.55902777777777779</v>
      </c>
      <c r="G57" s="64">
        <v>0.59722222222222221</v>
      </c>
      <c r="H57" s="65">
        <v>3.3</v>
      </c>
      <c r="I57" s="65">
        <v>1.65</v>
      </c>
      <c r="J57" s="63">
        <v>0.5</v>
      </c>
      <c r="M57">
        <f t="shared" si="0"/>
        <v>20</v>
      </c>
      <c r="N57" s="62" t="s">
        <v>156</v>
      </c>
      <c r="O57" s="62" t="s">
        <v>74</v>
      </c>
      <c r="P57" s="63" t="s">
        <v>75</v>
      </c>
      <c r="Q57" s="63" t="s">
        <v>12</v>
      </c>
      <c r="R57" s="64">
        <v>0.75</v>
      </c>
      <c r="S57" s="64">
        <v>0.86458333333333337</v>
      </c>
      <c r="T57" s="63">
        <v>3.5</v>
      </c>
      <c r="U57" s="63">
        <v>3.5</v>
      </c>
      <c r="V57" s="63">
        <v>1</v>
      </c>
      <c r="W57" s="96">
        <v>3</v>
      </c>
      <c r="X57" s="96">
        <v>3</v>
      </c>
      <c r="Y57" s="96">
        <v>3</v>
      </c>
      <c r="AB57" s="96" t="s">
        <v>76</v>
      </c>
      <c r="AC57" s="96" t="s">
        <v>25</v>
      </c>
      <c r="AD57" s="96" t="s">
        <v>8</v>
      </c>
      <c r="AE57" s="97">
        <v>0.55902777777777779</v>
      </c>
      <c r="AF57" s="97">
        <v>0.63541666666666663</v>
      </c>
      <c r="AG57" s="98">
        <v>1.95</v>
      </c>
      <c r="AH57" s="96">
        <v>13</v>
      </c>
      <c r="AI57" s="96">
        <v>1</v>
      </c>
      <c r="AJ57" s="96">
        <v>5</v>
      </c>
    </row>
    <row r="58" spans="2:36" ht="21" x14ac:dyDescent="0.35">
      <c r="B58" s="62" t="s">
        <v>147</v>
      </c>
      <c r="C58" s="62" t="s">
        <v>71</v>
      </c>
      <c r="D58" s="63" t="s">
        <v>72</v>
      </c>
      <c r="E58" s="63" t="s">
        <v>8</v>
      </c>
      <c r="F58" s="64">
        <v>0.55902777777777779</v>
      </c>
      <c r="G58" s="64">
        <v>0.59722222222222221</v>
      </c>
      <c r="H58" s="65">
        <v>3.7</v>
      </c>
      <c r="I58" s="65">
        <v>1.85</v>
      </c>
      <c r="J58" s="63">
        <v>0.5</v>
      </c>
      <c r="M58">
        <f t="shared" si="0"/>
        <v>21</v>
      </c>
      <c r="N58" s="59" t="s">
        <v>138</v>
      </c>
      <c r="O58" s="59" t="s">
        <v>6</v>
      </c>
      <c r="P58" s="63" t="s">
        <v>69</v>
      </c>
      <c r="Q58" s="63" t="s">
        <v>35</v>
      </c>
      <c r="R58" s="64">
        <v>0.55902777777777779</v>
      </c>
      <c r="S58" s="64">
        <v>0.59722222222222221</v>
      </c>
      <c r="T58" s="65">
        <v>2.7</v>
      </c>
      <c r="U58" s="65">
        <v>1.35</v>
      </c>
      <c r="V58" s="63">
        <v>0.5</v>
      </c>
      <c r="W58" s="96">
        <v>8</v>
      </c>
      <c r="X58" s="96">
        <v>4</v>
      </c>
      <c r="Y58" s="96">
        <v>8</v>
      </c>
      <c r="AB58" s="96" t="s">
        <v>76</v>
      </c>
      <c r="AC58" s="96" t="s">
        <v>25</v>
      </c>
      <c r="AD58" s="96" t="s">
        <v>12</v>
      </c>
      <c r="AE58" s="97">
        <v>0.55902777777777779</v>
      </c>
      <c r="AF58" s="97">
        <v>0.59722222222222221</v>
      </c>
      <c r="AG58" s="98">
        <v>1.95</v>
      </c>
      <c r="AH58" s="96">
        <v>14</v>
      </c>
      <c r="AI58" s="96">
        <v>3</v>
      </c>
      <c r="AJ58" s="96">
        <v>6</v>
      </c>
    </row>
    <row r="59" spans="2:36" ht="21" x14ac:dyDescent="0.35">
      <c r="B59" s="62" t="s">
        <v>148</v>
      </c>
      <c r="C59" s="62" t="s">
        <v>71</v>
      </c>
      <c r="D59" s="63" t="s">
        <v>72</v>
      </c>
      <c r="E59" s="63" t="s">
        <v>12</v>
      </c>
      <c r="F59" s="64">
        <v>0.55902777777777779</v>
      </c>
      <c r="G59" s="64">
        <v>0.63541666666666663</v>
      </c>
      <c r="H59" s="65">
        <v>3.7</v>
      </c>
      <c r="I59" s="65">
        <v>1.85</v>
      </c>
      <c r="J59" s="63">
        <v>0.5</v>
      </c>
      <c r="M59">
        <f t="shared" si="0"/>
        <v>22</v>
      </c>
      <c r="N59" s="60" t="s">
        <v>141</v>
      </c>
      <c r="O59" s="60" t="s">
        <v>70</v>
      </c>
      <c r="P59" s="63" t="s">
        <v>17</v>
      </c>
      <c r="Q59" s="63" t="s">
        <v>35</v>
      </c>
      <c r="R59" s="64">
        <v>0.55902777777777779</v>
      </c>
      <c r="S59" s="64">
        <v>0.59722222222222221</v>
      </c>
      <c r="T59" s="65">
        <v>3.3</v>
      </c>
      <c r="U59" s="65">
        <v>1.65</v>
      </c>
      <c r="V59" s="63">
        <v>0.5</v>
      </c>
      <c r="W59" s="96">
        <v>8</v>
      </c>
      <c r="X59" s="96">
        <v>4</v>
      </c>
      <c r="Y59" s="96">
        <v>8</v>
      </c>
      <c r="AB59" s="96" t="s">
        <v>73</v>
      </c>
      <c r="AC59" s="96" t="s">
        <v>27</v>
      </c>
      <c r="AD59" s="96" t="s">
        <v>11</v>
      </c>
      <c r="AE59" s="97">
        <v>0.75</v>
      </c>
      <c r="AF59" s="97">
        <v>0.86458333333333337</v>
      </c>
      <c r="AG59" s="98">
        <v>3.2</v>
      </c>
      <c r="AH59" s="96">
        <v>2</v>
      </c>
      <c r="AI59" s="96">
        <v>2</v>
      </c>
      <c r="AJ59" s="96">
        <v>2</v>
      </c>
    </row>
    <row r="60" spans="2:36" ht="21" x14ac:dyDescent="0.35">
      <c r="B60" s="62" t="s">
        <v>150</v>
      </c>
      <c r="C60" s="62" t="s">
        <v>76</v>
      </c>
      <c r="D60" s="63" t="s">
        <v>25</v>
      </c>
      <c r="E60" s="63" t="s">
        <v>8</v>
      </c>
      <c r="F60" s="64">
        <v>0.55902777777777779</v>
      </c>
      <c r="G60" s="64">
        <v>0.63541666666666663</v>
      </c>
      <c r="H60" s="65">
        <v>3.9</v>
      </c>
      <c r="I60" s="65">
        <v>1.95</v>
      </c>
      <c r="J60" s="63">
        <v>0.5</v>
      </c>
      <c r="M60">
        <f t="shared" si="0"/>
        <v>23</v>
      </c>
      <c r="N60" s="62" t="s">
        <v>154</v>
      </c>
      <c r="O60" s="62" t="s">
        <v>73</v>
      </c>
      <c r="P60" s="63" t="s">
        <v>27</v>
      </c>
      <c r="Q60" s="63" t="s">
        <v>35</v>
      </c>
      <c r="R60" s="64">
        <v>0.55902777777777779</v>
      </c>
      <c r="S60" s="64">
        <v>0.59722222222222221</v>
      </c>
      <c r="T60" s="65">
        <v>3.4</v>
      </c>
      <c r="U60" s="65">
        <v>1.7</v>
      </c>
      <c r="V60" s="63">
        <v>0.5</v>
      </c>
      <c r="W60" s="96">
        <v>8</v>
      </c>
      <c r="X60" s="96">
        <v>4</v>
      </c>
      <c r="Y60" s="96">
        <v>8</v>
      </c>
      <c r="AB60" s="96" t="s">
        <v>73</v>
      </c>
      <c r="AC60" s="96" t="s">
        <v>27</v>
      </c>
      <c r="AD60" s="96" t="s">
        <v>11</v>
      </c>
      <c r="AE60" s="97">
        <v>0.55902777777777779</v>
      </c>
      <c r="AF60" s="97">
        <v>0.63541666666666663</v>
      </c>
      <c r="AG60" s="98">
        <v>1.7</v>
      </c>
      <c r="AH60" s="96">
        <v>7</v>
      </c>
      <c r="AI60" s="96">
        <v>2</v>
      </c>
      <c r="AJ60" s="96">
        <v>7</v>
      </c>
    </row>
    <row r="61" spans="2:36" ht="21" x14ac:dyDescent="0.35">
      <c r="B61" s="62" t="s">
        <v>151</v>
      </c>
      <c r="C61" s="62" t="s">
        <v>76</v>
      </c>
      <c r="D61" s="63" t="s">
        <v>25</v>
      </c>
      <c r="E61" s="63" t="s">
        <v>12</v>
      </c>
      <c r="F61" s="64">
        <v>0.55902777777777779</v>
      </c>
      <c r="G61" s="64">
        <v>0.59722222222222221</v>
      </c>
      <c r="H61" s="65">
        <v>3.9</v>
      </c>
      <c r="I61" s="65">
        <v>1.95</v>
      </c>
      <c r="J61" s="63">
        <v>0.5</v>
      </c>
      <c r="M61">
        <f t="shared" si="0"/>
        <v>24</v>
      </c>
      <c r="N61" s="61" t="s">
        <v>143</v>
      </c>
      <c r="O61" s="61" t="s">
        <v>18</v>
      </c>
      <c r="P61" s="63" t="s">
        <v>19</v>
      </c>
      <c r="Q61" s="63" t="s">
        <v>35</v>
      </c>
      <c r="R61" s="64">
        <v>0.60416666666666663</v>
      </c>
      <c r="S61" s="64">
        <v>0.71875</v>
      </c>
      <c r="T61" s="63">
        <v>3.1</v>
      </c>
      <c r="U61" s="63">
        <v>3.1</v>
      </c>
      <c r="V61" s="63">
        <v>1</v>
      </c>
      <c r="W61" s="96">
        <v>10</v>
      </c>
      <c r="X61" s="96">
        <v>4</v>
      </c>
      <c r="Y61" s="96">
        <v>9</v>
      </c>
      <c r="AB61" s="96" t="s">
        <v>73</v>
      </c>
      <c r="AC61" s="96" t="s">
        <v>27</v>
      </c>
      <c r="AD61" s="96" t="s">
        <v>35</v>
      </c>
      <c r="AE61" s="97">
        <v>0.55902777777777779</v>
      </c>
      <c r="AF61" s="97">
        <v>0.59722222222222221</v>
      </c>
      <c r="AG61" s="98">
        <v>1.7</v>
      </c>
      <c r="AH61" s="96">
        <v>8</v>
      </c>
      <c r="AI61" s="96">
        <v>4</v>
      </c>
      <c r="AJ61" s="96">
        <v>8</v>
      </c>
    </row>
    <row r="62" spans="2:36" ht="21" x14ac:dyDescent="0.35">
      <c r="B62" s="62" t="s">
        <v>153</v>
      </c>
      <c r="C62" s="62" t="s">
        <v>73</v>
      </c>
      <c r="D62" s="63" t="s">
        <v>27</v>
      </c>
      <c r="E62" s="63" t="s">
        <v>11</v>
      </c>
      <c r="F62" s="64">
        <v>0.55902777777777779</v>
      </c>
      <c r="G62" s="64">
        <v>0.63541666666666663</v>
      </c>
      <c r="H62" s="65">
        <v>3.4</v>
      </c>
      <c r="I62" s="65">
        <v>1.7</v>
      </c>
      <c r="J62" s="63">
        <v>0.5</v>
      </c>
      <c r="M62">
        <f t="shared" si="0"/>
        <v>25</v>
      </c>
      <c r="N62" s="62" t="s">
        <v>146</v>
      </c>
      <c r="O62" s="62" t="s">
        <v>71</v>
      </c>
      <c r="P62" s="63" t="s">
        <v>72</v>
      </c>
      <c r="Q62" s="63" t="s">
        <v>35</v>
      </c>
      <c r="R62" s="64">
        <v>0.75</v>
      </c>
      <c r="S62" s="64">
        <v>0.86458333333333337</v>
      </c>
      <c r="T62" s="63">
        <v>3</v>
      </c>
      <c r="U62" s="63">
        <v>3</v>
      </c>
      <c r="V62" s="63">
        <v>1</v>
      </c>
      <c r="AB62" s="96" t="s">
        <v>74</v>
      </c>
      <c r="AC62" s="96" t="s">
        <v>75</v>
      </c>
      <c r="AD62" s="96" t="s">
        <v>8</v>
      </c>
      <c r="AE62" s="97">
        <v>0.75</v>
      </c>
      <c r="AF62" s="97">
        <v>0.86458333333333337</v>
      </c>
      <c r="AG62" s="98">
        <v>3</v>
      </c>
      <c r="AH62" s="96">
        <v>1</v>
      </c>
      <c r="AI62" s="96">
        <v>1</v>
      </c>
      <c r="AJ62" s="96">
        <v>1</v>
      </c>
    </row>
    <row r="63" spans="2:36" ht="21" x14ac:dyDescent="0.35">
      <c r="B63" s="62" t="s">
        <v>154</v>
      </c>
      <c r="C63" s="62" t="s">
        <v>73</v>
      </c>
      <c r="D63" s="63" t="s">
        <v>27</v>
      </c>
      <c r="E63" s="63" t="s">
        <v>35</v>
      </c>
      <c r="F63" s="64">
        <v>0.55902777777777779</v>
      </c>
      <c r="G63" s="64">
        <v>0.59722222222222221</v>
      </c>
      <c r="H63" s="65">
        <v>3.4</v>
      </c>
      <c r="I63" s="65">
        <v>1.7</v>
      </c>
      <c r="J63" s="63">
        <v>0.5</v>
      </c>
      <c r="M63">
        <f t="shared" si="0"/>
        <v>26</v>
      </c>
      <c r="N63" s="59" t="s">
        <v>134</v>
      </c>
      <c r="O63" s="59" t="s">
        <v>6</v>
      </c>
      <c r="P63" s="63" t="s">
        <v>69</v>
      </c>
      <c r="Q63" s="63" t="s">
        <v>13</v>
      </c>
      <c r="R63" s="64">
        <v>0.75</v>
      </c>
      <c r="S63" s="64">
        <v>0.86458333333333337</v>
      </c>
      <c r="T63" s="63">
        <v>3.5</v>
      </c>
      <c r="U63" s="63">
        <v>3.5</v>
      </c>
      <c r="V63" s="63">
        <v>1</v>
      </c>
      <c r="AB63" s="96" t="s">
        <v>74</v>
      </c>
      <c r="AC63" s="96" t="s">
        <v>75</v>
      </c>
      <c r="AD63" s="96" t="s">
        <v>12</v>
      </c>
      <c r="AE63" s="97">
        <v>0.75</v>
      </c>
      <c r="AF63" s="97">
        <v>0.86458333333333337</v>
      </c>
      <c r="AG63" s="98">
        <v>3.5</v>
      </c>
      <c r="AH63" s="96">
        <v>3</v>
      </c>
      <c r="AI63" s="96">
        <v>3</v>
      </c>
      <c r="AJ63" s="96">
        <v>3</v>
      </c>
    </row>
    <row r="66" spans="2:29" ht="18.75" x14ac:dyDescent="0.3">
      <c r="B66" s="70" t="s">
        <v>84</v>
      </c>
      <c r="C66" s="66" t="s">
        <v>6</v>
      </c>
      <c r="D66" s="66" t="s">
        <v>6</v>
      </c>
      <c r="E66" s="66" t="s">
        <v>6</v>
      </c>
      <c r="F66" s="66" t="s">
        <v>6</v>
      </c>
      <c r="G66" s="66" t="s">
        <v>6</v>
      </c>
      <c r="H66" s="66" t="s">
        <v>6</v>
      </c>
      <c r="I66" s="66" t="s">
        <v>6</v>
      </c>
      <c r="J66" s="66" t="s">
        <v>6</v>
      </c>
      <c r="K66" s="67" t="s">
        <v>70</v>
      </c>
      <c r="L66" s="67" t="s">
        <v>70</v>
      </c>
      <c r="M66" s="67" t="s">
        <v>70</v>
      </c>
      <c r="N66" s="68" t="s">
        <v>18</v>
      </c>
      <c r="O66" s="68" t="s">
        <v>18</v>
      </c>
      <c r="P66" s="68" t="s">
        <v>20</v>
      </c>
      <c r="Q66" s="68" t="s">
        <v>20</v>
      </c>
      <c r="R66" s="71" t="s">
        <v>71</v>
      </c>
      <c r="S66" s="71" t="s">
        <v>71</v>
      </c>
      <c r="T66" s="71" t="s">
        <v>71</v>
      </c>
      <c r="U66" s="71" t="s">
        <v>76</v>
      </c>
      <c r="V66" s="71" t="s">
        <v>76</v>
      </c>
      <c r="W66" s="71" t="s">
        <v>76</v>
      </c>
      <c r="X66" s="71" t="s">
        <v>76</v>
      </c>
      <c r="Y66" s="71" t="s">
        <v>73</v>
      </c>
      <c r="Z66" s="71" t="s">
        <v>73</v>
      </c>
      <c r="AA66" s="71"/>
      <c r="AB66" s="71" t="s">
        <v>74</v>
      </c>
      <c r="AC66" s="71" t="s">
        <v>74</v>
      </c>
    </row>
    <row r="67" spans="2:29" ht="21" x14ac:dyDescent="0.35">
      <c r="B67" s="69">
        <v>1</v>
      </c>
      <c r="C67" s="55">
        <v>1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>
        <v>0</v>
      </c>
      <c r="V67" s="55"/>
      <c r="W67" s="55">
        <v>1</v>
      </c>
      <c r="X67" s="55"/>
      <c r="Y67" s="55"/>
      <c r="Z67" s="48"/>
      <c r="AA67" s="48"/>
      <c r="AB67" s="55">
        <v>0</v>
      </c>
      <c r="AC67" s="55"/>
    </row>
    <row r="68" spans="2:29" ht="21" x14ac:dyDescent="0.35">
      <c r="B68" s="69">
        <v>2</v>
      </c>
      <c r="C68" s="55"/>
      <c r="D68" s="55">
        <v>0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>
        <v>0</v>
      </c>
      <c r="Q68" s="55"/>
      <c r="R68" s="55"/>
      <c r="S68" s="55"/>
      <c r="T68" s="55"/>
      <c r="U68" s="55"/>
      <c r="V68" s="55"/>
      <c r="W68" s="55"/>
      <c r="X68" s="55">
        <v>0</v>
      </c>
      <c r="Y68" s="55"/>
      <c r="Z68" s="48"/>
      <c r="AA68" s="48"/>
      <c r="AB68" s="55"/>
      <c r="AC68" s="55"/>
    </row>
    <row r="69" spans="2:29" ht="21" x14ac:dyDescent="0.35">
      <c r="B69" s="69">
        <v>3</v>
      </c>
      <c r="C69" s="55"/>
      <c r="D69" s="55"/>
      <c r="E69" s="55">
        <v>0</v>
      </c>
      <c r="F69" s="55"/>
      <c r="G69" s="55"/>
      <c r="H69" s="55"/>
      <c r="I69" s="55"/>
      <c r="J69" s="55"/>
      <c r="K69" s="55">
        <v>1</v>
      </c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48"/>
      <c r="AA69" s="48"/>
      <c r="AB69" s="55"/>
      <c r="AC69" s="55">
        <v>0</v>
      </c>
    </row>
    <row r="70" spans="2:29" ht="21" x14ac:dyDescent="0.35">
      <c r="B70" s="69">
        <v>4</v>
      </c>
      <c r="C70" s="55"/>
      <c r="D70" s="55"/>
      <c r="E70" s="55"/>
      <c r="F70" s="55">
        <v>0</v>
      </c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48"/>
      <c r="AA70" s="48"/>
      <c r="AB70" s="55"/>
      <c r="AC70" s="55"/>
    </row>
    <row r="71" spans="2:29" ht="21" x14ac:dyDescent="0.35">
      <c r="B71" s="69">
        <v>5</v>
      </c>
      <c r="C71" s="55"/>
      <c r="D71" s="55"/>
      <c r="E71" s="55"/>
      <c r="F71" s="55"/>
      <c r="G71" s="55">
        <v>0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>
        <v>0</v>
      </c>
      <c r="T71" s="55"/>
      <c r="U71" s="55"/>
      <c r="V71" s="55">
        <v>1</v>
      </c>
      <c r="W71" s="55"/>
      <c r="X71" s="55"/>
      <c r="Y71" s="55"/>
      <c r="Z71" s="48"/>
      <c r="AA71" s="48"/>
      <c r="AB71" s="55"/>
      <c r="AC71" s="55"/>
    </row>
    <row r="72" spans="2:29" ht="21" x14ac:dyDescent="0.35">
      <c r="B72" s="69">
        <v>6</v>
      </c>
      <c r="C72" s="55"/>
      <c r="D72" s="55"/>
      <c r="E72" s="55"/>
      <c r="F72" s="55"/>
      <c r="G72" s="55"/>
      <c r="H72" s="55">
        <v>0</v>
      </c>
      <c r="I72" s="55"/>
      <c r="J72" s="55"/>
      <c r="K72" s="55"/>
      <c r="L72" s="55"/>
      <c r="M72" s="55"/>
      <c r="N72" s="55">
        <v>1</v>
      </c>
      <c r="O72" s="55"/>
      <c r="P72" s="55"/>
      <c r="Q72" s="55">
        <v>0</v>
      </c>
      <c r="R72" s="55"/>
      <c r="S72" s="55"/>
      <c r="T72" s="55">
        <v>0</v>
      </c>
      <c r="U72" s="55"/>
      <c r="V72" s="55"/>
      <c r="W72" s="55"/>
      <c r="X72" s="55"/>
      <c r="Y72" s="55"/>
      <c r="Z72" s="48"/>
      <c r="AA72" s="48"/>
      <c r="AB72" s="55"/>
      <c r="AC72" s="55"/>
    </row>
    <row r="73" spans="2:29" ht="21" x14ac:dyDescent="0.35">
      <c r="B73" s="69">
        <v>7</v>
      </c>
      <c r="C73" s="55"/>
      <c r="D73" s="55"/>
      <c r="E73" s="55"/>
      <c r="F73" s="55"/>
      <c r="G73" s="55"/>
      <c r="H73" s="55"/>
      <c r="I73" s="55">
        <v>0</v>
      </c>
      <c r="J73" s="55"/>
      <c r="K73" s="55"/>
      <c r="L73" s="55">
        <v>0</v>
      </c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>
        <v>1</v>
      </c>
      <c r="Z73" s="48"/>
      <c r="AA73" s="48"/>
      <c r="AB73" s="55"/>
      <c r="AC73" s="55"/>
    </row>
    <row r="74" spans="2:29" ht="21" x14ac:dyDescent="0.35">
      <c r="B74" s="69">
        <v>8</v>
      </c>
      <c r="C74" s="55"/>
      <c r="D74" s="55"/>
      <c r="E74" s="55"/>
      <c r="F74" s="55"/>
      <c r="G74" s="55"/>
      <c r="H74" s="55"/>
      <c r="I74" s="55"/>
      <c r="J74" s="55">
        <v>0</v>
      </c>
      <c r="K74" s="55"/>
      <c r="L74" s="55"/>
      <c r="M74" s="55">
        <v>0</v>
      </c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48">
        <v>1</v>
      </c>
      <c r="AA74" s="48"/>
      <c r="AB74" s="55"/>
      <c r="AC74" s="55"/>
    </row>
    <row r="75" spans="2:29" ht="21" x14ac:dyDescent="0.35">
      <c r="B75" s="69">
        <v>9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>
        <v>0</v>
      </c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48"/>
      <c r="AA75" s="48"/>
      <c r="AB75" s="55"/>
      <c r="AC75" s="55"/>
    </row>
    <row r="76" spans="2:29" ht="21" x14ac:dyDescent="0.35">
      <c r="B76" s="69">
        <v>10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>
        <v>0</v>
      </c>
      <c r="S76" s="55"/>
      <c r="T76" s="55"/>
      <c r="U76" s="55"/>
      <c r="V76" s="55"/>
      <c r="W76" s="55"/>
      <c r="X76" s="55"/>
      <c r="Y76" s="55"/>
      <c r="Z76" s="48"/>
      <c r="AA76" s="48"/>
      <c r="AB76" s="55"/>
      <c r="AC76" s="55"/>
    </row>
    <row r="77" spans="2:29" ht="21" x14ac:dyDescent="0.35">
      <c r="B77" s="69">
        <v>11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</row>
    <row r="79" spans="2:29" ht="18.75" x14ac:dyDescent="0.3">
      <c r="B79" s="32" t="s">
        <v>91</v>
      </c>
      <c r="C79" s="32" t="s">
        <v>92</v>
      </c>
    </row>
    <row r="80" spans="2:29" ht="18.75" x14ac:dyDescent="0.3">
      <c r="B80" s="32" t="s">
        <v>93</v>
      </c>
      <c r="C80" s="32">
        <v>1</v>
      </c>
    </row>
    <row r="81" spans="2:3" ht="18.75" x14ac:dyDescent="0.3">
      <c r="B81" s="32" t="s">
        <v>94</v>
      </c>
      <c r="C81" s="32">
        <v>2</v>
      </c>
    </row>
    <row r="82" spans="2:3" ht="18.75" x14ac:dyDescent="0.3">
      <c r="B82" s="32" t="s">
        <v>95</v>
      </c>
      <c r="C82" s="32">
        <v>3</v>
      </c>
    </row>
    <row r="83" spans="2:3" ht="18.75" x14ac:dyDescent="0.3">
      <c r="B83" s="32" t="s">
        <v>96</v>
      </c>
      <c r="C83" s="32">
        <v>4</v>
      </c>
    </row>
    <row r="84" spans="2:3" ht="18.75" x14ac:dyDescent="0.3">
      <c r="B84" s="32" t="s">
        <v>97</v>
      </c>
      <c r="C84" s="32" t="s">
        <v>98</v>
      </c>
    </row>
    <row r="85" spans="2:3" ht="18.75" x14ac:dyDescent="0.3">
      <c r="B85" s="32" t="s">
        <v>99</v>
      </c>
      <c r="C85" s="32" t="s">
        <v>229</v>
      </c>
    </row>
    <row r="86" spans="2:3" ht="18.75" x14ac:dyDescent="0.3">
      <c r="B86" s="32" t="s">
        <v>101</v>
      </c>
      <c r="C86" s="32" t="s">
        <v>228</v>
      </c>
    </row>
    <row r="87" spans="2:3" ht="18.75" x14ac:dyDescent="0.3">
      <c r="B87" s="32" t="s">
        <v>102</v>
      </c>
      <c r="C87" s="32">
        <v>7</v>
      </c>
    </row>
    <row r="88" spans="2:3" ht="18.75" x14ac:dyDescent="0.3">
      <c r="B88" s="32" t="s">
        <v>103</v>
      </c>
      <c r="C88" s="32">
        <v>8</v>
      </c>
    </row>
    <row r="89" spans="2:3" ht="18.75" x14ac:dyDescent="0.3">
      <c r="B89" s="32" t="s">
        <v>104</v>
      </c>
      <c r="C89" s="32">
        <v>10</v>
      </c>
    </row>
    <row r="90" spans="2:3" ht="18.75" x14ac:dyDescent="0.3">
      <c r="B90" s="32" t="s">
        <v>227</v>
      </c>
      <c r="C90" s="32">
        <v>12</v>
      </c>
    </row>
  </sheetData>
  <phoneticPr fontId="1" type="noConversion"/>
  <conditionalFormatting sqref="C67:AC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31">
    <cfRule type="colorScale" priority="41">
      <colorScale>
        <cfvo type="min"/>
        <cfvo type="max"/>
        <color rgb="FFFFEF9C"/>
        <color rgb="FF63BE7B"/>
      </colorScale>
    </cfRule>
  </conditionalFormatting>
  <conditionalFormatting sqref="J38:J43 M38">
    <cfRule type="colorScale" priority="40">
      <colorScale>
        <cfvo type="min"/>
        <cfvo type="max"/>
        <color rgb="FFFFEF9C"/>
        <color rgb="FF63BE7B"/>
      </colorScale>
    </cfRule>
  </conditionalFormatting>
  <conditionalFormatting sqref="J38:J63 M38">
    <cfRule type="colorScale" priority="36">
      <colorScale>
        <cfvo type="min"/>
        <cfvo type="max"/>
        <color rgb="FFFFEF9C"/>
        <color rgb="FF63BE7B"/>
      </colorScale>
    </cfRule>
  </conditionalFormatting>
  <conditionalFormatting sqref="J44">
    <cfRule type="colorScale" priority="39">
      <colorScale>
        <cfvo type="min"/>
        <cfvo type="max"/>
        <color rgb="FFFFEF9C"/>
        <color rgb="FF63BE7B"/>
      </colorScale>
    </cfRule>
  </conditionalFormatting>
  <conditionalFormatting sqref="J45:J53">
    <cfRule type="colorScale" priority="38">
      <colorScale>
        <cfvo type="min"/>
        <cfvo type="max"/>
        <color rgb="FFFFEF9C"/>
        <color rgb="FF63BE7B"/>
      </colorScale>
    </cfRule>
  </conditionalFormatting>
  <conditionalFormatting sqref="J54:J63">
    <cfRule type="colorScale" priority="37">
      <colorScale>
        <cfvo type="min"/>
        <cfvo type="max"/>
        <color rgb="FFFFEF9C"/>
        <color rgb="FF63BE7B"/>
      </colorScale>
    </cfRule>
  </conditionalFormatting>
  <conditionalFormatting sqref="V38:V43">
    <cfRule type="colorScale" priority="35">
      <colorScale>
        <cfvo type="min"/>
        <cfvo type="max"/>
        <color rgb="FFFFEF9C"/>
        <color rgb="FF63BE7B"/>
      </colorScale>
    </cfRule>
  </conditionalFormatting>
  <conditionalFormatting sqref="V44:V49">
    <cfRule type="colorScale" priority="34">
      <colorScale>
        <cfvo type="min"/>
        <cfvo type="max"/>
        <color rgb="FFFFEF9C"/>
        <color rgb="FF63BE7B"/>
      </colorScale>
    </cfRule>
  </conditionalFormatting>
  <conditionalFormatting sqref="V50:V57">
    <cfRule type="colorScale" priority="33">
      <colorScale>
        <cfvo type="min"/>
        <cfvo type="max"/>
        <color rgb="FFFFEF9C"/>
        <color rgb="FF63BE7B"/>
      </colorScale>
    </cfRule>
  </conditionalFormatting>
  <conditionalFormatting sqref="V58:V62">
    <cfRule type="colorScale" priority="32">
      <colorScale>
        <cfvo type="min"/>
        <cfvo type="max"/>
        <color rgb="FFFFEF9C"/>
        <color rgb="FF63BE7B"/>
      </colorScale>
    </cfRule>
  </conditionalFormatting>
  <conditionalFormatting sqref="V63">
    <cfRule type="colorScale" priority="31">
      <colorScale>
        <cfvo type="min"/>
        <cfvo type="max"/>
        <color rgb="FFFFEF9C"/>
        <color rgb="FF63BE7B"/>
      </colorScale>
    </cfRule>
  </conditionalFormatting>
  <conditionalFormatting sqref="Y38">
    <cfRule type="colorScale" priority="24">
      <colorScale>
        <cfvo type="min"/>
        <cfvo type="max"/>
        <color rgb="FFFFEF9C"/>
        <color rgb="FF63BE7B"/>
      </colorScale>
    </cfRule>
  </conditionalFormatting>
  <conditionalFormatting sqref="Y39">
    <cfRule type="colorScale" priority="23">
      <colorScale>
        <cfvo type="min"/>
        <cfvo type="max"/>
        <color rgb="FFFFEF9C"/>
        <color rgb="FF63BE7B"/>
      </colorScale>
    </cfRule>
  </conditionalFormatting>
  <conditionalFormatting sqref="Y40">
    <cfRule type="colorScale" priority="22">
      <colorScale>
        <cfvo type="min"/>
        <cfvo type="max"/>
        <color rgb="FFFFEF9C"/>
        <color rgb="FF63BE7B"/>
      </colorScale>
    </cfRule>
  </conditionalFormatting>
  <conditionalFormatting sqref="Y41">
    <cfRule type="colorScale" priority="21">
      <colorScale>
        <cfvo type="min"/>
        <cfvo type="max"/>
        <color rgb="FFFFEF9C"/>
        <color rgb="FF63BE7B"/>
      </colorScale>
    </cfRule>
  </conditionalFormatting>
  <conditionalFormatting sqref="Y42">
    <cfRule type="colorScale" priority="20">
      <colorScale>
        <cfvo type="min"/>
        <cfvo type="max"/>
        <color rgb="FFFFEF9C"/>
        <color rgb="FF63BE7B"/>
      </colorScale>
    </cfRule>
  </conditionalFormatting>
  <conditionalFormatting sqref="Y43">
    <cfRule type="colorScale" priority="19">
      <colorScale>
        <cfvo type="min"/>
        <cfvo type="max"/>
        <color rgb="FFFFEF9C"/>
        <color rgb="FF63BE7B"/>
      </colorScale>
    </cfRule>
  </conditionalFormatting>
  <conditionalFormatting sqref="Y44">
    <cfRule type="colorScale" priority="18">
      <colorScale>
        <cfvo type="min"/>
        <cfvo type="max"/>
        <color rgb="FFFFEF9C"/>
        <color rgb="FF63BE7B"/>
      </colorScale>
    </cfRule>
  </conditionalFormatting>
  <conditionalFormatting sqref="Y45">
    <cfRule type="colorScale" priority="17">
      <colorScale>
        <cfvo type="min"/>
        <cfvo type="max"/>
        <color rgb="FFFFEF9C"/>
        <color rgb="FF63BE7B"/>
      </colorScale>
    </cfRule>
  </conditionalFormatting>
  <conditionalFormatting sqref="Y46">
    <cfRule type="colorScale" priority="16">
      <colorScale>
        <cfvo type="min"/>
        <cfvo type="max"/>
        <color rgb="FFFFEF9C"/>
        <color rgb="FF63BE7B"/>
      </colorScale>
    </cfRule>
  </conditionalFormatting>
  <conditionalFormatting sqref="Y47">
    <cfRule type="colorScale" priority="15">
      <colorScale>
        <cfvo type="min"/>
        <cfvo type="max"/>
        <color rgb="FFFFEF9C"/>
        <color rgb="FF63BE7B"/>
      </colorScale>
    </cfRule>
  </conditionalFormatting>
  <conditionalFormatting sqref="Y48">
    <cfRule type="colorScale" priority="14">
      <colorScale>
        <cfvo type="min"/>
        <cfvo type="max"/>
        <color rgb="FFFFEF9C"/>
        <color rgb="FF63BE7B"/>
      </colorScale>
    </cfRule>
  </conditionalFormatting>
  <conditionalFormatting sqref="Y49">
    <cfRule type="colorScale" priority="13">
      <colorScale>
        <cfvo type="min"/>
        <cfvo type="max"/>
        <color rgb="FFFFEF9C"/>
        <color rgb="FF63BE7B"/>
      </colorScale>
    </cfRule>
  </conditionalFormatting>
  <conditionalFormatting sqref="Y50">
    <cfRule type="colorScale" priority="12">
      <colorScale>
        <cfvo type="min"/>
        <cfvo type="max"/>
        <color rgb="FFFFEF9C"/>
        <color rgb="FF63BE7B"/>
      </colorScale>
    </cfRule>
  </conditionalFormatting>
  <conditionalFormatting sqref="Y51">
    <cfRule type="colorScale" priority="11">
      <colorScale>
        <cfvo type="min"/>
        <cfvo type="max"/>
        <color rgb="FFFFEF9C"/>
        <color rgb="FF63BE7B"/>
      </colorScale>
    </cfRule>
  </conditionalFormatting>
  <conditionalFormatting sqref="Y52">
    <cfRule type="colorScale" priority="10">
      <colorScale>
        <cfvo type="min"/>
        <cfvo type="max"/>
        <color rgb="FFFFEF9C"/>
        <color rgb="FF63BE7B"/>
      </colorScale>
    </cfRule>
  </conditionalFormatting>
  <conditionalFormatting sqref="Y53">
    <cfRule type="colorScale" priority="9">
      <colorScale>
        <cfvo type="min"/>
        <cfvo type="max"/>
        <color rgb="FFFFEF9C"/>
        <color rgb="FF63BE7B"/>
      </colorScale>
    </cfRule>
  </conditionalFormatting>
  <conditionalFormatting sqref="Y54">
    <cfRule type="colorScale" priority="8">
      <colorScale>
        <cfvo type="min"/>
        <cfvo type="max"/>
        <color rgb="FFFFEF9C"/>
        <color rgb="FF63BE7B"/>
      </colorScale>
    </cfRule>
  </conditionalFormatting>
  <conditionalFormatting sqref="Y55">
    <cfRule type="colorScale" priority="7">
      <colorScale>
        <cfvo type="min"/>
        <cfvo type="max"/>
        <color rgb="FFFFEF9C"/>
        <color rgb="FF63BE7B"/>
      </colorScale>
    </cfRule>
  </conditionalFormatting>
  <conditionalFormatting sqref="Y56">
    <cfRule type="colorScale" priority="6">
      <colorScale>
        <cfvo type="min"/>
        <cfvo type="max"/>
        <color rgb="FFFFEF9C"/>
        <color rgb="FF63BE7B"/>
      </colorScale>
    </cfRule>
  </conditionalFormatting>
  <conditionalFormatting sqref="Y57">
    <cfRule type="colorScale" priority="5">
      <colorScale>
        <cfvo type="min"/>
        <cfvo type="max"/>
        <color rgb="FFFFEF9C"/>
        <color rgb="FF63BE7B"/>
      </colorScale>
    </cfRule>
  </conditionalFormatting>
  <conditionalFormatting sqref="Y58">
    <cfRule type="colorScale" priority="4">
      <colorScale>
        <cfvo type="min"/>
        <cfvo type="max"/>
        <color rgb="FFFFEF9C"/>
        <color rgb="FF63BE7B"/>
      </colorScale>
    </cfRule>
  </conditionalFormatting>
  <conditionalFormatting sqref="Y59">
    <cfRule type="colorScale" priority="3">
      <colorScale>
        <cfvo type="min"/>
        <cfvo type="max"/>
        <color rgb="FFFFEF9C"/>
        <color rgb="FF63BE7B"/>
      </colorScale>
    </cfRule>
  </conditionalFormatting>
  <conditionalFormatting sqref="Y60">
    <cfRule type="colorScale" priority="2">
      <colorScale>
        <cfvo type="min"/>
        <cfvo type="max"/>
        <color rgb="FFFFEF9C"/>
        <color rgb="FF63BE7B"/>
      </colorScale>
    </cfRule>
  </conditionalFormatting>
  <conditionalFormatting sqref="Y61">
    <cfRule type="colorScale" priority="1">
      <colorScale>
        <cfvo type="min"/>
        <cfvo type="max"/>
        <color rgb="FFFFEF9C"/>
        <color rgb="FF63BE7B"/>
      </colorScale>
    </cfRule>
  </conditionalFormatting>
  <conditionalFormatting sqref="AJ38:AJ43">
    <cfRule type="colorScale" priority="29">
      <colorScale>
        <cfvo type="min"/>
        <cfvo type="max"/>
        <color rgb="FFFFEF9C"/>
        <color rgb="FF63BE7B"/>
      </colorScale>
    </cfRule>
  </conditionalFormatting>
  <conditionalFormatting sqref="AJ44:AJ49">
    <cfRule type="colorScale" priority="28">
      <colorScale>
        <cfvo type="min"/>
        <cfvo type="max"/>
        <color rgb="FFFFEF9C"/>
        <color rgb="FF63BE7B"/>
      </colorScale>
    </cfRule>
  </conditionalFormatting>
  <conditionalFormatting sqref="AJ50:AJ57">
    <cfRule type="colorScale" priority="27">
      <colorScale>
        <cfvo type="min"/>
        <cfvo type="max"/>
        <color rgb="FFFFEF9C"/>
        <color rgb="FF63BE7B"/>
      </colorScale>
    </cfRule>
  </conditionalFormatting>
  <conditionalFormatting sqref="AJ58:AJ62">
    <cfRule type="colorScale" priority="26">
      <colorScale>
        <cfvo type="min"/>
        <cfvo type="max"/>
        <color rgb="FFFFEF9C"/>
        <color rgb="FF63BE7B"/>
      </colorScale>
    </cfRule>
  </conditionalFormatting>
  <conditionalFormatting sqref="AJ63">
    <cfRule type="colorScale" priority="25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67CE-AD0C-43A9-AACE-9FA6967EE0F1}">
  <dimension ref="A1:O31"/>
  <sheetViews>
    <sheetView zoomScale="70" zoomScaleNormal="70" workbookViewId="0">
      <selection activeCell="U14" sqref="U14"/>
    </sheetView>
  </sheetViews>
  <sheetFormatPr defaultRowHeight="15" x14ac:dyDescent="0.25"/>
  <cols>
    <col min="7" max="7" width="15.42578125" customWidth="1"/>
  </cols>
  <sheetData>
    <row r="1" spans="1:8" x14ac:dyDescent="0.25">
      <c r="A1" s="131" t="s">
        <v>88</v>
      </c>
      <c r="B1" s="131" t="s">
        <v>2</v>
      </c>
      <c r="C1" s="131" t="s">
        <v>38</v>
      </c>
      <c r="D1" s="131" t="s">
        <v>39</v>
      </c>
      <c r="G1" s="134" t="s">
        <v>91</v>
      </c>
      <c r="H1" s="134" t="s">
        <v>92</v>
      </c>
    </row>
    <row r="2" spans="1:8" x14ac:dyDescent="0.25">
      <c r="A2" s="132">
        <v>1</v>
      </c>
      <c r="B2" s="55" t="s">
        <v>8</v>
      </c>
      <c r="C2" s="133">
        <v>0.75</v>
      </c>
      <c r="D2" s="133">
        <v>0.86458333333333337</v>
      </c>
      <c r="G2" s="132" t="s">
        <v>93</v>
      </c>
      <c r="H2" s="135">
        <v>1</v>
      </c>
    </row>
    <row r="3" spans="1:8" x14ac:dyDescent="0.25">
      <c r="A3" s="132">
        <v>2</v>
      </c>
      <c r="B3" s="55" t="s">
        <v>11</v>
      </c>
      <c r="C3" s="133">
        <v>0.75</v>
      </c>
      <c r="D3" s="133">
        <v>0.86458333333333337</v>
      </c>
      <c r="G3" s="132" t="s">
        <v>94</v>
      </c>
      <c r="H3" s="135">
        <v>2</v>
      </c>
    </row>
    <row r="4" spans="1:8" x14ac:dyDescent="0.25">
      <c r="A4" s="132">
        <v>3</v>
      </c>
      <c r="B4" s="55" t="s">
        <v>12</v>
      </c>
      <c r="C4" s="133">
        <v>0.75</v>
      </c>
      <c r="D4" s="133">
        <v>0.86458333333333337</v>
      </c>
      <c r="G4" s="132" t="s">
        <v>95</v>
      </c>
      <c r="H4" s="135">
        <v>3</v>
      </c>
    </row>
    <row r="5" spans="1:8" x14ac:dyDescent="0.25">
      <c r="A5" s="132">
        <v>4</v>
      </c>
      <c r="B5" s="55" t="s">
        <v>13</v>
      </c>
      <c r="C5" s="133">
        <v>0.75</v>
      </c>
      <c r="D5" s="133">
        <v>0.86458333333333337</v>
      </c>
      <c r="G5" s="132" t="s">
        <v>96</v>
      </c>
      <c r="H5" s="135">
        <v>4</v>
      </c>
    </row>
    <row r="6" spans="1:8" x14ac:dyDescent="0.25">
      <c r="A6" s="132">
        <v>5</v>
      </c>
      <c r="B6" s="55" t="s">
        <v>8</v>
      </c>
      <c r="C6" s="133">
        <v>0.55902777777777779</v>
      </c>
      <c r="D6" s="133">
        <v>0.59722222222222221</v>
      </c>
      <c r="G6" s="132" t="s">
        <v>97</v>
      </c>
      <c r="H6" s="135" t="s">
        <v>98</v>
      </c>
    </row>
    <row r="7" spans="1:8" x14ac:dyDescent="0.25">
      <c r="A7" s="132">
        <v>6</v>
      </c>
      <c r="B7" s="55" t="s">
        <v>12</v>
      </c>
      <c r="C7" s="133">
        <v>0.55902777777777779</v>
      </c>
      <c r="D7" s="133">
        <v>0.63541666666666663</v>
      </c>
      <c r="G7" s="132" t="s">
        <v>99</v>
      </c>
      <c r="H7" s="135" t="s">
        <v>229</v>
      </c>
    </row>
    <row r="8" spans="1:8" x14ac:dyDescent="0.25">
      <c r="A8" s="132">
        <v>7</v>
      </c>
      <c r="B8" s="55" t="s">
        <v>11</v>
      </c>
      <c r="C8" s="133">
        <v>0.55902777777777779</v>
      </c>
      <c r="D8" s="133">
        <v>0.63541666666666663</v>
      </c>
      <c r="G8" s="132" t="s">
        <v>101</v>
      </c>
      <c r="H8" s="135" t="s">
        <v>228</v>
      </c>
    </row>
    <row r="9" spans="1:8" x14ac:dyDescent="0.25">
      <c r="A9" s="132">
        <v>8</v>
      </c>
      <c r="B9" s="55" t="s">
        <v>35</v>
      </c>
      <c r="C9" s="133">
        <v>0.55902777777777779</v>
      </c>
      <c r="D9" s="133">
        <v>0.59722222222222221</v>
      </c>
      <c r="G9" s="132" t="s">
        <v>102</v>
      </c>
      <c r="H9" s="135">
        <v>7</v>
      </c>
    </row>
    <row r="10" spans="1:8" x14ac:dyDescent="0.25">
      <c r="A10" s="142">
        <v>9</v>
      </c>
      <c r="B10" s="48" t="s">
        <v>12</v>
      </c>
      <c r="C10" s="143">
        <v>0.60416666666666663</v>
      </c>
      <c r="D10" s="143">
        <v>0.71875</v>
      </c>
      <c r="G10" s="132" t="s">
        <v>103</v>
      </c>
      <c r="H10" s="135">
        <v>8</v>
      </c>
    </row>
    <row r="11" spans="1:8" x14ac:dyDescent="0.25">
      <c r="A11" s="132">
        <v>10</v>
      </c>
      <c r="B11" s="55" t="s">
        <v>35</v>
      </c>
      <c r="C11" s="133">
        <v>0.60416666666666663</v>
      </c>
      <c r="D11" s="133">
        <v>0.71875</v>
      </c>
      <c r="G11" s="132" t="s">
        <v>104</v>
      </c>
      <c r="H11" s="135">
        <v>10</v>
      </c>
    </row>
    <row r="12" spans="1:8" x14ac:dyDescent="0.25">
      <c r="A12" s="132">
        <v>11</v>
      </c>
      <c r="B12" s="55" t="s">
        <v>12</v>
      </c>
      <c r="C12" s="133">
        <v>0.60416666666666663</v>
      </c>
      <c r="D12" s="133">
        <v>0.63541666666666663</v>
      </c>
      <c r="G12" s="54" t="s">
        <v>227</v>
      </c>
      <c r="H12" s="55">
        <v>12</v>
      </c>
    </row>
    <row r="13" spans="1:8" x14ac:dyDescent="0.25">
      <c r="A13" s="132">
        <v>12</v>
      </c>
      <c r="B13" s="55" t="s">
        <v>35</v>
      </c>
      <c r="C13" s="133">
        <v>0.75</v>
      </c>
      <c r="D13" s="133">
        <v>0.86458333333333337</v>
      </c>
    </row>
    <row r="14" spans="1:8" x14ac:dyDescent="0.25">
      <c r="A14" s="132">
        <v>13</v>
      </c>
      <c r="B14" s="55" t="s">
        <v>8</v>
      </c>
      <c r="C14" s="133">
        <v>0.55902777777777779</v>
      </c>
      <c r="D14" s="133">
        <v>0.63541666666666663</v>
      </c>
    </row>
    <row r="15" spans="1:8" x14ac:dyDescent="0.25">
      <c r="A15" s="132">
        <v>14</v>
      </c>
      <c r="B15" s="55" t="s">
        <v>12</v>
      </c>
      <c r="C15" s="133">
        <v>0.55902777777777779</v>
      </c>
      <c r="D15" s="133">
        <v>0.59722222222222221</v>
      </c>
    </row>
    <row r="17" spans="1:15" x14ac:dyDescent="0.25">
      <c r="A17" s="48"/>
      <c r="B17" s="109">
        <v>1</v>
      </c>
      <c r="C17" s="109">
        <f>B17+1</f>
        <v>2</v>
      </c>
      <c r="D17" s="109">
        <f t="shared" ref="D17:O17" si="0">C17+1</f>
        <v>3</v>
      </c>
      <c r="E17" s="109">
        <f t="shared" si="0"/>
        <v>4</v>
      </c>
      <c r="F17" s="109">
        <f t="shared" si="0"/>
        <v>5</v>
      </c>
      <c r="G17" s="109">
        <f t="shared" si="0"/>
        <v>6</v>
      </c>
      <c r="H17" s="109">
        <f t="shared" si="0"/>
        <v>7</v>
      </c>
      <c r="I17" s="109">
        <f t="shared" si="0"/>
        <v>8</v>
      </c>
      <c r="J17" s="109">
        <f t="shared" si="0"/>
        <v>9</v>
      </c>
      <c r="K17" s="109">
        <f t="shared" si="0"/>
        <v>10</v>
      </c>
      <c r="L17" s="109">
        <f>K17+1</f>
        <v>11</v>
      </c>
      <c r="M17" s="109">
        <f t="shared" si="0"/>
        <v>12</v>
      </c>
      <c r="N17" s="109">
        <f t="shared" si="0"/>
        <v>13</v>
      </c>
      <c r="O17" s="109">
        <f t="shared" si="0"/>
        <v>14</v>
      </c>
    </row>
    <row r="18" spans="1:15" x14ac:dyDescent="0.25">
      <c r="A18" s="109">
        <v>1</v>
      </c>
      <c r="B18" s="138">
        <v>0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</row>
    <row r="19" spans="1:15" x14ac:dyDescent="0.25">
      <c r="A19" s="109">
        <f t="shared" ref="A19:A31" si="1">A18+1</f>
        <v>2</v>
      </c>
      <c r="B19" s="138">
        <v>0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0</v>
      </c>
      <c r="I19" s="138">
        <v>0</v>
      </c>
      <c r="J19" s="138">
        <v>0</v>
      </c>
      <c r="K19" s="138">
        <v>0</v>
      </c>
      <c r="L19" s="138">
        <v>0</v>
      </c>
      <c r="M19" s="138">
        <v>0</v>
      </c>
      <c r="N19" s="138">
        <v>0</v>
      </c>
      <c r="O19" s="138">
        <v>0</v>
      </c>
    </row>
    <row r="20" spans="1:15" x14ac:dyDescent="0.25">
      <c r="A20" s="109">
        <f t="shared" si="1"/>
        <v>3</v>
      </c>
      <c r="B20" s="138">
        <v>0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0</v>
      </c>
      <c r="I20" s="138">
        <v>0</v>
      </c>
      <c r="J20" s="138">
        <v>0</v>
      </c>
      <c r="K20" s="138">
        <v>0</v>
      </c>
      <c r="L20" s="138">
        <v>0</v>
      </c>
      <c r="M20" s="138">
        <v>0</v>
      </c>
      <c r="N20" s="138">
        <v>0</v>
      </c>
      <c r="O20" s="138">
        <v>0</v>
      </c>
    </row>
    <row r="21" spans="1:15" x14ac:dyDescent="0.25">
      <c r="A21" s="109">
        <f t="shared" si="1"/>
        <v>4</v>
      </c>
      <c r="B21" s="138">
        <v>0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0</v>
      </c>
      <c r="I21" s="138">
        <v>0</v>
      </c>
      <c r="J21" s="138">
        <v>0</v>
      </c>
      <c r="K21" s="138">
        <v>0</v>
      </c>
      <c r="L21" s="138">
        <v>0</v>
      </c>
      <c r="M21" s="138">
        <v>0</v>
      </c>
      <c r="N21" s="138">
        <v>0</v>
      </c>
      <c r="O21" s="138">
        <v>0</v>
      </c>
    </row>
    <row r="22" spans="1:15" x14ac:dyDescent="0.25">
      <c r="A22" s="109">
        <f t="shared" si="1"/>
        <v>5</v>
      </c>
      <c r="B22" s="138">
        <v>0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0</v>
      </c>
      <c r="I22" s="138">
        <v>0</v>
      </c>
      <c r="J22" s="138">
        <v>0</v>
      </c>
      <c r="K22" s="138">
        <v>0</v>
      </c>
      <c r="L22" s="138">
        <v>0</v>
      </c>
      <c r="M22" s="138">
        <v>0</v>
      </c>
      <c r="N22" s="138">
        <v>1</v>
      </c>
      <c r="O22" s="138">
        <v>0</v>
      </c>
    </row>
    <row r="23" spans="1:15" x14ac:dyDescent="0.25">
      <c r="A23" s="109">
        <f t="shared" si="1"/>
        <v>6</v>
      </c>
      <c r="B23" s="138">
        <v>0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0</v>
      </c>
      <c r="I23" s="138">
        <v>0</v>
      </c>
      <c r="J23" s="138">
        <v>1</v>
      </c>
      <c r="K23" s="138">
        <v>0</v>
      </c>
      <c r="L23" s="138">
        <v>1</v>
      </c>
      <c r="M23" s="138">
        <v>0</v>
      </c>
      <c r="N23" s="138">
        <v>0</v>
      </c>
      <c r="O23" s="138">
        <v>1</v>
      </c>
    </row>
    <row r="24" spans="1:15" x14ac:dyDescent="0.25">
      <c r="A24" s="109">
        <f t="shared" si="1"/>
        <v>7</v>
      </c>
      <c r="B24" s="138">
        <v>0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0</v>
      </c>
      <c r="I24" s="138">
        <v>0</v>
      </c>
      <c r="J24" s="138">
        <v>0</v>
      </c>
      <c r="K24" s="138">
        <v>0</v>
      </c>
      <c r="L24" s="138">
        <v>0</v>
      </c>
      <c r="M24" s="138">
        <v>0</v>
      </c>
      <c r="N24" s="138">
        <v>0</v>
      </c>
      <c r="O24" s="138">
        <v>0</v>
      </c>
    </row>
    <row r="25" spans="1:15" x14ac:dyDescent="0.25">
      <c r="A25" s="109">
        <f t="shared" si="1"/>
        <v>8</v>
      </c>
      <c r="B25" s="138">
        <v>0</v>
      </c>
      <c r="C25" s="138">
        <v>0</v>
      </c>
      <c r="D25" s="138">
        <v>0</v>
      </c>
      <c r="E25" s="138">
        <v>0</v>
      </c>
      <c r="F25" s="138">
        <v>0</v>
      </c>
      <c r="G25" s="138">
        <v>0</v>
      </c>
      <c r="H25" s="138">
        <v>0</v>
      </c>
      <c r="I25" s="138">
        <v>0</v>
      </c>
      <c r="J25" s="138">
        <v>0</v>
      </c>
      <c r="K25" s="138">
        <v>0</v>
      </c>
      <c r="L25" s="138">
        <v>0</v>
      </c>
      <c r="M25" s="138">
        <v>0</v>
      </c>
      <c r="N25" s="138">
        <v>0</v>
      </c>
      <c r="O25" s="138">
        <v>0</v>
      </c>
    </row>
    <row r="26" spans="1:15" x14ac:dyDescent="0.25">
      <c r="A26" s="109">
        <f t="shared" si="1"/>
        <v>9</v>
      </c>
      <c r="B26" s="138">
        <v>0</v>
      </c>
      <c r="C26" s="138">
        <v>0</v>
      </c>
      <c r="D26" s="138">
        <v>0</v>
      </c>
      <c r="E26" s="138">
        <v>0</v>
      </c>
      <c r="F26" s="138">
        <v>0</v>
      </c>
      <c r="G26" s="138">
        <v>1</v>
      </c>
      <c r="H26" s="138">
        <v>0</v>
      </c>
      <c r="I26" s="138">
        <v>0</v>
      </c>
      <c r="J26" s="138">
        <v>0</v>
      </c>
      <c r="K26" s="138">
        <v>0</v>
      </c>
      <c r="L26" s="138">
        <v>1</v>
      </c>
      <c r="M26" s="138">
        <v>0</v>
      </c>
      <c r="N26" s="138">
        <v>0</v>
      </c>
      <c r="O26" s="138">
        <v>0</v>
      </c>
    </row>
    <row r="27" spans="1:15" x14ac:dyDescent="0.25">
      <c r="A27" s="109">
        <f t="shared" si="1"/>
        <v>10</v>
      </c>
      <c r="B27" s="138">
        <v>0</v>
      </c>
      <c r="C27" s="138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8">
        <v>0</v>
      </c>
      <c r="M27" s="138">
        <v>0</v>
      </c>
      <c r="N27" s="138">
        <v>0</v>
      </c>
      <c r="O27" s="138">
        <v>0</v>
      </c>
    </row>
    <row r="28" spans="1:15" x14ac:dyDescent="0.25">
      <c r="A28" s="109">
        <f t="shared" si="1"/>
        <v>11</v>
      </c>
      <c r="B28" s="138">
        <v>0</v>
      </c>
      <c r="C28" s="138">
        <v>0</v>
      </c>
      <c r="D28" s="138">
        <v>0</v>
      </c>
      <c r="E28" s="138">
        <v>0</v>
      </c>
      <c r="F28" s="138">
        <v>0</v>
      </c>
      <c r="G28" s="138">
        <v>1</v>
      </c>
      <c r="H28" s="138">
        <v>0</v>
      </c>
      <c r="I28" s="138">
        <v>0</v>
      </c>
      <c r="J28" s="138">
        <v>1</v>
      </c>
      <c r="K28" s="138">
        <v>0</v>
      </c>
      <c r="L28" s="138">
        <v>0</v>
      </c>
      <c r="M28" s="138">
        <v>0</v>
      </c>
      <c r="N28" s="138">
        <v>0</v>
      </c>
      <c r="O28" s="138">
        <v>0</v>
      </c>
    </row>
    <row r="29" spans="1:15" x14ac:dyDescent="0.25">
      <c r="A29" s="109">
        <f t="shared" si="1"/>
        <v>12</v>
      </c>
      <c r="B29" s="138">
        <v>0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0</v>
      </c>
      <c r="M29" s="138">
        <v>0</v>
      </c>
      <c r="N29" s="138">
        <v>0</v>
      </c>
      <c r="O29" s="138">
        <v>0</v>
      </c>
    </row>
    <row r="30" spans="1:15" x14ac:dyDescent="0.25">
      <c r="A30" s="109">
        <f t="shared" si="1"/>
        <v>13</v>
      </c>
      <c r="B30" s="138">
        <v>0</v>
      </c>
      <c r="C30" s="138">
        <v>0</v>
      </c>
      <c r="D30" s="138">
        <v>0</v>
      </c>
      <c r="E30" s="138">
        <v>0</v>
      </c>
      <c r="F30" s="138">
        <v>1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0</v>
      </c>
      <c r="M30" s="138">
        <v>0</v>
      </c>
      <c r="N30" s="138">
        <v>0</v>
      </c>
      <c r="O30" s="138">
        <v>0</v>
      </c>
    </row>
    <row r="31" spans="1:15" x14ac:dyDescent="0.25">
      <c r="A31" s="109">
        <f t="shared" si="1"/>
        <v>14</v>
      </c>
      <c r="B31" s="138">
        <v>0</v>
      </c>
      <c r="C31" s="138">
        <v>0</v>
      </c>
      <c r="D31" s="138">
        <v>0</v>
      </c>
      <c r="E31" s="138">
        <v>0</v>
      </c>
      <c r="F31" s="138">
        <v>0</v>
      </c>
      <c r="G31" s="138">
        <v>1</v>
      </c>
      <c r="H31" s="138">
        <v>0</v>
      </c>
      <c r="I31" s="138">
        <v>0</v>
      </c>
      <c r="J31" s="138">
        <v>0</v>
      </c>
      <c r="K31" s="138">
        <v>0</v>
      </c>
      <c r="L31" s="138">
        <v>0</v>
      </c>
      <c r="M31" s="138">
        <v>0</v>
      </c>
      <c r="N31" s="138">
        <v>0</v>
      </c>
      <c r="O31" s="138">
        <v>0</v>
      </c>
    </row>
  </sheetData>
  <conditionalFormatting sqref="B18:O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H6 H8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98C0-D9D7-4F13-B755-69C326FE87E8}">
  <sheetPr>
    <tabColor rgb="FF92D050"/>
  </sheetPr>
  <dimension ref="A1:AE39"/>
  <sheetViews>
    <sheetView zoomScale="70" zoomScaleNormal="70" workbookViewId="0">
      <selection activeCell="K19" sqref="K19"/>
    </sheetView>
  </sheetViews>
  <sheetFormatPr defaultRowHeight="15" x14ac:dyDescent="0.25"/>
  <cols>
    <col min="1" max="1" width="14.28515625" customWidth="1"/>
    <col min="2" max="2" width="16.140625" customWidth="1"/>
    <col min="3" max="3" width="11" customWidth="1"/>
    <col min="4" max="4" width="36.42578125" customWidth="1"/>
    <col min="5" max="5" width="12.140625" customWidth="1"/>
    <col min="6" max="6" width="14.140625" customWidth="1"/>
    <col min="7" max="7" width="13.28515625" customWidth="1"/>
    <col min="8" max="8" width="10" customWidth="1"/>
    <col min="9" max="9" width="12.140625" customWidth="1"/>
    <col min="20" max="20" width="12.85546875" customWidth="1"/>
    <col min="21" max="21" width="12.140625" customWidth="1"/>
    <col min="27" max="27" width="32.5703125" customWidth="1"/>
    <col min="28" max="28" width="14.140625" customWidth="1"/>
  </cols>
  <sheetData>
    <row r="1" spans="1:31" ht="31.5" x14ac:dyDescent="0.25">
      <c r="A1" s="103" t="s">
        <v>114</v>
      </c>
      <c r="B1" s="103" t="s">
        <v>113</v>
      </c>
      <c r="C1" s="103" t="s">
        <v>36</v>
      </c>
      <c r="D1" s="103" t="s">
        <v>37</v>
      </c>
      <c r="E1" s="103" t="s">
        <v>2</v>
      </c>
      <c r="F1" s="103" t="s">
        <v>38</v>
      </c>
      <c r="G1" s="103" t="s">
        <v>39</v>
      </c>
      <c r="H1" s="103" t="s">
        <v>5</v>
      </c>
      <c r="I1" s="103" t="s">
        <v>116</v>
      </c>
      <c r="L1" t="s">
        <v>122</v>
      </c>
      <c r="M1" t="s">
        <v>119</v>
      </c>
      <c r="N1" t="s">
        <v>118</v>
      </c>
      <c r="O1" t="s">
        <v>115</v>
      </c>
      <c r="P1" t="s">
        <v>117</v>
      </c>
      <c r="S1" t="s">
        <v>121</v>
      </c>
      <c r="T1" t="s">
        <v>37</v>
      </c>
      <c r="U1" t="s">
        <v>36</v>
      </c>
      <c r="V1" t="s">
        <v>115</v>
      </c>
      <c r="W1" t="s">
        <v>117</v>
      </c>
      <c r="Z1" t="s">
        <v>121</v>
      </c>
      <c r="AA1" t="s">
        <v>123</v>
      </c>
      <c r="AB1" t="s">
        <v>37</v>
      </c>
      <c r="AC1" t="s">
        <v>36</v>
      </c>
      <c r="AD1" t="s">
        <v>115</v>
      </c>
      <c r="AE1" t="s">
        <v>117</v>
      </c>
    </row>
    <row r="2" spans="1:31" x14ac:dyDescent="0.25">
      <c r="A2" s="72">
        <v>1</v>
      </c>
      <c r="B2" s="73">
        <v>1</v>
      </c>
      <c r="C2" s="78" t="s">
        <v>6</v>
      </c>
      <c r="D2" s="73" t="s">
        <v>69</v>
      </c>
      <c r="E2" s="73" t="s">
        <v>8</v>
      </c>
      <c r="F2" s="74">
        <v>0.75</v>
      </c>
      <c r="G2" s="74">
        <v>0.86458333333333337</v>
      </c>
      <c r="H2" s="73">
        <v>4.3</v>
      </c>
      <c r="I2" s="73">
        <v>4.3</v>
      </c>
      <c r="L2">
        <f>RANK(O2,$O$2:$O$9,0)</f>
        <v>8</v>
      </c>
      <c r="M2">
        <f>RANK(P2,$P$2:$P$9,0)</f>
        <v>2</v>
      </c>
      <c r="N2" t="s">
        <v>6</v>
      </c>
      <c r="O2" s="18">
        <f>AVERAGEIFS($I$2:$I$27,$C$2:$C$27,$N2)</f>
        <v>3.1374999999999997</v>
      </c>
      <c r="P2">
        <f>_xlfn.MAXIFS($I$2:$I$27,$C$2:$C$27,$N2)</f>
        <v>4.3</v>
      </c>
      <c r="S2">
        <v>1</v>
      </c>
      <c r="T2" t="s">
        <v>19</v>
      </c>
      <c r="U2" t="s">
        <v>18</v>
      </c>
      <c r="V2" s="18">
        <f>AVERAGEIFS($I$2:$I$27,$C$2:$C$27,$U2)</f>
        <v>3.75</v>
      </c>
      <c r="W2">
        <f>_xlfn.MAXIFS($I$2:$I$27,$C$2:$C$27,$U2)</f>
        <v>4.4000000000000004</v>
      </c>
      <c r="Z2">
        <v>1</v>
      </c>
      <c r="AA2" t="str">
        <f>AB2&amp;"- "&amp;AC2</f>
        <v>Risk Management- FIN316</v>
      </c>
      <c r="AB2" t="s">
        <v>25</v>
      </c>
      <c r="AC2" t="s">
        <v>76</v>
      </c>
      <c r="AD2" s="18">
        <f>AVERAGEIFS($I$2:$I$27,$C$2:$C$27,$AC2)</f>
        <v>3.8000000000000003</v>
      </c>
      <c r="AE2">
        <f>_xlfn.MAXIFS($I$2:$I$27,$C$2:$C$27,$AC2)</f>
        <v>3.9</v>
      </c>
    </row>
    <row r="3" spans="1:31" x14ac:dyDescent="0.25">
      <c r="A3" s="72">
        <v>2</v>
      </c>
      <c r="B3" s="73">
        <v>2</v>
      </c>
      <c r="C3" s="78" t="s">
        <v>6</v>
      </c>
      <c r="D3" s="73" t="s">
        <v>69</v>
      </c>
      <c r="E3" s="73" t="s">
        <v>11</v>
      </c>
      <c r="F3" s="74">
        <v>0.75</v>
      </c>
      <c r="G3" s="74">
        <v>0.86458333333333337</v>
      </c>
      <c r="H3" s="73">
        <v>3.8</v>
      </c>
      <c r="I3" s="73">
        <v>3.8</v>
      </c>
      <c r="L3">
        <f t="shared" ref="L3:L9" si="0">RANK(O3,$O$2:$O$9,0)</f>
        <v>5</v>
      </c>
      <c r="M3">
        <f t="shared" ref="M3:M9" si="1">RANK(P3,$P$2:$P$9,0)</f>
        <v>6</v>
      </c>
      <c r="N3" t="s">
        <v>70</v>
      </c>
      <c r="O3" s="18">
        <f t="shared" ref="O3:O9" si="2">AVERAGEIFS($I$2:$I$27,$C$2:$C$27,$N3)</f>
        <v>3.3666666666666667</v>
      </c>
      <c r="P3">
        <f t="shared" ref="P3:P9" si="3">_xlfn.MAXIFS($I$2:$I$27,$C$2:$C$27,$N3)</f>
        <v>3.5</v>
      </c>
      <c r="S3">
        <f>S2+1</f>
        <v>2</v>
      </c>
      <c r="T3" t="s">
        <v>69</v>
      </c>
      <c r="U3" t="s">
        <v>6</v>
      </c>
      <c r="V3" s="18">
        <f t="shared" ref="V3:V9" si="4">AVERAGEIFS($I$2:$I$27,$C$2:$C$27,$U3)</f>
        <v>3.1374999999999997</v>
      </c>
      <c r="W3">
        <f t="shared" ref="W3:W9" si="5">_xlfn.MAXIFS($I$2:$I$27,$C$2:$C$27,$U3)</f>
        <v>4.3</v>
      </c>
      <c r="Z3">
        <f>Z2+1</f>
        <v>2</v>
      </c>
      <c r="AA3" t="str">
        <f>AB3&amp;"- "&amp;AC3</f>
        <v>Intergenerational Computing- CS101</v>
      </c>
      <c r="AB3" t="s">
        <v>19</v>
      </c>
      <c r="AC3" t="s">
        <v>18</v>
      </c>
      <c r="AD3" s="18">
        <f t="shared" ref="AD3:AD9" si="6">AVERAGEIFS($I$2:$I$27,$C$2:$C$27,$AC3)</f>
        <v>3.75</v>
      </c>
      <c r="AE3">
        <f t="shared" ref="AE3:AE9" si="7">_xlfn.MAXIFS($I$2:$I$27,$C$2:$C$27,$AC3)</f>
        <v>4.4000000000000004</v>
      </c>
    </row>
    <row r="4" spans="1:31" x14ac:dyDescent="0.25">
      <c r="A4" s="72">
        <v>3</v>
      </c>
      <c r="B4" s="73">
        <v>3</v>
      </c>
      <c r="C4" s="78" t="s">
        <v>6</v>
      </c>
      <c r="D4" s="73" t="s">
        <v>69</v>
      </c>
      <c r="E4" s="73" t="s">
        <v>12</v>
      </c>
      <c r="F4" s="74">
        <v>0.75</v>
      </c>
      <c r="G4" s="74">
        <v>0.86458333333333337</v>
      </c>
      <c r="H4" s="73">
        <v>3.5</v>
      </c>
      <c r="I4" s="73">
        <v>3.5</v>
      </c>
      <c r="L4">
        <f t="shared" si="0"/>
        <v>2</v>
      </c>
      <c r="M4">
        <f t="shared" si="1"/>
        <v>1</v>
      </c>
      <c r="N4" t="s">
        <v>18</v>
      </c>
      <c r="O4" s="18">
        <f t="shared" si="2"/>
        <v>3.75</v>
      </c>
      <c r="P4">
        <f t="shared" si="3"/>
        <v>4.4000000000000004</v>
      </c>
      <c r="S4">
        <f t="shared" ref="S4:S9" si="8">S3+1</f>
        <v>3</v>
      </c>
      <c r="T4" t="s">
        <v>25</v>
      </c>
      <c r="U4" t="s">
        <v>76</v>
      </c>
      <c r="V4" s="18">
        <f t="shared" si="4"/>
        <v>3.8000000000000003</v>
      </c>
      <c r="W4">
        <f t="shared" si="5"/>
        <v>3.9</v>
      </c>
      <c r="Z4">
        <f t="shared" ref="Z4:Z9" si="9">Z3+1</f>
        <v>3</v>
      </c>
      <c r="AA4" t="str">
        <f t="shared" ref="AA4:AA9" si="10">AB4&amp;"- "&amp;AC4</f>
        <v>Risk Management- FIN316</v>
      </c>
      <c r="AB4" t="s">
        <v>25</v>
      </c>
      <c r="AC4" t="s">
        <v>76</v>
      </c>
      <c r="AD4" s="18">
        <f t="shared" si="6"/>
        <v>3.8000000000000003</v>
      </c>
      <c r="AE4">
        <f t="shared" si="7"/>
        <v>3.9</v>
      </c>
    </row>
    <row r="5" spans="1:31" x14ac:dyDescent="0.25">
      <c r="A5" s="72">
        <v>4</v>
      </c>
      <c r="B5" s="73">
        <v>4</v>
      </c>
      <c r="C5" s="78" t="s">
        <v>6</v>
      </c>
      <c r="D5" s="73" t="s">
        <v>69</v>
      </c>
      <c r="E5" s="73" t="s">
        <v>13</v>
      </c>
      <c r="F5" s="74">
        <v>0.75</v>
      </c>
      <c r="G5" s="74">
        <v>0.86458333333333337</v>
      </c>
      <c r="H5" s="73">
        <v>3.5</v>
      </c>
      <c r="I5" s="73">
        <v>3.5</v>
      </c>
      <c r="L5">
        <f t="shared" si="0"/>
        <v>3</v>
      </c>
      <c r="M5">
        <f t="shared" si="1"/>
        <v>4</v>
      </c>
      <c r="N5" t="s">
        <v>20</v>
      </c>
      <c r="O5" s="18">
        <f t="shared" si="2"/>
        <v>3.6</v>
      </c>
      <c r="P5">
        <f t="shared" si="3"/>
        <v>3.7</v>
      </c>
      <c r="S5">
        <f t="shared" si="8"/>
        <v>4</v>
      </c>
      <c r="T5" t="s">
        <v>21</v>
      </c>
      <c r="U5" t="s">
        <v>20</v>
      </c>
      <c r="V5" s="18">
        <f t="shared" si="4"/>
        <v>3.6</v>
      </c>
      <c r="W5">
        <f t="shared" si="5"/>
        <v>3.7</v>
      </c>
      <c r="Z5">
        <f t="shared" si="9"/>
        <v>4</v>
      </c>
      <c r="AA5" t="str">
        <f t="shared" si="10"/>
        <v>Web Design for Nonprofit Organisations- CS102</v>
      </c>
      <c r="AB5" t="s">
        <v>21</v>
      </c>
      <c r="AC5" t="s">
        <v>20</v>
      </c>
      <c r="AD5" s="18">
        <f t="shared" si="6"/>
        <v>3.6</v>
      </c>
      <c r="AE5">
        <f t="shared" si="7"/>
        <v>3.7</v>
      </c>
    </row>
    <row r="6" spans="1:31" x14ac:dyDescent="0.25">
      <c r="A6" s="72">
        <v>5</v>
      </c>
      <c r="B6" s="73">
        <v>5</v>
      </c>
      <c r="C6" s="78" t="s">
        <v>6</v>
      </c>
      <c r="D6" s="73" t="s">
        <v>69</v>
      </c>
      <c r="E6" s="73" t="s">
        <v>8</v>
      </c>
      <c r="F6" s="74">
        <v>0.55902777777777779</v>
      </c>
      <c r="G6" s="74">
        <v>0.59722222222222221</v>
      </c>
      <c r="H6" s="73">
        <v>2.2999999999999998</v>
      </c>
      <c r="I6" s="73">
        <v>2.2999999999999998</v>
      </c>
      <c r="L6">
        <f t="shared" si="0"/>
        <v>4</v>
      </c>
      <c r="M6">
        <f t="shared" si="1"/>
        <v>4</v>
      </c>
      <c r="N6" t="s">
        <v>71</v>
      </c>
      <c r="O6" s="18">
        <f t="shared" si="2"/>
        <v>3.4666666666666668</v>
      </c>
      <c r="P6">
        <f t="shared" si="3"/>
        <v>3.7</v>
      </c>
      <c r="S6">
        <f t="shared" si="8"/>
        <v>5</v>
      </c>
      <c r="T6" t="s">
        <v>72</v>
      </c>
      <c r="U6" t="s">
        <v>71</v>
      </c>
      <c r="V6" s="18">
        <f t="shared" si="4"/>
        <v>3.4666666666666668</v>
      </c>
      <c r="W6">
        <f t="shared" si="5"/>
        <v>3.7</v>
      </c>
      <c r="Z6">
        <f t="shared" si="9"/>
        <v>5</v>
      </c>
      <c r="AA6" t="str">
        <f t="shared" si="10"/>
        <v>International Finance- FIN300</v>
      </c>
      <c r="AB6" t="s">
        <v>17</v>
      </c>
      <c r="AC6" t="s">
        <v>70</v>
      </c>
      <c r="AD6" s="18">
        <f t="shared" si="6"/>
        <v>3.3666666666666667</v>
      </c>
      <c r="AE6">
        <f t="shared" si="7"/>
        <v>3.5</v>
      </c>
    </row>
    <row r="7" spans="1:31" x14ac:dyDescent="0.25">
      <c r="A7" s="72">
        <v>6</v>
      </c>
      <c r="B7" s="73">
        <v>5</v>
      </c>
      <c r="C7" s="78" t="s">
        <v>6</v>
      </c>
      <c r="D7" s="73" t="s">
        <v>69</v>
      </c>
      <c r="E7" s="73" t="s">
        <v>12</v>
      </c>
      <c r="F7" s="74">
        <v>0.55902777777777779</v>
      </c>
      <c r="G7" s="74">
        <v>0.63541666666666663</v>
      </c>
      <c r="H7" s="73">
        <v>2.2999999999999998</v>
      </c>
      <c r="I7" s="73">
        <v>2.2999999999999998</v>
      </c>
      <c r="L7">
        <f t="shared" si="0"/>
        <v>1</v>
      </c>
      <c r="M7">
        <f t="shared" si="1"/>
        <v>3</v>
      </c>
      <c r="N7" t="s">
        <v>76</v>
      </c>
      <c r="O7" s="18">
        <f t="shared" si="2"/>
        <v>3.8000000000000003</v>
      </c>
      <c r="P7">
        <f t="shared" si="3"/>
        <v>3.9</v>
      </c>
      <c r="S7">
        <f t="shared" si="8"/>
        <v>6</v>
      </c>
      <c r="T7" t="s">
        <v>17</v>
      </c>
      <c r="U7" t="s">
        <v>70</v>
      </c>
      <c r="V7" s="18">
        <f t="shared" si="4"/>
        <v>3.3666666666666667</v>
      </c>
      <c r="W7">
        <f t="shared" si="5"/>
        <v>3.5</v>
      </c>
      <c r="Z7">
        <f t="shared" si="9"/>
        <v>6</v>
      </c>
      <c r="AA7" t="str">
        <f t="shared" si="10"/>
        <v>Options, Futures and Swaps- FIN317</v>
      </c>
      <c r="AB7" t="s">
        <v>27</v>
      </c>
      <c r="AC7" t="s">
        <v>73</v>
      </c>
      <c r="AD7" s="18">
        <f t="shared" si="6"/>
        <v>3.3333333333333335</v>
      </c>
      <c r="AE7">
        <f t="shared" si="7"/>
        <v>3.4</v>
      </c>
    </row>
    <row r="8" spans="1:31" x14ac:dyDescent="0.25">
      <c r="A8" s="72">
        <v>7</v>
      </c>
      <c r="B8" s="73">
        <v>6</v>
      </c>
      <c r="C8" s="78" t="s">
        <v>6</v>
      </c>
      <c r="D8" s="73" t="s">
        <v>69</v>
      </c>
      <c r="E8" s="73" t="s">
        <v>11</v>
      </c>
      <c r="F8" s="74">
        <v>0.55902777777777779</v>
      </c>
      <c r="G8" s="74">
        <v>0.63541666666666663</v>
      </c>
      <c r="H8" s="73">
        <v>1.35</v>
      </c>
      <c r="I8" s="73">
        <f>H8*2</f>
        <v>2.7</v>
      </c>
      <c r="L8">
        <f t="shared" si="0"/>
        <v>6</v>
      </c>
      <c r="M8">
        <f t="shared" si="1"/>
        <v>8</v>
      </c>
      <c r="N8" t="s">
        <v>73</v>
      </c>
      <c r="O8" s="18">
        <f t="shared" si="2"/>
        <v>3.3333333333333335</v>
      </c>
      <c r="P8">
        <f t="shared" si="3"/>
        <v>3.4</v>
      </c>
      <c r="S8">
        <f t="shared" si="8"/>
        <v>7</v>
      </c>
      <c r="T8" t="s">
        <v>75</v>
      </c>
      <c r="U8" t="s">
        <v>74</v>
      </c>
      <c r="V8" s="18">
        <f t="shared" si="4"/>
        <v>3.25</v>
      </c>
      <c r="W8">
        <f t="shared" si="5"/>
        <v>3.5</v>
      </c>
      <c r="Z8">
        <f t="shared" si="9"/>
        <v>7</v>
      </c>
      <c r="AA8" t="str">
        <f t="shared" si="10"/>
        <v>Fixed Instruments and Markets- FIN 318</v>
      </c>
      <c r="AB8" t="s">
        <v>75</v>
      </c>
      <c r="AC8" t="s">
        <v>74</v>
      </c>
      <c r="AD8" s="18">
        <f t="shared" si="6"/>
        <v>3.25</v>
      </c>
      <c r="AE8">
        <f t="shared" si="7"/>
        <v>3.5</v>
      </c>
    </row>
    <row r="9" spans="1:31" x14ac:dyDescent="0.25">
      <c r="A9" s="72">
        <v>8</v>
      </c>
      <c r="B9" s="73">
        <v>6</v>
      </c>
      <c r="C9" s="78" t="s">
        <v>6</v>
      </c>
      <c r="D9" s="73" t="s">
        <v>69</v>
      </c>
      <c r="E9" s="73" t="s">
        <v>35</v>
      </c>
      <c r="F9" s="74">
        <v>0.55902777777777779</v>
      </c>
      <c r="G9" s="74">
        <v>0.59722222222222221</v>
      </c>
      <c r="H9" s="73">
        <v>1.35</v>
      </c>
      <c r="I9" s="73">
        <f>H9*2</f>
        <v>2.7</v>
      </c>
      <c r="L9">
        <f t="shared" si="0"/>
        <v>7</v>
      </c>
      <c r="M9">
        <f t="shared" si="1"/>
        <v>6</v>
      </c>
      <c r="N9" t="s">
        <v>74</v>
      </c>
      <c r="O9" s="18">
        <f t="shared" si="2"/>
        <v>3.25</v>
      </c>
      <c r="P9">
        <f t="shared" si="3"/>
        <v>3.5</v>
      </c>
      <c r="S9">
        <f t="shared" si="8"/>
        <v>8</v>
      </c>
      <c r="T9" t="s">
        <v>27</v>
      </c>
      <c r="U9" t="s">
        <v>73</v>
      </c>
      <c r="V9" s="18">
        <f t="shared" si="4"/>
        <v>3.3333333333333335</v>
      </c>
      <c r="W9">
        <f t="shared" si="5"/>
        <v>3.4</v>
      </c>
      <c r="Z9">
        <f t="shared" si="9"/>
        <v>8</v>
      </c>
      <c r="AA9" t="str">
        <f t="shared" si="10"/>
        <v>Business Strategy- BS101</v>
      </c>
      <c r="AB9" t="s">
        <v>69</v>
      </c>
      <c r="AC9" t="s">
        <v>6</v>
      </c>
      <c r="AD9" s="18">
        <f t="shared" si="6"/>
        <v>3.1374999999999997</v>
      </c>
      <c r="AE9">
        <f t="shared" si="7"/>
        <v>4.3</v>
      </c>
    </row>
    <row r="10" spans="1:31" x14ac:dyDescent="0.25">
      <c r="A10" s="72">
        <v>9</v>
      </c>
      <c r="B10" s="73">
        <v>7</v>
      </c>
      <c r="C10" s="79" t="s">
        <v>70</v>
      </c>
      <c r="D10" s="73" t="s">
        <v>17</v>
      </c>
      <c r="E10" s="73" t="s">
        <v>12</v>
      </c>
      <c r="F10" s="74">
        <v>0.75</v>
      </c>
      <c r="G10" s="74">
        <v>0.86458333333333337</v>
      </c>
      <c r="H10" s="73">
        <v>3.5</v>
      </c>
      <c r="I10" s="73">
        <v>3.5</v>
      </c>
    </row>
    <row r="11" spans="1:31" x14ac:dyDescent="0.25">
      <c r="A11" s="72">
        <v>10</v>
      </c>
      <c r="B11" s="73">
        <v>8</v>
      </c>
      <c r="C11" s="79" t="s">
        <v>70</v>
      </c>
      <c r="D11" s="73" t="s">
        <v>17</v>
      </c>
      <c r="E11" s="73" t="s">
        <v>11</v>
      </c>
      <c r="F11" s="74">
        <v>0.55902777777777779</v>
      </c>
      <c r="G11" s="74">
        <v>0.63541666666666663</v>
      </c>
      <c r="H11" s="73">
        <v>1.65</v>
      </c>
      <c r="I11" s="73">
        <f>H11*2</f>
        <v>3.3</v>
      </c>
    </row>
    <row r="12" spans="1:31" x14ac:dyDescent="0.25">
      <c r="A12" s="72">
        <v>11</v>
      </c>
      <c r="B12" s="73">
        <v>8</v>
      </c>
      <c r="C12" s="79" t="s">
        <v>70</v>
      </c>
      <c r="D12" s="73" t="s">
        <v>17</v>
      </c>
      <c r="E12" s="73" t="s">
        <v>35</v>
      </c>
      <c r="F12" s="74">
        <v>0.55902777777777779</v>
      </c>
      <c r="G12" s="74">
        <v>0.59722222222222221</v>
      </c>
      <c r="H12" s="73">
        <v>1.65</v>
      </c>
      <c r="I12" s="73">
        <f>H12*2</f>
        <v>3.3</v>
      </c>
    </row>
    <row r="13" spans="1:31" x14ac:dyDescent="0.25">
      <c r="A13" s="72">
        <v>12</v>
      </c>
      <c r="B13" s="73">
        <v>9</v>
      </c>
      <c r="C13" s="80" t="s">
        <v>18</v>
      </c>
      <c r="D13" s="73" t="s">
        <v>19</v>
      </c>
      <c r="E13" s="73" t="s">
        <v>12</v>
      </c>
      <c r="F13" s="74">
        <v>0.60416666666666663</v>
      </c>
      <c r="G13" s="74">
        <v>0.71875</v>
      </c>
      <c r="H13" s="73">
        <v>4.4000000000000004</v>
      </c>
      <c r="I13" s="73">
        <v>4.4000000000000004</v>
      </c>
    </row>
    <row r="14" spans="1:31" x14ac:dyDescent="0.25">
      <c r="A14" s="72">
        <v>13</v>
      </c>
      <c r="B14" s="73">
        <v>10</v>
      </c>
      <c r="C14" s="80" t="s">
        <v>18</v>
      </c>
      <c r="D14" s="73" t="s">
        <v>19</v>
      </c>
      <c r="E14" s="73" t="s">
        <v>35</v>
      </c>
      <c r="F14" s="74">
        <v>0.60416666666666663</v>
      </c>
      <c r="G14" s="74">
        <v>0.71875</v>
      </c>
      <c r="H14" s="73">
        <v>3.1</v>
      </c>
      <c r="I14" s="73">
        <v>3.1</v>
      </c>
    </row>
    <row r="15" spans="1:31" x14ac:dyDescent="0.25">
      <c r="A15" s="72">
        <v>14</v>
      </c>
      <c r="B15" s="73">
        <v>11</v>
      </c>
      <c r="C15" s="80" t="s">
        <v>20</v>
      </c>
      <c r="D15" s="73" t="s">
        <v>21</v>
      </c>
      <c r="E15" s="73" t="s">
        <v>11</v>
      </c>
      <c r="F15" s="74">
        <v>0.75</v>
      </c>
      <c r="G15" s="74">
        <v>0.86458333333333337</v>
      </c>
      <c r="H15" s="73">
        <v>3.7</v>
      </c>
      <c r="I15" s="73">
        <v>3.7</v>
      </c>
    </row>
    <row r="16" spans="1:31" x14ac:dyDescent="0.25">
      <c r="A16" s="72">
        <v>15</v>
      </c>
      <c r="B16" s="73">
        <v>12</v>
      </c>
      <c r="C16" s="80" t="s">
        <v>20</v>
      </c>
      <c r="D16" s="73" t="s">
        <v>21</v>
      </c>
      <c r="E16" s="73" t="s">
        <v>12</v>
      </c>
      <c r="F16" s="74">
        <v>0.60416666666666663</v>
      </c>
      <c r="G16" s="74">
        <v>0.71875</v>
      </c>
      <c r="H16" s="73">
        <v>3.5</v>
      </c>
      <c r="I16" s="73">
        <v>3.5</v>
      </c>
    </row>
    <row r="17" spans="1:9" x14ac:dyDescent="0.25">
      <c r="A17" s="72">
        <v>16</v>
      </c>
      <c r="B17" s="73">
        <v>13</v>
      </c>
      <c r="C17" s="81" t="s">
        <v>71</v>
      </c>
      <c r="D17" s="73" t="s">
        <v>72</v>
      </c>
      <c r="E17" s="73" t="s">
        <v>35</v>
      </c>
      <c r="F17" s="74">
        <v>0.75</v>
      </c>
      <c r="G17" s="74">
        <v>0.86458333333333337</v>
      </c>
      <c r="H17" s="73">
        <v>3</v>
      </c>
      <c r="I17" s="73">
        <v>3</v>
      </c>
    </row>
    <row r="18" spans="1:9" x14ac:dyDescent="0.25">
      <c r="A18" s="72">
        <v>17</v>
      </c>
      <c r="B18" s="73">
        <v>14</v>
      </c>
      <c r="C18" s="81" t="s">
        <v>71</v>
      </c>
      <c r="D18" s="73" t="s">
        <v>72</v>
      </c>
      <c r="E18" s="73" t="s">
        <v>8</v>
      </c>
      <c r="F18" s="74">
        <v>0.55902777777777779</v>
      </c>
      <c r="G18" s="74">
        <v>0.59722222222222221</v>
      </c>
      <c r="H18" s="73">
        <v>1.85</v>
      </c>
      <c r="I18" s="73">
        <f>H18*2</f>
        <v>3.7</v>
      </c>
    </row>
    <row r="19" spans="1:9" x14ac:dyDescent="0.25">
      <c r="A19" s="72">
        <v>18</v>
      </c>
      <c r="B19" s="73">
        <v>14</v>
      </c>
      <c r="C19" s="81" t="s">
        <v>71</v>
      </c>
      <c r="D19" s="73" t="s">
        <v>72</v>
      </c>
      <c r="E19" s="73" t="s">
        <v>12</v>
      </c>
      <c r="F19" s="74">
        <v>0.55902777777777779</v>
      </c>
      <c r="G19" s="74">
        <v>0.63541666666666663</v>
      </c>
      <c r="H19" s="73">
        <v>1.85</v>
      </c>
      <c r="I19" s="73">
        <f>H19*2</f>
        <v>3.7</v>
      </c>
    </row>
    <row r="20" spans="1:9" x14ac:dyDescent="0.25">
      <c r="A20" s="72">
        <v>19</v>
      </c>
      <c r="B20" s="73">
        <v>15</v>
      </c>
      <c r="C20" s="81" t="s">
        <v>76</v>
      </c>
      <c r="D20" s="73" t="s">
        <v>25</v>
      </c>
      <c r="E20" s="73" t="s">
        <v>8</v>
      </c>
      <c r="F20" s="74">
        <v>0.75</v>
      </c>
      <c r="G20" s="74">
        <v>0.86458333333333337</v>
      </c>
      <c r="H20" s="73">
        <v>3.6</v>
      </c>
      <c r="I20" s="73">
        <v>3.6</v>
      </c>
    </row>
    <row r="21" spans="1:9" x14ac:dyDescent="0.25">
      <c r="A21" s="72">
        <v>20</v>
      </c>
      <c r="B21" s="73">
        <v>16</v>
      </c>
      <c r="C21" s="81" t="s">
        <v>76</v>
      </c>
      <c r="D21" s="73" t="s">
        <v>25</v>
      </c>
      <c r="E21" s="73" t="s">
        <v>8</v>
      </c>
      <c r="F21" s="74">
        <v>0.55902777777777779</v>
      </c>
      <c r="G21" s="74">
        <v>0.63541666666666663</v>
      </c>
      <c r="H21" s="73">
        <v>1.95</v>
      </c>
      <c r="I21" s="73">
        <f>H21*2</f>
        <v>3.9</v>
      </c>
    </row>
    <row r="22" spans="1:9" x14ac:dyDescent="0.25">
      <c r="A22" s="72">
        <v>21</v>
      </c>
      <c r="B22" s="73">
        <v>16</v>
      </c>
      <c r="C22" s="81" t="s">
        <v>76</v>
      </c>
      <c r="D22" s="73" t="s">
        <v>25</v>
      </c>
      <c r="E22" s="73" t="s">
        <v>12</v>
      </c>
      <c r="F22" s="74">
        <v>0.55902777777777779</v>
      </c>
      <c r="G22" s="74">
        <v>0.59722222222222221</v>
      </c>
      <c r="H22" s="73">
        <v>1.95</v>
      </c>
      <c r="I22" s="73">
        <f>H22*2</f>
        <v>3.9</v>
      </c>
    </row>
    <row r="23" spans="1:9" x14ac:dyDescent="0.25">
      <c r="A23" s="72">
        <v>22</v>
      </c>
      <c r="B23" s="73">
        <v>17</v>
      </c>
      <c r="C23" s="81" t="s">
        <v>73</v>
      </c>
      <c r="D23" s="73" t="s">
        <v>27</v>
      </c>
      <c r="E23" s="73" t="s">
        <v>11</v>
      </c>
      <c r="F23" s="74">
        <v>0.75</v>
      </c>
      <c r="G23" s="74">
        <v>0.86458333333333337</v>
      </c>
      <c r="H23" s="73">
        <v>3.2</v>
      </c>
      <c r="I23" s="73">
        <v>3.2</v>
      </c>
    </row>
    <row r="24" spans="1:9" x14ac:dyDescent="0.25">
      <c r="A24" s="72">
        <v>23</v>
      </c>
      <c r="B24" s="73">
        <v>18</v>
      </c>
      <c r="C24" s="81" t="s">
        <v>73</v>
      </c>
      <c r="D24" s="73" t="s">
        <v>27</v>
      </c>
      <c r="E24" s="73" t="s">
        <v>11</v>
      </c>
      <c r="F24" s="74">
        <v>0.55902777777777779</v>
      </c>
      <c r="G24" s="74">
        <v>0.63541666666666663</v>
      </c>
      <c r="H24" s="73">
        <v>1.7</v>
      </c>
      <c r="I24" s="73">
        <f>H24*2</f>
        <v>3.4</v>
      </c>
    </row>
    <row r="25" spans="1:9" x14ac:dyDescent="0.25">
      <c r="A25" s="72">
        <v>24</v>
      </c>
      <c r="B25" s="73">
        <v>18</v>
      </c>
      <c r="C25" s="81" t="s">
        <v>73</v>
      </c>
      <c r="D25" s="73" t="s">
        <v>27</v>
      </c>
      <c r="E25" s="73" t="s">
        <v>35</v>
      </c>
      <c r="F25" s="74">
        <v>0.55902777777777779</v>
      </c>
      <c r="G25" s="74">
        <v>0.59722222222222221</v>
      </c>
      <c r="H25" s="73">
        <v>1.7</v>
      </c>
      <c r="I25" s="73">
        <f>H25*2</f>
        <v>3.4</v>
      </c>
    </row>
    <row r="26" spans="1:9" x14ac:dyDescent="0.25">
      <c r="A26" s="72">
        <v>25</v>
      </c>
      <c r="B26" s="73">
        <v>19</v>
      </c>
      <c r="C26" s="81" t="s">
        <v>74</v>
      </c>
      <c r="D26" s="73" t="s">
        <v>75</v>
      </c>
      <c r="E26" s="73" t="s">
        <v>8</v>
      </c>
      <c r="F26" s="74">
        <v>0.75</v>
      </c>
      <c r="G26" s="74">
        <v>0.86458333333333337</v>
      </c>
      <c r="H26" s="73">
        <v>3</v>
      </c>
      <c r="I26" s="73">
        <v>3</v>
      </c>
    </row>
    <row r="27" spans="1:9" x14ac:dyDescent="0.25">
      <c r="A27" s="75">
        <v>26</v>
      </c>
      <c r="B27" s="76">
        <v>20</v>
      </c>
      <c r="C27" s="82" t="s">
        <v>74</v>
      </c>
      <c r="D27" s="76" t="s">
        <v>75</v>
      </c>
      <c r="E27" s="76" t="s">
        <v>12</v>
      </c>
      <c r="F27" s="77">
        <v>0.75</v>
      </c>
      <c r="G27" s="77">
        <v>0.86458333333333337</v>
      </c>
      <c r="H27" s="76">
        <v>3.5</v>
      </c>
      <c r="I27" s="76">
        <v>3.5</v>
      </c>
    </row>
    <row r="29" spans="1:9" x14ac:dyDescent="0.25">
      <c r="D29" s="102"/>
    </row>
    <row r="34" spans="1:2" x14ac:dyDescent="0.25">
      <c r="A34" t="s">
        <v>2</v>
      </c>
      <c r="B34" t="s">
        <v>125</v>
      </c>
    </row>
    <row r="35" spans="1:2" x14ac:dyDescent="0.25">
      <c r="A35" t="s">
        <v>8</v>
      </c>
      <c r="B35">
        <f>COUNTIF($E$2:$E$27,$A35)</f>
        <v>6</v>
      </c>
    </row>
    <row r="36" spans="1:2" x14ac:dyDescent="0.25">
      <c r="A36" t="s">
        <v>11</v>
      </c>
      <c r="B36">
        <f>COUNTIF($E$2:$E$27,$A36)</f>
        <v>6</v>
      </c>
    </row>
    <row r="37" spans="1:2" x14ac:dyDescent="0.25">
      <c r="A37" t="s">
        <v>12</v>
      </c>
      <c r="B37">
        <f>COUNTIF($E$2:$E$27,$A37)</f>
        <v>8</v>
      </c>
    </row>
    <row r="38" spans="1:2" x14ac:dyDescent="0.25">
      <c r="A38" t="s">
        <v>35</v>
      </c>
      <c r="B38">
        <f>COUNTIF($E$2:$E$27,$A38)</f>
        <v>5</v>
      </c>
    </row>
    <row r="39" spans="1:2" x14ac:dyDescent="0.25">
      <c r="A39" t="s">
        <v>13</v>
      </c>
      <c r="B39">
        <f>COUNTIF($E$2:$E$27,$A39)</f>
        <v>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5F3F-A939-4337-A562-D1C2379FDF86}">
  <sheetPr>
    <tabColor rgb="FFFF0000"/>
  </sheetPr>
  <dimension ref="A1:W36"/>
  <sheetViews>
    <sheetView topLeftCell="A9" zoomScale="70" zoomScaleNormal="70" workbookViewId="0">
      <selection activeCell="C28" sqref="C28"/>
    </sheetView>
  </sheetViews>
  <sheetFormatPr defaultRowHeight="15" x14ac:dyDescent="0.25"/>
  <cols>
    <col min="2" max="2" width="11.42578125" customWidth="1"/>
    <col min="3" max="3" width="10" customWidth="1"/>
    <col min="4" max="4" width="9.140625" customWidth="1"/>
  </cols>
  <sheetData>
    <row r="1" spans="1:23" x14ac:dyDescent="0.25">
      <c r="A1" s="131" t="s">
        <v>88</v>
      </c>
      <c r="B1" s="131" t="s">
        <v>2</v>
      </c>
      <c r="C1" s="131" t="s">
        <v>38</v>
      </c>
      <c r="D1" s="131" t="s">
        <v>39</v>
      </c>
      <c r="G1" s="134" t="s">
        <v>91</v>
      </c>
      <c r="H1" s="134" t="s">
        <v>92</v>
      </c>
      <c r="M1" t="s">
        <v>88</v>
      </c>
      <c r="N1" t="s">
        <v>2</v>
      </c>
      <c r="O1" t="s">
        <v>89</v>
      </c>
      <c r="P1" t="s">
        <v>90</v>
      </c>
      <c r="T1" t="s">
        <v>91</v>
      </c>
      <c r="U1" t="s">
        <v>92</v>
      </c>
    </row>
    <row r="2" spans="1:23" x14ac:dyDescent="0.25">
      <c r="A2" s="132">
        <v>1</v>
      </c>
      <c r="B2" s="55" t="s">
        <v>8</v>
      </c>
      <c r="C2" s="133">
        <v>0.75</v>
      </c>
      <c r="D2" s="133">
        <v>0.86458333333333337</v>
      </c>
      <c r="G2" s="132" t="s">
        <v>93</v>
      </c>
      <c r="H2" s="135">
        <v>1</v>
      </c>
      <c r="M2">
        <v>1</v>
      </c>
      <c r="N2" t="s">
        <v>8</v>
      </c>
      <c r="O2" s="14">
        <v>0.75</v>
      </c>
      <c r="P2" s="14">
        <v>0.86458333333333337</v>
      </c>
      <c r="T2" t="s">
        <v>93</v>
      </c>
      <c r="U2">
        <v>1</v>
      </c>
      <c r="V2" s="14"/>
      <c r="W2" s="14"/>
    </row>
    <row r="3" spans="1:23" x14ac:dyDescent="0.25">
      <c r="A3" s="132">
        <v>2</v>
      </c>
      <c r="B3" s="55" t="s">
        <v>11</v>
      </c>
      <c r="C3" s="133">
        <v>0.75</v>
      </c>
      <c r="D3" s="133">
        <v>0.86458333333333337</v>
      </c>
      <c r="G3" s="132" t="s">
        <v>94</v>
      </c>
      <c r="H3" s="135">
        <v>2</v>
      </c>
      <c r="M3">
        <v>2</v>
      </c>
      <c r="N3" t="s">
        <v>11</v>
      </c>
      <c r="O3" s="14">
        <v>0.75</v>
      </c>
      <c r="P3" s="14">
        <v>0.86458333333333337</v>
      </c>
      <c r="T3" t="s">
        <v>94</v>
      </c>
      <c r="U3">
        <v>2</v>
      </c>
    </row>
    <row r="4" spans="1:23" x14ac:dyDescent="0.25">
      <c r="A4" s="132">
        <v>3</v>
      </c>
      <c r="B4" s="55" t="s">
        <v>12</v>
      </c>
      <c r="C4" s="133">
        <v>0.75</v>
      </c>
      <c r="D4" s="133">
        <v>0.86458333333333337</v>
      </c>
      <c r="G4" s="132" t="s">
        <v>95</v>
      </c>
      <c r="H4" s="135">
        <v>3</v>
      </c>
      <c r="M4">
        <v>3</v>
      </c>
      <c r="N4" t="s">
        <v>12</v>
      </c>
      <c r="O4" s="14">
        <v>0.75</v>
      </c>
      <c r="P4" s="14">
        <v>0.86458333333333337</v>
      </c>
      <c r="T4" t="s">
        <v>95</v>
      </c>
      <c r="U4">
        <v>3</v>
      </c>
    </row>
    <row r="5" spans="1:23" x14ac:dyDescent="0.25">
      <c r="A5" s="132">
        <v>4</v>
      </c>
      <c r="B5" s="55" t="s">
        <v>13</v>
      </c>
      <c r="C5" s="133">
        <v>0.75</v>
      </c>
      <c r="D5" s="133">
        <v>0.86458333333333337</v>
      </c>
      <c r="G5" s="132" t="s">
        <v>96</v>
      </c>
      <c r="H5" s="135">
        <v>4</v>
      </c>
      <c r="M5">
        <v>4</v>
      </c>
      <c r="N5" t="s">
        <v>13</v>
      </c>
      <c r="O5" s="14">
        <v>0.75</v>
      </c>
      <c r="P5" s="14">
        <v>0.86458333333333337</v>
      </c>
      <c r="T5" t="s">
        <v>96</v>
      </c>
      <c r="U5">
        <v>4</v>
      </c>
    </row>
    <row r="6" spans="1:23" x14ac:dyDescent="0.25">
      <c r="A6" s="132">
        <v>5</v>
      </c>
      <c r="B6" s="55" t="s">
        <v>8</v>
      </c>
      <c r="C6" s="133">
        <v>0.55902777777777779</v>
      </c>
      <c r="D6" s="133">
        <v>0.59722222222222221</v>
      </c>
      <c r="G6" s="132" t="s">
        <v>97</v>
      </c>
      <c r="H6" s="135" t="s">
        <v>98</v>
      </c>
      <c r="M6">
        <v>5</v>
      </c>
      <c r="N6" t="s">
        <v>8</v>
      </c>
      <c r="O6" s="14">
        <v>0.55902777777777779</v>
      </c>
      <c r="P6" s="14">
        <v>0.59722222222222221</v>
      </c>
      <c r="T6" t="s">
        <v>97</v>
      </c>
      <c r="U6" t="s">
        <v>98</v>
      </c>
    </row>
    <row r="7" spans="1:23" x14ac:dyDescent="0.25">
      <c r="A7" s="132">
        <v>6</v>
      </c>
      <c r="B7" s="55" t="s">
        <v>12</v>
      </c>
      <c r="C7" s="133">
        <v>0.55902777777777779</v>
      </c>
      <c r="D7" s="133">
        <v>0.63541666666666663</v>
      </c>
      <c r="G7" s="132" t="s">
        <v>99</v>
      </c>
      <c r="H7" s="135" t="s">
        <v>100</v>
      </c>
      <c r="M7">
        <v>6</v>
      </c>
      <c r="N7" t="s">
        <v>12</v>
      </c>
      <c r="O7" s="14">
        <v>0.55902777777777779</v>
      </c>
      <c r="P7" s="14">
        <v>0.63541666666666663</v>
      </c>
      <c r="T7" t="s">
        <v>99</v>
      </c>
      <c r="U7" t="s">
        <v>229</v>
      </c>
    </row>
    <row r="8" spans="1:23" x14ac:dyDescent="0.25">
      <c r="A8" s="132">
        <v>7</v>
      </c>
      <c r="B8" s="55" t="s">
        <v>11</v>
      </c>
      <c r="C8" s="133">
        <v>0.55902777777777779</v>
      </c>
      <c r="D8" s="133">
        <v>0.63541666666666663</v>
      </c>
      <c r="G8" s="132" t="s">
        <v>101</v>
      </c>
      <c r="H8" s="135">
        <v>7</v>
      </c>
      <c r="M8">
        <v>7</v>
      </c>
      <c r="N8" t="s">
        <v>11</v>
      </c>
      <c r="O8" s="14">
        <v>0.55902777777777779</v>
      </c>
      <c r="P8" s="14">
        <v>0.63541666666666663</v>
      </c>
      <c r="T8" t="s">
        <v>101</v>
      </c>
      <c r="U8" t="s">
        <v>228</v>
      </c>
    </row>
    <row r="9" spans="1:23" x14ac:dyDescent="0.25">
      <c r="A9" s="132">
        <v>8</v>
      </c>
      <c r="B9" s="55" t="s">
        <v>35</v>
      </c>
      <c r="C9" s="133">
        <v>0.55902777777777779</v>
      </c>
      <c r="D9" s="133">
        <v>0.59722222222222221</v>
      </c>
      <c r="G9" s="132" t="s">
        <v>102</v>
      </c>
      <c r="H9" s="135">
        <v>8</v>
      </c>
      <c r="M9">
        <v>8</v>
      </c>
      <c r="N9" t="s">
        <v>35</v>
      </c>
      <c r="O9" s="14">
        <v>0.55902777777777779</v>
      </c>
      <c r="P9" s="14">
        <v>0.59722222222222221</v>
      </c>
      <c r="T9" t="s">
        <v>102</v>
      </c>
      <c r="U9">
        <v>7</v>
      </c>
    </row>
    <row r="10" spans="1:23" x14ac:dyDescent="0.25">
      <c r="A10" s="132">
        <v>9</v>
      </c>
      <c r="B10" s="55" t="s">
        <v>12</v>
      </c>
      <c r="C10" s="133">
        <v>0.60416666666666663</v>
      </c>
      <c r="D10" s="133">
        <v>0.71875</v>
      </c>
      <c r="G10" s="132" t="s">
        <v>103</v>
      </c>
      <c r="H10" s="135">
        <v>10</v>
      </c>
      <c r="M10">
        <v>9</v>
      </c>
      <c r="N10" t="s">
        <v>12</v>
      </c>
      <c r="O10" s="14">
        <v>0.60416666666666663</v>
      </c>
      <c r="P10" s="14">
        <v>0.71875</v>
      </c>
      <c r="T10" t="s">
        <v>103</v>
      </c>
      <c r="U10">
        <v>8</v>
      </c>
    </row>
    <row r="11" spans="1:23" x14ac:dyDescent="0.25">
      <c r="A11" s="132">
        <v>10</v>
      </c>
      <c r="B11" s="55" t="s">
        <v>35</v>
      </c>
      <c r="C11" s="133">
        <v>0.60416666666666663</v>
      </c>
      <c r="D11" s="133">
        <v>0.71875</v>
      </c>
      <c r="G11" s="132" t="s">
        <v>104</v>
      </c>
      <c r="H11" s="135">
        <v>12</v>
      </c>
      <c r="M11">
        <v>10</v>
      </c>
      <c r="N11" t="s">
        <v>35</v>
      </c>
      <c r="O11" s="14">
        <v>0.60416666666666663</v>
      </c>
      <c r="P11" s="14">
        <v>0.71875</v>
      </c>
      <c r="T11" t="s">
        <v>104</v>
      </c>
      <c r="U11">
        <v>10</v>
      </c>
    </row>
    <row r="12" spans="1:23" x14ac:dyDescent="0.25">
      <c r="A12" s="132">
        <v>11</v>
      </c>
      <c r="B12" s="55" t="s">
        <v>12</v>
      </c>
      <c r="C12" s="133">
        <v>0.60416666666666663</v>
      </c>
      <c r="D12" s="133">
        <v>0.63541666666666663</v>
      </c>
      <c r="M12">
        <v>11</v>
      </c>
      <c r="N12" t="s">
        <v>12</v>
      </c>
      <c r="O12" s="14">
        <v>0.60416666666666663</v>
      </c>
      <c r="P12" s="14">
        <v>0.63541666666666663</v>
      </c>
      <c r="T12" t="s">
        <v>227</v>
      </c>
      <c r="U12">
        <v>12</v>
      </c>
    </row>
    <row r="13" spans="1:23" x14ac:dyDescent="0.25">
      <c r="A13" s="132">
        <v>12</v>
      </c>
      <c r="B13" s="55" t="s">
        <v>35</v>
      </c>
      <c r="C13" s="133">
        <v>0.75</v>
      </c>
      <c r="D13" s="133">
        <v>0.86458333333333337</v>
      </c>
      <c r="M13">
        <v>12</v>
      </c>
      <c r="N13" t="s">
        <v>35</v>
      </c>
      <c r="O13" s="14">
        <v>0.75</v>
      </c>
      <c r="P13" s="14">
        <v>0.86458333333333337</v>
      </c>
    </row>
    <row r="14" spans="1:23" x14ac:dyDescent="0.25">
      <c r="A14" s="132">
        <v>13</v>
      </c>
      <c r="B14" s="55" t="s">
        <v>8</v>
      </c>
      <c r="C14" s="133">
        <v>0.55902777777777779</v>
      </c>
      <c r="D14" s="133">
        <v>0.63541666666666663</v>
      </c>
      <c r="M14">
        <v>13</v>
      </c>
      <c r="N14" t="s">
        <v>8</v>
      </c>
      <c r="O14" s="14">
        <v>0.55902777777777779</v>
      </c>
      <c r="P14" s="14">
        <v>0.63541666666666663</v>
      </c>
    </row>
    <row r="15" spans="1:23" x14ac:dyDescent="0.25">
      <c r="A15" s="132">
        <v>14</v>
      </c>
      <c r="B15" s="55" t="s">
        <v>12</v>
      </c>
      <c r="C15" s="133">
        <v>0.55902777777777779</v>
      </c>
      <c r="D15" s="133">
        <v>0.59722222222222221</v>
      </c>
      <c r="M15">
        <v>14</v>
      </c>
      <c r="N15" t="s">
        <v>12</v>
      </c>
      <c r="O15" s="14">
        <v>0.55902777777777779</v>
      </c>
      <c r="P15" s="14">
        <v>0.59722222222222221</v>
      </c>
    </row>
    <row r="16" spans="1:23" x14ac:dyDescent="0.25">
      <c r="A16" s="136"/>
      <c r="B16" s="56"/>
      <c r="C16" s="137"/>
      <c r="D16" s="137"/>
      <c r="O16" s="14"/>
      <c r="P16" s="14"/>
    </row>
    <row r="17" spans="1:16" x14ac:dyDescent="0.25">
      <c r="A17" s="136"/>
      <c r="B17" s="56"/>
      <c r="C17" s="137"/>
      <c r="D17" s="137"/>
      <c r="O17" s="14"/>
      <c r="P17" s="14"/>
    </row>
    <row r="18" spans="1:16" x14ac:dyDescent="0.25">
      <c r="D18" s="14"/>
      <c r="E18" s="14"/>
    </row>
    <row r="19" spans="1:16" x14ac:dyDescent="0.25">
      <c r="B19" t="s">
        <v>124</v>
      </c>
    </row>
    <row r="20" spans="1:16" x14ac:dyDescent="0.25">
      <c r="A20" s="25"/>
      <c r="B20" s="25">
        <v>1</v>
      </c>
      <c r="C20" s="25">
        <v>2</v>
      </c>
      <c r="D20" s="25">
        <v>3</v>
      </c>
      <c r="E20" s="25">
        <v>4</v>
      </c>
      <c r="F20" s="25">
        <v>5</v>
      </c>
      <c r="G20" s="25">
        <v>6</v>
      </c>
      <c r="H20" s="25">
        <v>7</v>
      </c>
      <c r="I20" s="25">
        <v>8</v>
      </c>
      <c r="J20" s="25">
        <v>9</v>
      </c>
      <c r="K20" s="25">
        <v>10</v>
      </c>
      <c r="L20" s="25">
        <v>11</v>
      </c>
      <c r="M20" s="25">
        <v>12</v>
      </c>
      <c r="N20" s="25">
        <v>13</v>
      </c>
      <c r="O20" s="25">
        <v>14</v>
      </c>
      <c r="P20" s="56"/>
    </row>
    <row r="21" spans="1:16" x14ac:dyDescent="0.25">
      <c r="A21" s="25">
        <v>1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spans="1:16" x14ac:dyDescent="0.25">
      <c r="A22" s="25">
        <v>2</v>
      </c>
      <c r="B22" s="56">
        <f>IF($B$2=$B3, IF(AND($C$2&lt;=$D3, $C3&lt;=$D$2), 1, 0), 0)</f>
        <v>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1:16" x14ac:dyDescent="0.25">
      <c r="A23" s="25">
        <v>3</v>
      </c>
      <c r="B23" s="56">
        <f t="shared" ref="B23:B34" si="0">IF($B$2=$B4, IF(AND($C$2&lt;=$D4, $C4&lt;=$D$2), 1, 0), 0)</f>
        <v>0</v>
      </c>
      <c r="C23" s="56">
        <f>IF($B$3=$B4, IF(AND($C$3&lt;=$D4, $C4&lt;=$D$3), 1, 0), 0)</f>
        <v>0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1:16" x14ac:dyDescent="0.25">
      <c r="A24" s="25">
        <v>4</v>
      </c>
      <c r="B24" s="56">
        <f t="shared" si="0"/>
        <v>0</v>
      </c>
      <c r="C24" s="56">
        <f t="shared" ref="C24:C34" si="1">IF($B$3=$B5, IF(AND($C$3&lt;=$D5, $C5&lt;=$D$3), 1, 0), 0)</f>
        <v>0</v>
      </c>
      <c r="D24" s="56">
        <f>IF($B$4=$B5, IF(AND($C$4&lt;=$D5, $C5&lt;=$D$4), 1, 0), 0)</f>
        <v>0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25">
      <c r="A25" s="25">
        <v>5</v>
      </c>
      <c r="B25" s="56">
        <f t="shared" si="0"/>
        <v>0</v>
      </c>
      <c r="C25" s="56">
        <f t="shared" si="1"/>
        <v>0</v>
      </c>
      <c r="D25" s="56">
        <f t="shared" ref="D25:D34" si="2">IF($B$4=$B6, IF(AND($C$4&lt;=$D6, $C6&lt;=$D$4), 1, 0), 0)</f>
        <v>0</v>
      </c>
      <c r="E25" s="56">
        <f>IF($B$5=$B6, IF(AND($C$5&lt;=$D6, $C6&lt;=$D$5), 1, 0), 0)</f>
        <v>0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25">
      <c r="A26" s="25">
        <v>6</v>
      </c>
      <c r="B26" s="56">
        <f t="shared" si="0"/>
        <v>0</v>
      </c>
      <c r="C26" s="56">
        <f t="shared" si="1"/>
        <v>0</v>
      </c>
      <c r="D26" s="56">
        <f t="shared" si="2"/>
        <v>0</v>
      </c>
      <c r="E26" s="56">
        <f t="shared" ref="E26:E34" si="3">IF($B$5=$B7, IF(AND($C$5&lt;=$D7, $C7&lt;=$D$5), 1, 0), 0)</f>
        <v>0</v>
      </c>
      <c r="F26" s="56">
        <f>IF($B$6=$B7, IF(AND($C$6&lt;=$D7, $C7&lt;=$D$6), 1, 0), 0)</f>
        <v>0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25">
      <c r="A27" s="25">
        <v>7</v>
      </c>
      <c r="B27" s="56">
        <f t="shared" si="0"/>
        <v>0</v>
      </c>
      <c r="C27" s="56">
        <f t="shared" si="1"/>
        <v>0</v>
      </c>
      <c r="D27" s="56">
        <f t="shared" si="2"/>
        <v>0</v>
      </c>
      <c r="E27" s="56">
        <f t="shared" si="3"/>
        <v>0</v>
      </c>
      <c r="F27" s="56">
        <f t="shared" ref="F27:F34" si="4">IF($B$6=$B8, IF(AND($C$6&lt;=$D8, $C8&lt;=$D$6), 1, 0), 0)</f>
        <v>0</v>
      </c>
      <c r="G27" s="56">
        <f>IF($B$7=$B8, IF(AND($C$7&lt;=$D8, $C8&lt;=$D$7), 1, 0), 0)</f>
        <v>0</v>
      </c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25">
      <c r="A28" s="25">
        <v>8</v>
      </c>
      <c r="B28" s="56">
        <f t="shared" si="0"/>
        <v>0</v>
      </c>
      <c r="C28" s="56">
        <f t="shared" si="1"/>
        <v>0</v>
      </c>
      <c r="D28" s="56">
        <f t="shared" si="2"/>
        <v>0</v>
      </c>
      <c r="E28" s="56">
        <f t="shared" si="3"/>
        <v>0</v>
      </c>
      <c r="F28" s="56">
        <f t="shared" si="4"/>
        <v>0</v>
      </c>
      <c r="G28" s="56">
        <f t="shared" ref="G28:G34" si="5">IF($B$7=$B9, IF(AND($C$7&lt;=$D9, $C9&lt;=$D$7), 1, 0), 0)</f>
        <v>0</v>
      </c>
      <c r="H28" s="56">
        <f>IF($B$8=$B9, IF(AND($C$8&lt;=$D9, $C9&lt;=$D$8), 1, 0), 0)</f>
        <v>0</v>
      </c>
      <c r="I28" s="56"/>
      <c r="J28" s="56"/>
      <c r="K28" s="56"/>
      <c r="L28" s="56"/>
      <c r="M28" s="56"/>
      <c r="N28" s="56"/>
      <c r="O28" s="56"/>
      <c r="P28" s="56"/>
    </row>
    <row r="29" spans="1:16" x14ac:dyDescent="0.25">
      <c r="A29" s="25">
        <v>9</v>
      </c>
      <c r="B29" s="56">
        <f t="shared" si="0"/>
        <v>0</v>
      </c>
      <c r="C29" s="56">
        <f t="shared" si="1"/>
        <v>0</v>
      </c>
      <c r="D29" s="56">
        <f t="shared" si="2"/>
        <v>0</v>
      </c>
      <c r="E29" s="56">
        <f t="shared" si="3"/>
        <v>0</v>
      </c>
      <c r="F29" s="56">
        <f t="shared" si="4"/>
        <v>0</v>
      </c>
      <c r="G29" s="56">
        <f t="shared" si="5"/>
        <v>1</v>
      </c>
      <c r="H29" s="56">
        <f t="shared" ref="H29:H34" si="6">IF($B$8=$B10, IF(AND($C$8&lt;=$D10, $C10&lt;=$D$8), 1, 0), 0)</f>
        <v>0</v>
      </c>
      <c r="I29" s="56">
        <f t="shared" ref="I29:I34" si="7">IF($B$9=$B10, IF(AND($C$9&lt;=$D10, $C10&lt;=$D$9), 1, 0), 0)</f>
        <v>0</v>
      </c>
      <c r="J29" s="56"/>
      <c r="K29" s="56"/>
      <c r="L29" s="56"/>
      <c r="M29" s="56"/>
      <c r="N29" s="56"/>
      <c r="O29" s="56"/>
      <c r="P29" s="56"/>
    </row>
    <row r="30" spans="1:16" x14ac:dyDescent="0.25">
      <c r="A30" s="25">
        <v>10</v>
      </c>
      <c r="B30" s="56">
        <f t="shared" si="0"/>
        <v>0</v>
      </c>
      <c r="C30" s="56">
        <f t="shared" si="1"/>
        <v>0</v>
      </c>
      <c r="D30" s="56">
        <f t="shared" si="2"/>
        <v>0</v>
      </c>
      <c r="E30" s="56">
        <f t="shared" si="3"/>
        <v>0</v>
      </c>
      <c r="F30" s="56">
        <f t="shared" si="4"/>
        <v>0</v>
      </c>
      <c r="G30" s="56">
        <f t="shared" si="5"/>
        <v>0</v>
      </c>
      <c r="H30" s="56">
        <f t="shared" si="6"/>
        <v>0</v>
      </c>
      <c r="I30" s="56">
        <f t="shared" si="7"/>
        <v>0</v>
      </c>
      <c r="J30" s="56">
        <f>IF($B$10=$B11, IF(AND($C$10&lt;=$D11, $C11&lt;=$D$10), 1, 0), 0)</f>
        <v>0</v>
      </c>
      <c r="K30" s="56"/>
      <c r="L30" s="56"/>
      <c r="M30" s="56"/>
      <c r="N30" s="56"/>
      <c r="O30" s="56"/>
      <c r="P30" s="56"/>
    </row>
    <row r="31" spans="1:16" x14ac:dyDescent="0.25">
      <c r="A31" s="25">
        <v>11</v>
      </c>
      <c r="B31" s="56">
        <f t="shared" si="0"/>
        <v>0</v>
      </c>
      <c r="C31" s="56">
        <f t="shared" si="1"/>
        <v>0</v>
      </c>
      <c r="D31" s="56">
        <f t="shared" si="2"/>
        <v>0</v>
      </c>
      <c r="E31" s="56">
        <f t="shared" si="3"/>
        <v>0</v>
      </c>
      <c r="F31" s="56">
        <f t="shared" si="4"/>
        <v>0</v>
      </c>
      <c r="G31" s="56">
        <f t="shared" si="5"/>
        <v>1</v>
      </c>
      <c r="H31" s="56">
        <f t="shared" si="6"/>
        <v>0</v>
      </c>
      <c r="I31" s="56">
        <f t="shared" si="7"/>
        <v>0</v>
      </c>
      <c r="J31" s="56">
        <f>IF($B$10=$B12, IF(AND($C$10&lt;=$D12, $C12&lt;=$D$10), 1, 0), 0)</f>
        <v>1</v>
      </c>
      <c r="K31" s="56">
        <f>IF($B$11=$B12, IF(AND($C$11&lt;=$D12, $C12&lt;=$D$11), 1, 0), 0)</f>
        <v>0</v>
      </c>
      <c r="L31" s="56"/>
      <c r="M31" s="56"/>
      <c r="N31" s="56"/>
      <c r="O31" s="56"/>
      <c r="P31" s="56"/>
    </row>
    <row r="32" spans="1:16" x14ac:dyDescent="0.25">
      <c r="A32" s="25">
        <v>12</v>
      </c>
      <c r="B32" s="56">
        <f t="shared" si="0"/>
        <v>0</v>
      </c>
      <c r="C32" s="56">
        <f t="shared" si="1"/>
        <v>0</v>
      </c>
      <c r="D32" s="56">
        <f t="shared" si="2"/>
        <v>0</v>
      </c>
      <c r="E32" s="56">
        <f t="shared" si="3"/>
        <v>0</v>
      </c>
      <c r="F32" s="56">
        <f t="shared" si="4"/>
        <v>0</v>
      </c>
      <c r="G32" s="56">
        <f t="shared" si="5"/>
        <v>0</v>
      </c>
      <c r="H32" s="56">
        <f t="shared" si="6"/>
        <v>0</v>
      </c>
      <c r="I32" s="56">
        <f t="shared" si="7"/>
        <v>0</v>
      </c>
      <c r="J32" s="56">
        <f>IF($B$10=$B13, IF(AND($C$10&lt;=$D13, $C13&lt;=$D$10), 1, 0), 0)</f>
        <v>0</v>
      </c>
      <c r="K32" s="56">
        <f>IF($B$11=$B13, IF(AND($C$11&lt;=$D13, $C13&lt;=$D$11), 1, 0), 0)</f>
        <v>0</v>
      </c>
      <c r="L32" s="56">
        <f>IF($B$12=$B13, IF(AND($C$12&lt;=$D13, $C13&lt;=$D$12), 1, 0), 0)</f>
        <v>0</v>
      </c>
      <c r="M32" s="56"/>
      <c r="N32" s="56"/>
      <c r="O32" s="56"/>
      <c r="P32" s="56"/>
    </row>
    <row r="33" spans="1:16" x14ac:dyDescent="0.25">
      <c r="A33" s="25">
        <v>13</v>
      </c>
      <c r="B33" s="56">
        <f t="shared" si="0"/>
        <v>0</v>
      </c>
      <c r="C33" s="56">
        <f t="shared" si="1"/>
        <v>0</v>
      </c>
      <c r="D33" s="56">
        <f t="shared" si="2"/>
        <v>0</v>
      </c>
      <c r="E33" s="56">
        <f t="shared" si="3"/>
        <v>0</v>
      </c>
      <c r="F33" s="56">
        <f t="shared" si="4"/>
        <v>1</v>
      </c>
      <c r="G33" s="56">
        <f t="shared" si="5"/>
        <v>0</v>
      </c>
      <c r="H33" s="56">
        <f t="shared" si="6"/>
        <v>0</v>
      </c>
      <c r="I33" s="56">
        <f t="shared" si="7"/>
        <v>0</v>
      </c>
      <c r="J33" s="56">
        <f>IF($B$10=$B14, IF(AND($C$10&lt;=$D14, $C14&lt;=$D$10), 1, 0), 0)</f>
        <v>0</v>
      </c>
      <c r="K33" s="56">
        <f>IF($B$11=$B14, IF(AND($C$11&lt;=$D14, $C14&lt;=$D$11), 1, 0), 0)</f>
        <v>0</v>
      </c>
      <c r="L33" s="56">
        <f>IF($B$12=$B14, IF(AND($C$12&lt;=$D14, $C14&lt;=$D$12), 1, 0), 0)</f>
        <v>0</v>
      </c>
      <c r="M33" s="56">
        <f>IF($B$13=$B14, IF(AND($C$13&lt;=$D14, $C14&lt;=$D$13), 1, 0), 0)</f>
        <v>0</v>
      </c>
      <c r="N33" s="56"/>
      <c r="O33" s="56"/>
      <c r="P33" s="56"/>
    </row>
    <row r="34" spans="1:16" x14ac:dyDescent="0.25">
      <c r="A34" s="25">
        <v>14</v>
      </c>
      <c r="B34" s="56">
        <f t="shared" si="0"/>
        <v>0</v>
      </c>
      <c r="C34" s="56">
        <f t="shared" si="1"/>
        <v>0</v>
      </c>
      <c r="D34" s="56">
        <f t="shared" si="2"/>
        <v>0</v>
      </c>
      <c r="E34" s="56">
        <f t="shared" si="3"/>
        <v>0</v>
      </c>
      <c r="F34" s="56">
        <f t="shared" si="4"/>
        <v>0</v>
      </c>
      <c r="G34" s="56">
        <f t="shared" si="5"/>
        <v>1</v>
      </c>
      <c r="H34" s="56">
        <f t="shared" si="6"/>
        <v>0</v>
      </c>
      <c r="I34" s="56">
        <f t="shared" si="7"/>
        <v>0</v>
      </c>
      <c r="J34" s="56">
        <f>IF($B$10=$B15, IF(AND($C$10&lt;=$D15, $C15&lt;=$D$10), 1, 0), 0)</f>
        <v>0</v>
      </c>
      <c r="K34" s="56">
        <f>IF($B$11=$B15, IF(AND($C$11&lt;=$D15, $C15&lt;=$D$11), 1, 0), 0)</f>
        <v>0</v>
      </c>
      <c r="L34" s="56">
        <f>IF($B$12=$B15, IF(AND($C$12&lt;=$D15, $C15&lt;=$D$12), 1, 0), 0)</f>
        <v>0</v>
      </c>
      <c r="M34" s="56">
        <f>IF($B$13=$B15, IF(AND($C$13&lt;=$D15, $C15&lt;=$D$13), 1, 0), 0)</f>
        <v>0</v>
      </c>
      <c r="N34" s="56">
        <f>IF($B$14=$B15, IF(AND($C$14&lt;=$D15, $C15&lt;=$D$14), 1, 0), 0)</f>
        <v>0</v>
      </c>
      <c r="O34" s="56"/>
      <c r="P34" s="56"/>
    </row>
    <row r="35" spans="1:16" x14ac:dyDescent="0.2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1:16" x14ac:dyDescent="0.2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</row>
  </sheetData>
  <autoFilter ref="M1:P15" xr:uid="{C7185F3F-A939-4337-A562-D1C2379FDF86}"/>
  <phoneticPr fontId="1" type="noConversion"/>
  <conditionalFormatting sqref="B21:N34 O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O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H6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C811-016A-4A1A-B84B-D385BBD1AD2A}">
  <sheetPr>
    <tabColor rgb="FFC00000"/>
  </sheetPr>
  <dimension ref="A1:O31"/>
  <sheetViews>
    <sheetView zoomScale="80" zoomScaleNormal="80" workbookViewId="0">
      <selection activeCell="G1" sqref="G1:H11"/>
    </sheetView>
  </sheetViews>
  <sheetFormatPr defaultRowHeight="15" x14ac:dyDescent="0.25"/>
  <cols>
    <col min="6" max="6" width="16" customWidth="1"/>
    <col min="10" max="10" width="11.42578125" customWidth="1"/>
  </cols>
  <sheetData>
    <row r="1" spans="1:12" x14ac:dyDescent="0.25">
      <c r="A1" s="131" t="s">
        <v>88</v>
      </c>
      <c r="B1" s="131" t="s">
        <v>2</v>
      </c>
      <c r="C1" s="131" t="s">
        <v>38</v>
      </c>
      <c r="D1" s="131" t="s">
        <v>39</v>
      </c>
      <c r="F1" s="145" t="s">
        <v>311</v>
      </c>
      <c r="G1" s="134" t="s">
        <v>91</v>
      </c>
      <c r="H1" s="134" t="s">
        <v>92</v>
      </c>
      <c r="J1" s="19" t="s">
        <v>312</v>
      </c>
      <c r="K1" s="134" t="s">
        <v>91</v>
      </c>
      <c r="L1" s="134" t="s">
        <v>92</v>
      </c>
    </row>
    <row r="2" spans="1:12" x14ac:dyDescent="0.25">
      <c r="A2" s="132">
        <v>1</v>
      </c>
      <c r="B2" s="55" t="s">
        <v>8</v>
      </c>
      <c r="C2" s="133">
        <v>0.75</v>
      </c>
      <c r="D2" s="133">
        <v>0.86458333333333337</v>
      </c>
      <c r="G2" s="132" t="s">
        <v>93</v>
      </c>
      <c r="H2" s="135">
        <v>1</v>
      </c>
      <c r="K2" s="132" t="s">
        <v>93</v>
      </c>
      <c r="L2" s="135">
        <v>1</v>
      </c>
    </row>
    <row r="3" spans="1:12" x14ac:dyDescent="0.25">
      <c r="A3" s="132">
        <v>2</v>
      </c>
      <c r="B3" s="55" t="s">
        <v>11</v>
      </c>
      <c r="C3" s="133">
        <v>0.75</v>
      </c>
      <c r="D3" s="133">
        <v>0.86458333333333337</v>
      </c>
      <c r="G3" s="132" t="s">
        <v>94</v>
      </c>
      <c r="H3" s="135">
        <v>2</v>
      </c>
      <c r="K3" s="132" t="s">
        <v>94</v>
      </c>
      <c r="L3" s="135">
        <v>2</v>
      </c>
    </row>
    <row r="4" spans="1:12" x14ac:dyDescent="0.25">
      <c r="A4" s="132">
        <v>3</v>
      </c>
      <c r="B4" s="55" t="s">
        <v>12</v>
      </c>
      <c r="C4" s="133">
        <v>0.75</v>
      </c>
      <c r="D4" s="133">
        <v>0.86458333333333337</v>
      </c>
      <c r="G4" s="132" t="s">
        <v>95</v>
      </c>
      <c r="H4" s="135">
        <v>3</v>
      </c>
      <c r="K4" s="132" t="s">
        <v>95</v>
      </c>
      <c r="L4" s="135">
        <v>3</v>
      </c>
    </row>
    <row r="5" spans="1:12" x14ac:dyDescent="0.25">
      <c r="A5" s="132">
        <v>4</v>
      </c>
      <c r="B5" s="55" t="s">
        <v>13</v>
      </c>
      <c r="C5" s="133">
        <v>0.75</v>
      </c>
      <c r="D5" s="133">
        <v>0.86458333333333337</v>
      </c>
      <c r="G5" s="132" t="s">
        <v>96</v>
      </c>
      <c r="H5" s="135">
        <v>4</v>
      </c>
      <c r="K5" s="132" t="s">
        <v>96</v>
      </c>
      <c r="L5" s="135">
        <v>4</v>
      </c>
    </row>
    <row r="6" spans="1:12" x14ac:dyDescent="0.25">
      <c r="A6" s="132">
        <v>5</v>
      </c>
      <c r="B6" s="55" t="s">
        <v>8</v>
      </c>
      <c r="C6" s="133">
        <v>0.55902777777777779</v>
      </c>
      <c r="D6" s="133">
        <v>0.59722222222222221</v>
      </c>
      <c r="G6" s="132" t="s">
        <v>97</v>
      </c>
      <c r="H6" s="135" t="s">
        <v>98</v>
      </c>
      <c r="K6" s="132" t="s">
        <v>97</v>
      </c>
      <c r="L6" s="135" t="s">
        <v>98</v>
      </c>
    </row>
    <row r="7" spans="1:12" x14ac:dyDescent="0.25">
      <c r="A7" s="132">
        <v>6</v>
      </c>
      <c r="B7" s="55" t="s">
        <v>12</v>
      </c>
      <c r="C7" s="133">
        <v>0.55902777777777779</v>
      </c>
      <c r="D7" s="133">
        <v>0.63541666666666663</v>
      </c>
      <c r="G7" s="132" t="s">
        <v>99</v>
      </c>
      <c r="H7" s="135" t="s">
        <v>100</v>
      </c>
      <c r="K7" s="132" t="s">
        <v>99</v>
      </c>
      <c r="L7" s="135" t="s">
        <v>229</v>
      </c>
    </row>
    <row r="8" spans="1:12" x14ac:dyDescent="0.25">
      <c r="A8" s="132">
        <v>7</v>
      </c>
      <c r="B8" s="55" t="s">
        <v>11</v>
      </c>
      <c r="C8" s="133">
        <v>0.55902777777777779</v>
      </c>
      <c r="D8" s="133">
        <v>0.63541666666666663</v>
      </c>
      <c r="G8" s="132" t="s">
        <v>101</v>
      </c>
      <c r="H8" s="135">
        <v>7</v>
      </c>
      <c r="K8" s="132" t="s">
        <v>101</v>
      </c>
      <c r="L8" s="135" t="s">
        <v>228</v>
      </c>
    </row>
    <row r="9" spans="1:12" x14ac:dyDescent="0.25">
      <c r="A9" s="132">
        <v>8</v>
      </c>
      <c r="B9" s="55" t="s">
        <v>35</v>
      </c>
      <c r="C9" s="133">
        <v>0.55902777777777779</v>
      </c>
      <c r="D9" s="133">
        <v>0.59722222222222221</v>
      </c>
      <c r="G9" s="132" t="s">
        <v>102</v>
      </c>
      <c r="H9" s="135">
        <v>8</v>
      </c>
      <c r="K9" s="132" t="s">
        <v>102</v>
      </c>
      <c r="L9" s="135">
        <v>7</v>
      </c>
    </row>
    <row r="10" spans="1:12" x14ac:dyDescent="0.25">
      <c r="A10" s="132">
        <v>9</v>
      </c>
      <c r="B10" s="55" t="s">
        <v>12</v>
      </c>
      <c r="C10" s="133">
        <v>0.60416666666666663</v>
      </c>
      <c r="D10" s="133">
        <v>0.71875</v>
      </c>
      <c r="G10" s="132" t="s">
        <v>103</v>
      </c>
      <c r="H10" s="135">
        <v>10</v>
      </c>
      <c r="K10" s="132" t="s">
        <v>103</v>
      </c>
      <c r="L10" s="135">
        <v>8</v>
      </c>
    </row>
    <row r="11" spans="1:12" x14ac:dyDescent="0.25">
      <c r="A11" s="132">
        <v>10</v>
      </c>
      <c r="B11" s="55" t="s">
        <v>35</v>
      </c>
      <c r="C11" s="133">
        <v>0.60416666666666663</v>
      </c>
      <c r="D11" s="133">
        <v>0.71875</v>
      </c>
      <c r="G11" s="132" t="s">
        <v>104</v>
      </c>
      <c r="H11" s="135">
        <v>12</v>
      </c>
      <c r="K11" s="132" t="s">
        <v>104</v>
      </c>
      <c r="L11" s="135">
        <v>10</v>
      </c>
    </row>
    <row r="12" spans="1:12" x14ac:dyDescent="0.25">
      <c r="A12" s="132">
        <v>11</v>
      </c>
      <c r="B12" s="55" t="s">
        <v>12</v>
      </c>
      <c r="C12" s="133">
        <v>0.60416666666666663</v>
      </c>
      <c r="D12" s="133">
        <v>0.63541666666666663</v>
      </c>
      <c r="K12" s="54" t="s">
        <v>227</v>
      </c>
      <c r="L12" s="55">
        <v>12</v>
      </c>
    </row>
    <row r="13" spans="1:12" x14ac:dyDescent="0.25">
      <c r="A13" s="132">
        <v>12</v>
      </c>
      <c r="B13" s="55" t="s">
        <v>35</v>
      </c>
      <c r="C13" s="133">
        <v>0.75</v>
      </c>
      <c r="D13" s="133">
        <v>0.86458333333333337</v>
      </c>
    </row>
    <row r="14" spans="1:12" x14ac:dyDescent="0.25">
      <c r="A14" s="132">
        <v>13</v>
      </c>
      <c r="B14" s="55" t="s">
        <v>8</v>
      </c>
      <c r="C14" s="133">
        <v>0.55902777777777779</v>
      </c>
      <c r="D14" s="133">
        <v>0.63541666666666663</v>
      </c>
    </row>
    <row r="15" spans="1:12" x14ac:dyDescent="0.25">
      <c r="A15" s="132">
        <v>14</v>
      </c>
      <c r="B15" s="55" t="s">
        <v>12</v>
      </c>
      <c r="C15" s="133">
        <v>0.55902777777777779</v>
      </c>
      <c r="D15" s="133">
        <v>0.59722222222222221</v>
      </c>
    </row>
    <row r="17" spans="1:15" x14ac:dyDescent="0.25">
      <c r="A17" s="48"/>
      <c r="B17" s="109">
        <v>1</v>
      </c>
      <c r="C17" s="109">
        <f>B17+1</f>
        <v>2</v>
      </c>
      <c r="D17" s="109">
        <f t="shared" ref="D17:O17" si="0">C17+1</f>
        <v>3</v>
      </c>
      <c r="E17" s="109">
        <f t="shared" si="0"/>
        <v>4</v>
      </c>
      <c r="F17" s="109">
        <f t="shared" si="0"/>
        <v>5</v>
      </c>
      <c r="G17" s="109">
        <f t="shared" si="0"/>
        <v>6</v>
      </c>
      <c r="H17" s="109">
        <f t="shared" si="0"/>
        <v>7</v>
      </c>
      <c r="I17" s="109">
        <f t="shared" si="0"/>
        <v>8</v>
      </c>
      <c r="J17" s="109">
        <f t="shared" si="0"/>
        <v>9</v>
      </c>
      <c r="K17" s="109">
        <f t="shared" si="0"/>
        <v>10</v>
      </c>
      <c r="L17" s="109">
        <f>K17+1</f>
        <v>11</v>
      </c>
      <c r="M17" s="109">
        <f t="shared" si="0"/>
        <v>12</v>
      </c>
      <c r="N17" s="109">
        <f t="shared" si="0"/>
        <v>13</v>
      </c>
      <c r="O17" s="109">
        <f t="shared" si="0"/>
        <v>14</v>
      </c>
    </row>
    <row r="18" spans="1:15" x14ac:dyDescent="0.25">
      <c r="A18" s="109">
        <v>1</v>
      </c>
      <c r="B18" s="138">
        <v>0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</row>
    <row r="19" spans="1:15" x14ac:dyDescent="0.25">
      <c r="A19" s="109">
        <f t="shared" ref="A19:A31" si="1">A18+1</f>
        <v>2</v>
      </c>
      <c r="B19" s="138">
        <v>0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0</v>
      </c>
      <c r="I19" s="138">
        <v>0</v>
      </c>
      <c r="J19" s="138">
        <v>0</v>
      </c>
      <c r="K19" s="138">
        <v>0</v>
      </c>
      <c r="L19" s="138">
        <v>0</v>
      </c>
      <c r="M19" s="138">
        <v>0</v>
      </c>
      <c r="N19" s="138">
        <v>0</v>
      </c>
      <c r="O19" s="138">
        <v>0</v>
      </c>
    </row>
    <row r="20" spans="1:15" x14ac:dyDescent="0.25">
      <c r="A20" s="109">
        <f t="shared" si="1"/>
        <v>3</v>
      </c>
      <c r="B20" s="138">
        <v>0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0</v>
      </c>
      <c r="I20" s="138">
        <v>0</v>
      </c>
      <c r="J20" s="138">
        <v>0</v>
      </c>
      <c r="K20" s="138">
        <v>0</v>
      </c>
      <c r="L20" s="138">
        <v>0</v>
      </c>
      <c r="M20" s="138">
        <v>0</v>
      </c>
      <c r="N20" s="138">
        <v>0</v>
      </c>
      <c r="O20" s="138">
        <v>0</v>
      </c>
    </row>
    <row r="21" spans="1:15" x14ac:dyDescent="0.25">
      <c r="A21" s="109">
        <f t="shared" si="1"/>
        <v>4</v>
      </c>
      <c r="B21" s="138">
        <v>0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0</v>
      </c>
      <c r="I21" s="138">
        <v>0</v>
      </c>
      <c r="J21" s="138">
        <v>0</v>
      </c>
      <c r="K21" s="138">
        <v>0</v>
      </c>
      <c r="L21" s="138">
        <v>0</v>
      </c>
      <c r="M21" s="138">
        <v>0</v>
      </c>
      <c r="N21" s="138">
        <v>0</v>
      </c>
      <c r="O21" s="138">
        <v>0</v>
      </c>
    </row>
    <row r="22" spans="1:15" x14ac:dyDescent="0.25">
      <c r="A22" s="109">
        <f t="shared" si="1"/>
        <v>5</v>
      </c>
      <c r="B22" s="138">
        <v>0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0</v>
      </c>
      <c r="I22" s="138">
        <v>0</v>
      </c>
      <c r="J22" s="138">
        <v>0</v>
      </c>
      <c r="K22" s="138">
        <v>0</v>
      </c>
      <c r="L22" s="138">
        <v>0</v>
      </c>
      <c r="M22" s="138">
        <v>0</v>
      </c>
      <c r="N22" s="138">
        <v>1</v>
      </c>
      <c r="O22" s="138">
        <v>0</v>
      </c>
    </row>
    <row r="23" spans="1:15" x14ac:dyDescent="0.25">
      <c r="A23" s="109">
        <f t="shared" si="1"/>
        <v>6</v>
      </c>
      <c r="B23" s="138">
        <v>0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0</v>
      </c>
      <c r="I23" s="138">
        <v>0</v>
      </c>
      <c r="J23" s="138">
        <v>1</v>
      </c>
      <c r="K23" s="138">
        <v>0</v>
      </c>
      <c r="L23" s="138">
        <v>1</v>
      </c>
      <c r="M23" s="138">
        <v>0</v>
      </c>
      <c r="N23" s="138">
        <v>0</v>
      </c>
      <c r="O23" s="138">
        <v>1</v>
      </c>
    </row>
    <row r="24" spans="1:15" x14ac:dyDescent="0.25">
      <c r="A24" s="109">
        <f t="shared" si="1"/>
        <v>7</v>
      </c>
      <c r="B24" s="138">
        <v>0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0</v>
      </c>
      <c r="I24" s="138">
        <v>0</v>
      </c>
      <c r="J24" s="138">
        <v>0</v>
      </c>
      <c r="K24" s="138">
        <v>0</v>
      </c>
      <c r="L24" s="138">
        <v>0</v>
      </c>
      <c r="M24" s="138">
        <v>0</v>
      </c>
      <c r="N24" s="138">
        <v>0</v>
      </c>
      <c r="O24" s="138">
        <v>0</v>
      </c>
    </row>
    <row r="25" spans="1:15" x14ac:dyDescent="0.25">
      <c r="A25" s="109">
        <f t="shared" si="1"/>
        <v>8</v>
      </c>
      <c r="B25" s="138">
        <v>0</v>
      </c>
      <c r="C25" s="138">
        <v>0</v>
      </c>
      <c r="D25" s="138">
        <v>0</v>
      </c>
      <c r="E25" s="138">
        <v>0</v>
      </c>
      <c r="F25" s="138">
        <v>0</v>
      </c>
      <c r="G25" s="138">
        <v>0</v>
      </c>
      <c r="H25" s="138">
        <v>0</v>
      </c>
      <c r="I25" s="138">
        <v>0</v>
      </c>
      <c r="J25" s="138">
        <v>0</v>
      </c>
      <c r="K25" s="138">
        <v>0</v>
      </c>
      <c r="L25" s="138">
        <v>0</v>
      </c>
      <c r="M25" s="138">
        <v>0</v>
      </c>
      <c r="N25" s="138">
        <v>0</v>
      </c>
      <c r="O25" s="138">
        <v>0</v>
      </c>
    </row>
    <row r="26" spans="1:15" x14ac:dyDescent="0.25">
      <c r="A26" s="109">
        <f t="shared" si="1"/>
        <v>9</v>
      </c>
      <c r="B26" s="138">
        <v>0</v>
      </c>
      <c r="C26" s="138">
        <v>0</v>
      </c>
      <c r="D26" s="138">
        <v>0</v>
      </c>
      <c r="E26" s="138">
        <v>0</v>
      </c>
      <c r="F26" s="138">
        <v>0</v>
      </c>
      <c r="G26" s="138">
        <v>1</v>
      </c>
      <c r="H26" s="138">
        <v>0</v>
      </c>
      <c r="I26" s="138">
        <v>0</v>
      </c>
      <c r="J26" s="138">
        <v>0</v>
      </c>
      <c r="K26" s="138">
        <v>0</v>
      </c>
      <c r="L26" s="138">
        <v>1</v>
      </c>
      <c r="M26" s="138">
        <v>0</v>
      </c>
      <c r="N26" s="138">
        <v>0</v>
      </c>
      <c r="O26" s="138">
        <v>0</v>
      </c>
    </row>
    <row r="27" spans="1:15" x14ac:dyDescent="0.25">
      <c r="A27" s="109">
        <f t="shared" si="1"/>
        <v>10</v>
      </c>
      <c r="B27" s="138">
        <v>0</v>
      </c>
      <c r="C27" s="138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8">
        <v>0</v>
      </c>
      <c r="M27" s="138">
        <v>0</v>
      </c>
      <c r="N27" s="138">
        <v>0</v>
      </c>
      <c r="O27" s="138">
        <v>0</v>
      </c>
    </row>
    <row r="28" spans="1:15" x14ac:dyDescent="0.25">
      <c r="A28" s="109">
        <f t="shared" si="1"/>
        <v>11</v>
      </c>
      <c r="B28" s="138">
        <v>0</v>
      </c>
      <c r="C28" s="138">
        <v>0</v>
      </c>
      <c r="D28" s="138">
        <v>0</v>
      </c>
      <c r="E28" s="138">
        <v>0</v>
      </c>
      <c r="F28" s="138">
        <v>0</v>
      </c>
      <c r="G28" s="138">
        <v>1</v>
      </c>
      <c r="H28" s="138">
        <v>0</v>
      </c>
      <c r="I28" s="138">
        <v>0</v>
      </c>
      <c r="J28" s="138">
        <v>1</v>
      </c>
      <c r="K28" s="138">
        <v>0</v>
      </c>
      <c r="L28" s="138">
        <v>0</v>
      </c>
      <c r="M28" s="138">
        <v>0</v>
      </c>
      <c r="N28" s="138">
        <v>0</v>
      </c>
      <c r="O28" s="138">
        <v>0</v>
      </c>
    </row>
    <row r="29" spans="1:15" x14ac:dyDescent="0.25">
      <c r="A29" s="109">
        <f t="shared" si="1"/>
        <v>12</v>
      </c>
      <c r="B29" s="138">
        <v>0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0</v>
      </c>
      <c r="M29" s="138">
        <v>0</v>
      </c>
      <c r="N29" s="138">
        <v>0</v>
      </c>
      <c r="O29" s="138">
        <v>0</v>
      </c>
    </row>
    <row r="30" spans="1:15" x14ac:dyDescent="0.25">
      <c r="A30" s="109">
        <f t="shared" si="1"/>
        <v>13</v>
      </c>
      <c r="B30" s="138">
        <v>0</v>
      </c>
      <c r="C30" s="138">
        <v>0</v>
      </c>
      <c r="D30" s="138">
        <v>0</v>
      </c>
      <c r="E30" s="138">
        <v>0</v>
      </c>
      <c r="F30" s="138">
        <v>1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0</v>
      </c>
      <c r="M30" s="138">
        <v>0</v>
      </c>
      <c r="N30" s="138">
        <v>0</v>
      </c>
      <c r="O30" s="138">
        <v>0</v>
      </c>
    </row>
    <row r="31" spans="1:15" x14ac:dyDescent="0.25">
      <c r="A31" s="109">
        <f t="shared" si="1"/>
        <v>14</v>
      </c>
      <c r="B31" s="138">
        <v>0</v>
      </c>
      <c r="C31" s="138">
        <v>0</v>
      </c>
      <c r="D31" s="138">
        <v>0</v>
      </c>
      <c r="E31" s="138">
        <v>0</v>
      </c>
      <c r="F31" s="138">
        <v>0</v>
      </c>
      <c r="G31" s="138">
        <v>1</v>
      </c>
      <c r="H31" s="138">
        <v>0</v>
      </c>
      <c r="I31" s="138">
        <v>0</v>
      </c>
      <c r="J31" s="138">
        <v>0</v>
      </c>
      <c r="K31" s="138">
        <v>0</v>
      </c>
      <c r="L31" s="138">
        <v>0</v>
      </c>
      <c r="M31" s="138">
        <v>0</v>
      </c>
      <c r="N31" s="138">
        <v>0</v>
      </c>
      <c r="O31" s="138">
        <v>0</v>
      </c>
    </row>
  </sheetData>
  <conditionalFormatting sqref="B18:O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H6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ECF-5E5A-4302-879A-EB9870D86E35}">
  <dimension ref="A1:O15"/>
  <sheetViews>
    <sheetView zoomScale="120" zoomScaleNormal="120" workbookViewId="0">
      <selection activeCell="Q16" sqref="Q16"/>
    </sheetView>
  </sheetViews>
  <sheetFormatPr defaultRowHeight="15" x14ac:dyDescent="0.25"/>
  <cols>
    <col min="1" max="1" width="3.7109375" customWidth="1"/>
    <col min="2" max="2" width="3.5703125" customWidth="1"/>
    <col min="3" max="3" width="3.42578125" customWidth="1"/>
    <col min="4" max="5" width="3.140625" customWidth="1"/>
    <col min="6" max="8" width="2.5703125" customWidth="1"/>
    <col min="9" max="9" width="2.7109375" customWidth="1"/>
    <col min="10" max="10" width="2.5703125" customWidth="1"/>
    <col min="11" max="11" width="2.85546875" customWidth="1"/>
    <col min="12" max="12" width="3.140625" customWidth="1"/>
    <col min="13" max="13" width="2.85546875" customWidth="1"/>
    <col min="14" max="15" width="2.7109375" customWidth="1"/>
  </cols>
  <sheetData>
    <row r="1" spans="1:15" x14ac:dyDescent="0.25">
      <c r="A1" s="141"/>
      <c r="B1" s="109">
        <v>1</v>
      </c>
      <c r="C1" s="109">
        <f>B1+1</f>
        <v>2</v>
      </c>
      <c r="D1" s="109">
        <f t="shared" ref="D1:O1" si="0">C1+1</f>
        <v>3</v>
      </c>
      <c r="E1" s="109">
        <f t="shared" si="0"/>
        <v>4</v>
      </c>
      <c r="F1" s="109">
        <f t="shared" si="0"/>
        <v>5</v>
      </c>
      <c r="G1" s="109">
        <f t="shared" si="0"/>
        <v>6</v>
      </c>
      <c r="H1" s="109">
        <f t="shared" si="0"/>
        <v>7</v>
      </c>
      <c r="I1" s="109">
        <f t="shared" si="0"/>
        <v>8</v>
      </c>
      <c r="J1" s="109">
        <f t="shared" si="0"/>
        <v>9</v>
      </c>
      <c r="K1" s="109">
        <f t="shared" si="0"/>
        <v>10</v>
      </c>
      <c r="L1" s="109">
        <f>K1+1</f>
        <v>11</v>
      </c>
      <c r="M1" s="109">
        <f t="shared" si="0"/>
        <v>12</v>
      </c>
      <c r="N1" s="109">
        <f t="shared" si="0"/>
        <v>13</v>
      </c>
      <c r="O1" s="109">
        <f t="shared" si="0"/>
        <v>14</v>
      </c>
    </row>
    <row r="2" spans="1:15" x14ac:dyDescent="0.25">
      <c r="A2" s="109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</row>
    <row r="3" spans="1:15" x14ac:dyDescent="0.25">
      <c r="A3" s="109">
        <f t="shared" ref="A3:A15" si="1">A2+1</f>
        <v>2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</row>
    <row r="4" spans="1:15" x14ac:dyDescent="0.25">
      <c r="A4" s="109">
        <f t="shared" si="1"/>
        <v>3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</row>
    <row r="5" spans="1:15" x14ac:dyDescent="0.25">
      <c r="A5" s="109">
        <f t="shared" si="1"/>
        <v>4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</row>
    <row r="6" spans="1:15" x14ac:dyDescent="0.25">
      <c r="A6" s="109">
        <f t="shared" si="1"/>
        <v>5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40"/>
      <c r="O6" s="139"/>
    </row>
    <row r="7" spans="1:15" x14ac:dyDescent="0.25">
      <c r="A7" s="109">
        <f t="shared" si="1"/>
        <v>6</v>
      </c>
      <c r="B7" s="139"/>
      <c r="C7" s="139"/>
      <c r="D7" s="139"/>
      <c r="E7" s="139"/>
      <c r="F7" s="139"/>
      <c r="G7" s="139"/>
      <c r="H7" s="139"/>
      <c r="I7" s="139"/>
      <c r="J7" s="140"/>
      <c r="K7" s="139"/>
      <c r="L7" s="140"/>
      <c r="M7" s="139"/>
      <c r="N7" s="139"/>
      <c r="O7" s="140"/>
    </row>
    <row r="8" spans="1:15" x14ac:dyDescent="0.25">
      <c r="A8" s="109">
        <f t="shared" si="1"/>
        <v>7</v>
      </c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</row>
    <row r="9" spans="1:15" x14ac:dyDescent="0.25">
      <c r="A9" s="109">
        <f t="shared" si="1"/>
        <v>8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</row>
    <row r="10" spans="1:15" x14ac:dyDescent="0.25">
      <c r="A10" s="109">
        <f t="shared" si="1"/>
        <v>9</v>
      </c>
      <c r="B10" s="139"/>
      <c r="C10" s="139"/>
      <c r="D10" s="139"/>
      <c r="E10" s="139"/>
      <c r="F10" s="139"/>
      <c r="G10" s="140"/>
      <c r="H10" s="139"/>
      <c r="I10" s="139"/>
      <c r="J10" s="139"/>
      <c r="K10" s="139"/>
      <c r="L10" s="140"/>
      <c r="M10" s="139"/>
      <c r="N10" s="139"/>
      <c r="O10" s="139"/>
    </row>
    <row r="11" spans="1:15" x14ac:dyDescent="0.25">
      <c r="A11" s="109">
        <f t="shared" si="1"/>
        <v>10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</row>
    <row r="12" spans="1:15" x14ac:dyDescent="0.25">
      <c r="A12" s="109">
        <f t="shared" si="1"/>
        <v>11</v>
      </c>
      <c r="B12" s="139"/>
      <c r="C12" s="139"/>
      <c r="D12" s="139"/>
      <c r="E12" s="139"/>
      <c r="F12" s="139"/>
      <c r="G12" s="140"/>
      <c r="H12" s="139"/>
      <c r="I12" s="139"/>
      <c r="J12" s="140"/>
      <c r="K12" s="139"/>
      <c r="L12" s="139"/>
      <c r="M12" s="139"/>
      <c r="N12" s="139"/>
      <c r="O12" s="139"/>
    </row>
    <row r="13" spans="1:15" x14ac:dyDescent="0.25">
      <c r="A13" s="109">
        <f t="shared" si="1"/>
        <v>12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</row>
    <row r="14" spans="1:15" x14ac:dyDescent="0.25">
      <c r="A14" s="109">
        <f t="shared" si="1"/>
        <v>13</v>
      </c>
      <c r="B14" s="139"/>
      <c r="C14" s="139"/>
      <c r="D14" s="139"/>
      <c r="E14" s="139"/>
      <c r="F14" s="140"/>
      <c r="G14" s="139"/>
      <c r="H14" s="139"/>
      <c r="I14" s="139"/>
      <c r="J14" s="139"/>
      <c r="K14" s="139"/>
      <c r="L14" s="139"/>
      <c r="M14" s="139"/>
      <c r="N14" s="139"/>
      <c r="O14" s="139"/>
    </row>
    <row r="15" spans="1:15" x14ac:dyDescent="0.25">
      <c r="A15" s="109">
        <f t="shared" si="1"/>
        <v>14</v>
      </c>
      <c r="B15" s="139"/>
      <c r="C15" s="139"/>
      <c r="D15" s="139"/>
      <c r="E15" s="139"/>
      <c r="F15" s="139"/>
      <c r="G15" s="140"/>
      <c r="H15" s="139"/>
      <c r="I15" s="139"/>
      <c r="J15" s="144"/>
      <c r="K15" s="139"/>
      <c r="L15" s="139"/>
      <c r="M15" s="139"/>
      <c r="N15" s="139"/>
      <c r="O15" s="1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1849-BB3A-426C-AA14-7BDB89FF8FF5}">
  <sheetPr>
    <tabColor rgb="FF00B0F0"/>
  </sheetPr>
  <dimension ref="A1:AN49"/>
  <sheetViews>
    <sheetView zoomScale="55" zoomScaleNormal="55" workbookViewId="0">
      <selection activeCell="C13" sqref="C13"/>
    </sheetView>
  </sheetViews>
  <sheetFormatPr defaultRowHeight="15" x14ac:dyDescent="0.25"/>
  <cols>
    <col min="5" max="5" width="25.5703125" customWidth="1"/>
    <col min="6" max="6" width="21.85546875" customWidth="1"/>
    <col min="11" max="11" width="19.85546875" customWidth="1"/>
    <col min="14" max="14" width="9.140625" customWidth="1"/>
  </cols>
  <sheetData>
    <row r="1" spans="1:40" x14ac:dyDescent="0.25">
      <c r="K1" t="s">
        <v>54</v>
      </c>
    </row>
    <row r="4" spans="1:40" x14ac:dyDescent="0.25">
      <c r="O4">
        <v>1</v>
      </c>
      <c r="P4">
        <f>O4+1</f>
        <v>2</v>
      </c>
      <c r="Q4">
        <f t="shared" ref="Q4:AN4" si="0">P4+1</f>
        <v>3</v>
      </c>
      <c r="R4">
        <f t="shared" si="0"/>
        <v>4</v>
      </c>
      <c r="S4">
        <f t="shared" si="0"/>
        <v>5</v>
      </c>
      <c r="T4">
        <f t="shared" si="0"/>
        <v>6</v>
      </c>
      <c r="U4">
        <f t="shared" si="0"/>
        <v>7</v>
      </c>
      <c r="V4">
        <f t="shared" si="0"/>
        <v>8</v>
      </c>
      <c r="W4">
        <f t="shared" si="0"/>
        <v>9</v>
      </c>
      <c r="X4">
        <f t="shared" si="0"/>
        <v>10</v>
      </c>
      <c r="Y4">
        <f t="shared" si="0"/>
        <v>11</v>
      </c>
      <c r="Z4">
        <f t="shared" si="0"/>
        <v>12</v>
      </c>
      <c r="AA4">
        <f t="shared" si="0"/>
        <v>13</v>
      </c>
      <c r="AB4">
        <f t="shared" si="0"/>
        <v>14</v>
      </c>
      <c r="AC4">
        <f t="shared" si="0"/>
        <v>15</v>
      </c>
      <c r="AD4">
        <f t="shared" si="0"/>
        <v>16</v>
      </c>
      <c r="AE4">
        <f t="shared" si="0"/>
        <v>17</v>
      </c>
      <c r="AF4">
        <f t="shared" si="0"/>
        <v>18</v>
      </c>
      <c r="AG4">
        <f t="shared" si="0"/>
        <v>19</v>
      </c>
      <c r="AH4">
        <f t="shared" si="0"/>
        <v>20</v>
      </c>
      <c r="AI4">
        <f t="shared" si="0"/>
        <v>21</v>
      </c>
      <c r="AJ4">
        <f t="shared" si="0"/>
        <v>22</v>
      </c>
      <c r="AK4">
        <f t="shared" si="0"/>
        <v>23</v>
      </c>
      <c r="AL4">
        <f t="shared" si="0"/>
        <v>24</v>
      </c>
      <c r="AM4">
        <f t="shared" si="0"/>
        <v>25</v>
      </c>
      <c r="AN4">
        <f t="shared" si="0"/>
        <v>26</v>
      </c>
    </row>
    <row r="5" spans="1:40" x14ac:dyDescent="0.25">
      <c r="A5" s="27" t="s">
        <v>88</v>
      </c>
      <c r="B5" s="27" t="s">
        <v>2</v>
      </c>
      <c r="C5" s="27" t="s">
        <v>89</v>
      </c>
      <c r="D5" s="27" t="s">
        <v>90</v>
      </c>
      <c r="E5" s="27" t="s">
        <v>123</v>
      </c>
      <c r="G5" s="27" t="s">
        <v>91</v>
      </c>
      <c r="H5" s="27" t="s">
        <v>92</v>
      </c>
      <c r="K5" s="49" t="s">
        <v>84</v>
      </c>
      <c r="L5" s="49" t="s">
        <v>2</v>
      </c>
      <c r="M5" s="49" t="s">
        <v>89</v>
      </c>
      <c r="N5" s="49" t="s">
        <v>90</v>
      </c>
      <c r="O5" s="51" t="s">
        <v>6</v>
      </c>
      <c r="P5" s="51" t="s">
        <v>6</v>
      </c>
      <c r="Q5" s="51" t="s">
        <v>6</v>
      </c>
      <c r="R5" s="51" t="s">
        <v>6</v>
      </c>
      <c r="S5" s="51" t="s">
        <v>6</v>
      </c>
      <c r="T5" s="51" t="s">
        <v>6</v>
      </c>
      <c r="U5" s="51" t="s">
        <v>6</v>
      </c>
      <c r="V5" s="51" t="s">
        <v>6</v>
      </c>
      <c r="W5" s="52" t="s">
        <v>70</v>
      </c>
      <c r="X5" s="52" t="s">
        <v>70</v>
      </c>
      <c r="Y5" s="52" t="s">
        <v>70</v>
      </c>
      <c r="Z5" s="53" t="s">
        <v>18</v>
      </c>
      <c r="AA5" s="53" t="s">
        <v>18</v>
      </c>
      <c r="AB5" s="53" t="s">
        <v>20</v>
      </c>
      <c r="AC5" s="53" t="s">
        <v>20</v>
      </c>
      <c r="AD5" s="54" t="s">
        <v>71</v>
      </c>
      <c r="AE5" s="54" t="s">
        <v>71</v>
      </c>
      <c r="AF5" s="54" t="s">
        <v>71</v>
      </c>
      <c r="AG5" s="54" t="s">
        <v>76</v>
      </c>
      <c r="AH5" s="54" t="s">
        <v>76</v>
      </c>
      <c r="AI5" s="54" t="s">
        <v>76</v>
      </c>
      <c r="AJ5" s="54" t="s">
        <v>76</v>
      </c>
      <c r="AK5" s="54" t="s">
        <v>73</v>
      </c>
      <c r="AL5" s="54" t="s">
        <v>73</v>
      </c>
      <c r="AM5" s="54" t="s">
        <v>74</v>
      </c>
      <c r="AN5" s="54" t="s">
        <v>74</v>
      </c>
    </row>
    <row r="6" spans="1:40" x14ac:dyDescent="0.25">
      <c r="A6">
        <v>1</v>
      </c>
      <c r="B6" t="s">
        <v>8</v>
      </c>
      <c r="C6" s="14">
        <v>0.75</v>
      </c>
      <c r="D6" s="14">
        <v>0.86458333333333337</v>
      </c>
      <c r="E6" s="14" t="str">
        <f>B6&amp;" "&amp;C6&amp;"-"&amp;D6</f>
        <v>Monday 0.75-0.864583333333333</v>
      </c>
      <c r="G6" s="25" t="s">
        <v>93</v>
      </c>
      <c r="H6" s="25">
        <v>1</v>
      </c>
      <c r="K6" s="48">
        <v>1</v>
      </c>
      <c r="L6" s="48" t="s">
        <v>8</v>
      </c>
      <c r="M6" s="50">
        <v>0.75</v>
      </c>
      <c r="N6" s="50">
        <v>0.86458333333333337</v>
      </c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 x14ac:dyDescent="0.25">
      <c r="A7">
        <v>5</v>
      </c>
      <c r="B7" t="s">
        <v>8</v>
      </c>
      <c r="C7" s="14">
        <v>0.55902777777777779</v>
      </c>
      <c r="D7" s="14">
        <v>0.59722222222222221</v>
      </c>
      <c r="E7" s="14" t="str">
        <f t="shared" ref="E7:E19" si="1">B7&amp;" "&amp;C7&amp;"-"&amp;D7</f>
        <v>Monday 0.559027777777778-0.597222222222222</v>
      </c>
      <c r="G7" s="25" t="s">
        <v>94</v>
      </c>
      <c r="H7" s="25">
        <v>2</v>
      </c>
      <c r="K7" s="48">
        <v>5</v>
      </c>
      <c r="L7" s="48" t="s">
        <v>8</v>
      </c>
      <c r="M7" s="50">
        <v>0.55902777777777779</v>
      </c>
      <c r="N7" s="50">
        <v>0.59722222222222221</v>
      </c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 x14ac:dyDescent="0.25">
      <c r="A8">
        <v>13</v>
      </c>
      <c r="B8" t="s">
        <v>8</v>
      </c>
      <c r="C8" s="14">
        <v>0.55902777777777779</v>
      </c>
      <c r="D8" s="14">
        <v>0.63541666666666663</v>
      </c>
      <c r="E8" s="14" t="str">
        <f t="shared" si="1"/>
        <v>Monday 0.559027777777778-0.635416666666667</v>
      </c>
      <c r="G8" s="25" t="s">
        <v>95</v>
      </c>
      <c r="H8" s="25">
        <v>3</v>
      </c>
      <c r="K8" s="48">
        <v>5</v>
      </c>
      <c r="L8" s="48" t="s">
        <v>8</v>
      </c>
      <c r="M8" s="50">
        <v>0.55902777777777779</v>
      </c>
      <c r="N8" s="50">
        <v>0.63541666666666663</v>
      </c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 x14ac:dyDescent="0.25">
      <c r="A9">
        <v>2</v>
      </c>
      <c r="B9" t="s">
        <v>11</v>
      </c>
      <c r="C9" s="14">
        <v>0.75</v>
      </c>
      <c r="D9" s="14">
        <v>0.86458333333333337</v>
      </c>
      <c r="E9" s="14" t="str">
        <f t="shared" si="1"/>
        <v>Tuesday 0.75-0.864583333333333</v>
      </c>
      <c r="G9" s="25" t="s">
        <v>96</v>
      </c>
      <c r="H9" s="25">
        <v>4</v>
      </c>
      <c r="K9" s="48">
        <v>2</v>
      </c>
      <c r="L9" s="48" t="s">
        <v>11</v>
      </c>
      <c r="M9" s="50">
        <v>0.75</v>
      </c>
      <c r="N9" s="50">
        <v>0.86458333333333337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 x14ac:dyDescent="0.25">
      <c r="A10">
        <v>7</v>
      </c>
      <c r="B10" t="s">
        <v>11</v>
      </c>
      <c r="C10" s="14">
        <v>0.55902777777777779</v>
      </c>
      <c r="D10" s="14">
        <v>0.63541666666666663</v>
      </c>
      <c r="E10" s="14" t="str">
        <f t="shared" si="1"/>
        <v>Tuesday 0.559027777777778-0.635416666666667</v>
      </c>
      <c r="G10" s="25" t="s">
        <v>97</v>
      </c>
      <c r="H10" s="25" t="s">
        <v>98</v>
      </c>
      <c r="K10" s="48">
        <v>7</v>
      </c>
      <c r="L10" s="48" t="s">
        <v>11</v>
      </c>
      <c r="M10" s="50">
        <v>0.55902777777777779</v>
      </c>
      <c r="N10" s="50">
        <v>0.63541666666666663</v>
      </c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 x14ac:dyDescent="0.25">
      <c r="A11">
        <v>3</v>
      </c>
      <c r="B11" t="s">
        <v>12</v>
      </c>
      <c r="C11" s="14">
        <v>0.75</v>
      </c>
      <c r="D11" s="14">
        <v>0.86458333333333337</v>
      </c>
      <c r="E11" s="14" t="str">
        <f t="shared" si="1"/>
        <v>Wednesday 0.75-0.864583333333333</v>
      </c>
      <c r="G11" s="25" t="s">
        <v>99</v>
      </c>
      <c r="H11" s="25" t="s">
        <v>100</v>
      </c>
      <c r="K11" s="48">
        <v>3</v>
      </c>
      <c r="L11" s="48" t="s">
        <v>12</v>
      </c>
      <c r="M11" s="50">
        <v>0.75</v>
      </c>
      <c r="N11" s="50">
        <v>0.86458333333333337</v>
      </c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 x14ac:dyDescent="0.25">
      <c r="A12">
        <v>6</v>
      </c>
      <c r="B12" t="s">
        <v>12</v>
      </c>
      <c r="C12" s="14">
        <v>0.55902777777777779</v>
      </c>
      <c r="D12" s="14">
        <v>0.63541666666666663</v>
      </c>
      <c r="E12" s="14" t="str">
        <f t="shared" si="1"/>
        <v>Wednesday 0.559027777777778-0.635416666666667</v>
      </c>
      <c r="G12" s="25" t="s">
        <v>101</v>
      </c>
      <c r="H12" s="25">
        <v>7</v>
      </c>
      <c r="K12" s="48">
        <v>6</v>
      </c>
      <c r="L12" s="48" t="s">
        <v>12</v>
      </c>
      <c r="M12" s="50">
        <v>0.55902777777777779</v>
      </c>
      <c r="N12" s="50">
        <v>0.63541666666666663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pans="1:40" x14ac:dyDescent="0.25">
      <c r="A13">
        <v>9</v>
      </c>
      <c r="B13" t="s">
        <v>12</v>
      </c>
      <c r="C13" s="14">
        <v>0.60416666666666663</v>
      </c>
      <c r="D13" s="14">
        <v>0.71875</v>
      </c>
      <c r="E13" s="14" t="str">
        <f t="shared" si="1"/>
        <v>Wednesday 0.604166666666667-0.71875</v>
      </c>
      <c r="G13" s="25" t="s">
        <v>102</v>
      </c>
      <c r="H13" s="25">
        <v>8</v>
      </c>
      <c r="K13" s="48">
        <v>6</v>
      </c>
      <c r="L13" s="48" t="s">
        <v>12</v>
      </c>
      <c r="M13" s="50">
        <v>0.60416666666666663</v>
      </c>
      <c r="N13" s="50">
        <v>0.71875</v>
      </c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pans="1:40" x14ac:dyDescent="0.25">
      <c r="A14">
        <v>11</v>
      </c>
      <c r="B14" t="s">
        <v>12</v>
      </c>
      <c r="C14" s="14">
        <v>0.60416666666666663</v>
      </c>
      <c r="D14" s="14">
        <v>0.63541666666666663</v>
      </c>
      <c r="E14" s="14" t="str">
        <f t="shared" si="1"/>
        <v>Wednesday 0.604166666666667-0.635416666666667</v>
      </c>
      <c r="G14" s="25" t="s">
        <v>103</v>
      </c>
      <c r="H14" s="25">
        <v>10</v>
      </c>
      <c r="K14" s="48">
        <v>6</v>
      </c>
      <c r="L14" s="48" t="s">
        <v>12</v>
      </c>
      <c r="M14" s="50">
        <v>0.60416666666666663</v>
      </c>
      <c r="N14" s="50">
        <v>0.63541666666666663</v>
      </c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pans="1:40" x14ac:dyDescent="0.25">
      <c r="A15">
        <v>14</v>
      </c>
      <c r="B15" t="s">
        <v>12</v>
      </c>
      <c r="C15" s="14">
        <v>0.55902777777777779</v>
      </c>
      <c r="D15" s="14">
        <v>0.59722222222222221</v>
      </c>
      <c r="E15" s="14" t="str">
        <f t="shared" si="1"/>
        <v>Wednesday 0.559027777777778-0.597222222222222</v>
      </c>
      <c r="G15" s="25" t="s">
        <v>104</v>
      </c>
      <c r="H15" s="25">
        <v>12</v>
      </c>
      <c r="K15" s="48">
        <v>6</v>
      </c>
      <c r="L15" s="48" t="s">
        <v>12</v>
      </c>
      <c r="M15" s="50">
        <v>0.55902777777777779</v>
      </c>
      <c r="N15" s="50">
        <v>0.59722222222222221</v>
      </c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pans="1:40" x14ac:dyDescent="0.25">
      <c r="A16">
        <v>8</v>
      </c>
      <c r="B16" t="s">
        <v>35</v>
      </c>
      <c r="C16" s="14">
        <v>0.55902777777777779</v>
      </c>
      <c r="D16" s="14">
        <v>0.59722222222222221</v>
      </c>
      <c r="E16" s="14" t="str">
        <f t="shared" si="1"/>
        <v>Thursday 0.559027777777778-0.597222222222222</v>
      </c>
      <c r="K16" s="48">
        <v>8</v>
      </c>
      <c r="L16" s="48" t="s">
        <v>35</v>
      </c>
      <c r="M16" s="50">
        <v>0.55902777777777779</v>
      </c>
      <c r="N16" s="50">
        <v>0.59722222222222221</v>
      </c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pans="1:40" x14ac:dyDescent="0.25">
      <c r="A17">
        <v>10</v>
      </c>
      <c r="B17" t="s">
        <v>35</v>
      </c>
      <c r="C17" s="14">
        <v>0.60416666666666663</v>
      </c>
      <c r="D17" s="14">
        <v>0.71875</v>
      </c>
      <c r="E17" s="14" t="str">
        <f t="shared" si="1"/>
        <v>Thursday 0.604166666666667-0.71875</v>
      </c>
      <c r="K17" s="48">
        <v>9</v>
      </c>
      <c r="L17" s="48" t="s">
        <v>35</v>
      </c>
      <c r="M17" s="50">
        <v>0.60416666666666663</v>
      </c>
      <c r="N17" s="50">
        <v>0.71875</v>
      </c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pans="1:40" x14ac:dyDescent="0.25">
      <c r="A18">
        <v>12</v>
      </c>
      <c r="B18" t="s">
        <v>35</v>
      </c>
      <c r="C18" s="14">
        <v>0.75</v>
      </c>
      <c r="D18" s="14">
        <v>0.86458333333333337</v>
      </c>
      <c r="E18" s="14" t="str">
        <f t="shared" si="1"/>
        <v>Thursday 0.75-0.864583333333333</v>
      </c>
      <c r="K18" s="48">
        <v>10</v>
      </c>
      <c r="L18" s="48" t="s">
        <v>35</v>
      </c>
      <c r="M18" s="50">
        <v>0.75</v>
      </c>
      <c r="N18" s="50">
        <v>0.86458333333333337</v>
      </c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pans="1:40" x14ac:dyDescent="0.25">
      <c r="A19">
        <v>4</v>
      </c>
      <c r="B19" t="s">
        <v>13</v>
      </c>
      <c r="C19" s="14">
        <v>0.75</v>
      </c>
      <c r="D19" s="14">
        <v>0.86458333333333337</v>
      </c>
      <c r="E19" s="14" t="str">
        <f t="shared" si="1"/>
        <v>Friday 0.75-0.864583333333333</v>
      </c>
      <c r="K19" s="48">
        <v>4</v>
      </c>
      <c r="L19" s="48" t="s">
        <v>13</v>
      </c>
      <c r="M19" s="50">
        <v>0.75</v>
      </c>
      <c r="N19" s="50">
        <v>0.86458333333333337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1" spans="1:40" x14ac:dyDescent="0.25">
      <c r="J21" s="56"/>
      <c r="K21" s="56"/>
      <c r="L21" s="56">
        <f>SUM(L23:L32)</f>
        <v>1</v>
      </c>
      <c r="M21" s="56">
        <f t="shared" ref="M21:AK21" si="2">SUM(M23:M32)</f>
        <v>1</v>
      </c>
      <c r="N21" s="56">
        <f t="shared" si="2"/>
        <v>1</v>
      </c>
      <c r="O21" s="56">
        <f t="shared" si="2"/>
        <v>1</v>
      </c>
      <c r="P21" s="56">
        <f t="shared" si="2"/>
        <v>1</v>
      </c>
      <c r="Q21" s="56">
        <f t="shared" si="2"/>
        <v>1</v>
      </c>
      <c r="R21" s="56">
        <f t="shared" si="2"/>
        <v>1</v>
      </c>
      <c r="S21" s="56">
        <f t="shared" si="2"/>
        <v>1</v>
      </c>
      <c r="T21" s="56">
        <f t="shared" si="2"/>
        <v>1</v>
      </c>
      <c r="U21" s="56">
        <f t="shared" si="2"/>
        <v>1</v>
      </c>
      <c r="V21" s="56">
        <f t="shared" si="2"/>
        <v>1</v>
      </c>
      <c r="W21" s="56">
        <f t="shared" si="2"/>
        <v>1</v>
      </c>
      <c r="X21" s="56">
        <f t="shared" si="2"/>
        <v>1</v>
      </c>
      <c r="Y21" s="56">
        <f t="shared" si="2"/>
        <v>1</v>
      </c>
      <c r="Z21" s="56">
        <f t="shared" si="2"/>
        <v>1</v>
      </c>
      <c r="AA21" s="56">
        <f t="shared" si="2"/>
        <v>1</v>
      </c>
      <c r="AB21" s="56">
        <f t="shared" si="2"/>
        <v>1</v>
      </c>
      <c r="AC21" s="56">
        <f t="shared" si="2"/>
        <v>1</v>
      </c>
      <c r="AD21" s="56">
        <f t="shared" si="2"/>
        <v>1</v>
      </c>
      <c r="AE21" s="56">
        <f t="shared" si="2"/>
        <v>1</v>
      </c>
      <c r="AF21" s="56">
        <f t="shared" si="2"/>
        <v>0</v>
      </c>
      <c r="AG21" s="56">
        <f t="shared" si="2"/>
        <v>1</v>
      </c>
      <c r="AH21" s="56">
        <f t="shared" si="2"/>
        <v>1</v>
      </c>
      <c r="AI21" s="56">
        <f t="shared" si="2"/>
        <v>1</v>
      </c>
      <c r="AJ21" s="56">
        <f t="shared" si="2"/>
        <v>1</v>
      </c>
      <c r="AK21" s="56">
        <f t="shared" si="2"/>
        <v>1</v>
      </c>
      <c r="AL21" s="56"/>
    </row>
    <row r="22" spans="1:40" ht="18.75" x14ac:dyDescent="0.3">
      <c r="J22" s="56"/>
      <c r="K22" s="70" t="s">
        <v>84</v>
      </c>
      <c r="L22" s="66" t="s">
        <v>6</v>
      </c>
      <c r="M22" s="66" t="s">
        <v>6</v>
      </c>
      <c r="N22" s="66" t="s">
        <v>6</v>
      </c>
      <c r="O22" s="66" t="s">
        <v>6</v>
      </c>
      <c r="P22" s="66" t="s">
        <v>6</v>
      </c>
      <c r="Q22" s="66" t="s">
        <v>6</v>
      </c>
      <c r="R22" s="66" t="s">
        <v>6</v>
      </c>
      <c r="S22" s="66" t="s">
        <v>6</v>
      </c>
      <c r="T22" s="67" t="s">
        <v>70</v>
      </c>
      <c r="U22" s="67" t="s">
        <v>70</v>
      </c>
      <c r="V22" s="67" t="s">
        <v>70</v>
      </c>
      <c r="W22" s="68" t="s">
        <v>18</v>
      </c>
      <c r="X22" s="68" t="s">
        <v>18</v>
      </c>
      <c r="Y22" s="68" t="s">
        <v>20</v>
      </c>
      <c r="Z22" s="68" t="s">
        <v>20</v>
      </c>
      <c r="AA22" s="71" t="s">
        <v>71</v>
      </c>
      <c r="AB22" s="71" t="s">
        <v>71</v>
      </c>
      <c r="AC22" s="71" t="s">
        <v>71</v>
      </c>
      <c r="AD22" s="71" t="s">
        <v>76</v>
      </c>
      <c r="AE22" s="71" t="s">
        <v>76</v>
      </c>
      <c r="AF22" s="71" t="s">
        <v>76</v>
      </c>
      <c r="AG22" s="71" t="s">
        <v>76</v>
      </c>
      <c r="AH22" s="71" t="s">
        <v>73</v>
      </c>
      <c r="AI22" s="71" t="s">
        <v>73</v>
      </c>
      <c r="AJ22" s="71" t="s">
        <v>74</v>
      </c>
      <c r="AK22" s="71" t="s">
        <v>74</v>
      </c>
      <c r="AL22" s="56"/>
    </row>
    <row r="23" spans="1:40" ht="21" x14ac:dyDescent="0.35">
      <c r="J23" s="56">
        <f>SUM(L23:AK23)</f>
        <v>3</v>
      </c>
      <c r="K23" s="69">
        <v>1</v>
      </c>
      <c r="L23" s="55">
        <v>1</v>
      </c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>
        <v>1</v>
      </c>
      <c r="AE23" s="55"/>
      <c r="AF23" s="55"/>
      <c r="AG23" s="55"/>
      <c r="AH23" s="55"/>
      <c r="AI23" s="55"/>
      <c r="AJ23" s="55">
        <v>1</v>
      </c>
      <c r="AK23" s="55"/>
      <c r="AL23" s="56"/>
    </row>
    <row r="24" spans="1:40" ht="21" x14ac:dyDescent="0.35">
      <c r="J24" s="56">
        <f t="shared" ref="J24:J32" si="3">SUM(L24:AK24)</f>
        <v>3</v>
      </c>
      <c r="K24" s="69">
        <f>K23+1</f>
        <v>2</v>
      </c>
      <c r="L24" s="55"/>
      <c r="M24" s="55">
        <v>1</v>
      </c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>
        <v>1</v>
      </c>
      <c r="Z24" s="55"/>
      <c r="AA24" s="55"/>
      <c r="AB24" s="55"/>
      <c r="AC24" s="55"/>
      <c r="AD24" s="55"/>
      <c r="AE24" s="55"/>
      <c r="AF24" s="55"/>
      <c r="AG24" s="55">
        <v>1</v>
      </c>
      <c r="AH24" s="55"/>
      <c r="AI24" s="55"/>
      <c r="AJ24" s="55"/>
      <c r="AK24" s="55"/>
      <c r="AL24" s="56"/>
    </row>
    <row r="25" spans="1:40" ht="21" x14ac:dyDescent="0.35">
      <c r="J25" s="56">
        <f t="shared" si="3"/>
        <v>3</v>
      </c>
      <c r="K25" s="69">
        <f t="shared" ref="K25:K32" si="4">K24+1</f>
        <v>3</v>
      </c>
      <c r="L25" s="55"/>
      <c r="M25" s="55"/>
      <c r="N25" s="55">
        <v>1</v>
      </c>
      <c r="O25" s="55"/>
      <c r="P25" s="55"/>
      <c r="Q25" s="55"/>
      <c r="R25" s="55"/>
      <c r="S25" s="55"/>
      <c r="T25" s="55">
        <v>1</v>
      </c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>
        <v>1</v>
      </c>
      <c r="AL25" s="56"/>
    </row>
    <row r="26" spans="1:40" ht="21" x14ac:dyDescent="0.35">
      <c r="J26" s="56">
        <f t="shared" si="3"/>
        <v>1</v>
      </c>
      <c r="K26" s="69">
        <f t="shared" si="4"/>
        <v>4</v>
      </c>
      <c r="L26" s="55"/>
      <c r="M26" s="55"/>
      <c r="N26" s="55"/>
      <c r="O26" s="55">
        <v>1</v>
      </c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6"/>
    </row>
    <row r="27" spans="1:40" ht="21" x14ac:dyDescent="0.35">
      <c r="J27" s="56">
        <f t="shared" si="3"/>
        <v>3</v>
      </c>
      <c r="K27" s="69">
        <f t="shared" si="4"/>
        <v>5</v>
      </c>
      <c r="L27" s="55"/>
      <c r="M27" s="55"/>
      <c r="N27" s="55"/>
      <c r="O27" s="55"/>
      <c r="P27" s="55">
        <v>1</v>
      </c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>
        <v>1</v>
      </c>
      <c r="AC27" s="55"/>
      <c r="AD27" s="55"/>
      <c r="AE27" s="55">
        <v>1</v>
      </c>
      <c r="AF27" s="55"/>
      <c r="AG27" s="55"/>
      <c r="AH27" s="55"/>
      <c r="AI27" s="55"/>
      <c r="AJ27" s="55"/>
      <c r="AK27" s="55"/>
      <c r="AL27" s="56"/>
    </row>
    <row r="28" spans="1:40" ht="21" x14ac:dyDescent="0.35">
      <c r="J28" s="56">
        <f t="shared" si="3"/>
        <v>4</v>
      </c>
      <c r="K28" s="69">
        <f t="shared" si="4"/>
        <v>6</v>
      </c>
      <c r="L28" s="55"/>
      <c r="M28" s="55"/>
      <c r="N28" s="55"/>
      <c r="O28" s="55"/>
      <c r="P28" s="55"/>
      <c r="Q28" s="55">
        <v>1</v>
      </c>
      <c r="R28" s="55"/>
      <c r="S28" s="55"/>
      <c r="T28" s="55"/>
      <c r="U28" s="55"/>
      <c r="V28" s="55"/>
      <c r="W28" s="55">
        <v>1</v>
      </c>
      <c r="X28" s="55"/>
      <c r="Y28" s="55"/>
      <c r="Z28" s="55">
        <v>1</v>
      </c>
      <c r="AA28" s="55"/>
      <c r="AB28" s="55"/>
      <c r="AC28" s="55">
        <v>1</v>
      </c>
      <c r="AD28" s="55"/>
      <c r="AE28" s="55"/>
      <c r="AF28" s="55"/>
      <c r="AG28" s="55"/>
      <c r="AH28" s="55"/>
      <c r="AI28" s="55"/>
      <c r="AJ28" s="55"/>
      <c r="AK28" s="55"/>
      <c r="AL28" s="56"/>
    </row>
    <row r="29" spans="1:40" ht="21" x14ac:dyDescent="0.35">
      <c r="J29" s="56">
        <f t="shared" si="3"/>
        <v>3</v>
      </c>
      <c r="K29" s="69">
        <f t="shared" si="4"/>
        <v>7</v>
      </c>
      <c r="L29" s="55"/>
      <c r="M29" s="55"/>
      <c r="N29" s="55"/>
      <c r="O29" s="55"/>
      <c r="P29" s="55"/>
      <c r="Q29" s="55"/>
      <c r="R29" s="55">
        <v>1</v>
      </c>
      <c r="S29" s="55"/>
      <c r="T29" s="55"/>
      <c r="U29" s="55">
        <v>1</v>
      </c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>
        <v>1</v>
      </c>
      <c r="AI29" s="55"/>
      <c r="AJ29" s="55"/>
      <c r="AK29" s="55"/>
      <c r="AL29" s="56"/>
    </row>
    <row r="30" spans="1:40" ht="21" x14ac:dyDescent="0.35">
      <c r="J30" s="56">
        <f t="shared" si="3"/>
        <v>3</v>
      </c>
      <c r="K30" s="69">
        <f t="shared" si="4"/>
        <v>8</v>
      </c>
      <c r="L30" s="55"/>
      <c r="M30" s="55"/>
      <c r="N30" s="55"/>
      <c r="O30" s="55"/>
      <c r="P30" s="55"/>
      <c r="Q30" s="55"/>
      <c r="R30" s="55"/>
      <c r="S30" s="55">
        <v>1</v>
      </c>
      <c r="T30" s="55"/>
      <c r="U30" s="55"/>
      <c r="V30" s="55">
        <v>1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>
        <v>1</v>
      </c>
      <c r="AJ30" s="55"/>
      <c r="AK30" s="55"/>
      <c r="AL30" s="56"/>
    </row>
    <row r="31" spans="1:40" ht="21" x14ac:dyDescent="0.35">
      <c r="J31" s="56">
        <f t="shared" si="3"/>
        <v>1</v>
      </c>
      <c r="K31" s="69">
        <f t="shared" si="4"/>
        <v>9</v>
      </c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>
        <v>1</v>
      </c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6"/>
    </row>
    <row r="32" spans="1:40" ht="21" x14ac:dyDescent="0.35">
      <c r="J32" s="56">
        <f t="shared" si="3"/>
        <v>1</v>
      </c>
      <c r="K32" s="69">
        <f t="shared" si="4"/>
        <v>10</v>
      </c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>
        <v>1</v>
      </c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6"/>
    </row>
    <row r="33" spans="10:38" x14ac:dyDescent="0.25">
      <c r="J33" s="56"/>
      <c r="K33" s="56"/>
      <c r="L33" s="56"/>
      <c r="M33" s="56"/>
      <c r="N33" s="56"/>
      <c r="O33" s="56"/>
      <c r="P33" s="56"/>
      <c r="Q33" s="56"/>
      <c r="R33" s="56"/>
      <c r="S33" s="56">
        <f>SUM(L21:S21)</f>
        <v>8</v>
      </c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</row>
    <row r="34" spans="10:38" x14ac:dyDescent="0.25"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</row>
    <row r="35" spans="10:38" ht="26.25" x14ac:dyDescent="0.4">
      <c r="J35" s="56"/>
      <c r="K35" s="57" t="s">
        <v>127</v>
      </c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</row>
    <row r="36" spans="10:38" x14ac:dyDescent="0.25">
      <c r="J36" s="56"/>
      <c r="K36" s="56" t="s">
        <v>128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</row>
    <row r="37" spans="10:38" x14ac:dyDescent="0.25"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</row>
    <row r="38" spans="10:38" x14ac:dyDescent="0.25"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</row>
    <row r="39" spans="10:38" x14ac:dyDescent="0.25"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</row>
    <row r="40" spans="10:38" x14ac:dyDescent="0.25"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</row>
    <row r="41" spans="10:38" x14ac:dyDescent="0.25"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</row>
    <row r="42" spans="10:38" x14ac:dyDescent="0.25"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</row>
    <row r="43" spans="10:38" x14ac:dyDescent="0.25"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</row>
    <row r="44" spans="10:38" x14ac:dyDescent="0.25"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</row>
    <row r="45" spans="10:38" x14ac:dyDescent="0.25"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</row>
    <row r="46" spans="10:38" x14ac:dyDescent="0.25"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</row>
    <row r="47" spans="10:38" x14ac:dyDescent="0.25"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</row>
    <row r="48" spans="10:38" x14ac:dyDescent="0.25"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</row>
    <row r="49" spans="10:37" x14ac:dyDescent="0.25"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</row>
  </sheetData>
  <conditionalFormatting sqref="J23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AK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0F06-22C6-4D64-8BDB-94480AE4B500}">
  <dimension ref="A1:M36"/>
  <sheetViews>
    <sheetView zoomScale="70" zoomScaleNormal="70" workbookViewId="0">
      <selection activeCell="D2" sqref="D2"/>
    </sheetView>
  </sheetViews>
  <sheetFormatPr defaultRowHeight="15" x14ac:dyDescent="0.25"/>
  <cols>
    <col min="1" max="1" width="18.5703125" customWidth="1"/>
    <col min="2" max="2" width="13" customWidth="1"/>
    <col min="3" max="3" width="28.42578125" customWidth="1"/>
    <col min="4" max="4" width="11.28515625" customWidth="1"/>
    <col min="7" max="7" width="12.140625" customWidth="1"/>
    <col min="10" max="10" width="15.5703125" customWidth="1"/>
  </cols>
  <sheetData>
    <row r="1" spans="1:13" x14ac:dyDescent="0.25">
      <c r="A1" s="17" t="s">
        <v>105</v>
      </c>
      <c r="C1" s="29" t="s">
        <v>106</v>
      </c>
      <c r="D1" s="29" t="s">
        <v>6</v>
      </c>
      <c r="E1" s="29" t="s">
        <v>16</v>
      </c>
      <c r="F1" s="29" t="s">
        <v>107</v>
      </c>
      <c r="G1" s="29" t="s">
        <v>108</v>
      </c>
      <c r="H1" s="29" t="s">
        <v>45</v>
      </c>
    </row>
    <row r="2" spans="1:13" x14ac:dyDescent="0.25">
      <c r="A2" s="27">
        <f>SUMPRODUCT(G11:G36,K11:K36)</f>
        <v>71.200000000000017</v>
      </c>
      <c r="C2" s="27">
        <f>SUM(L11:L36)</f>
        <v>20</v>
      </c>
      <c r="D2" s="27">
        <f>SUM(L11:L18)</f>
        <v>6</v>
      </c>
      <c r="E2" s="27">
        <f>SUM(L19:L21)</f>
        <v>2</v>
      </c>
      <c r="F2" s="27">
        <f>SUM(L22:L25)</f>
        <v>4</v>
      </c>
      <c r="G2" s="27">
        <f>SUM(L26:L36)</f>
        <v>8</v>
      </c>
      <c r="H2" s="27">
        <f>MAX(M11:M36)</f>
        <v>5</v>
      </c>
    </row>
    <row r="3" spans="1:13" ht="30" x14ac:dyDescent="0.25">
      <c r="C3" s="28" t="s">
        <v>109</v>
      </c>
      <c r="D3" s="28" t="s">
        <v>110</v>
      </c>
      <c r="E3" s="28" t="s">
        <v>110</v>
      </c>
      <c r="F3" s="28" t="s">
        <v>110</v>
      </c>
      <c r="G3" s="28" t="s">
        <v>111</v>
      </c>
      <c r="H3" s="28" t="s">
        <v>110</v>
      </c>
    </row>
    <row r="10" spans="1:13" x14ac:dyDescent="0.25">
      <c r="A10" s="25" t="s">
        <v>68</v>
      </c>
      <c r="B10" s="25" t="s">
        <v>36</v>
      </c>
      <c r="C10" s="25" t="s">
        <v>37</v>
      </c>
      <c r="D10" s="25" t="s">
        <v>2</v>
      </c>
      <c r="E10" s="25" t="s">
        <v>38</v>
      </c>
      <c r="F10" s="25" t="s">
        <v>39</v>
      </c>
      <c r="G10" s="25" t="s">
        <v>5</v>
      </c>
      <c r="H10" s="25" t="s">
        <v>82</v>
      </c>
      <c r="I10" s="25" t="s">
        <v>83</v>
      </c>
      <c r="J10" s="25" t="s">
        <v>84</v>
      </c>
      <c r="K10" s="19" t="s">
        <v>85</v>
      </c>
      <c r="L10" s="19" t="s">
        <v>86</v>
      </c>
      <c r="M10" s="19" t="s">
        <v>87</v>
      </c>
    </row>
    <row r="11" spans="1:13" x14ac:dyDescent="0.25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1</v>
      </c>
      <c r="L11">
        <f>K11*1</f>
        <v>1</v>
      </c>
      <c r="M11">
        <f>SUMIF($J$11:$J$36,J11,$K$11:$K$36)</f>
        <v>3</v>
      </c>
    </row>
    <row r="12" spans="1:13" x14ac:dyDescent="0.25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1</v>
      </c>
      <c r="L12">
        <f t="shared" ref="L12:L36" si="1">K12*1</f>
        <v>1</v>
      </c>
      <c r="M12">
        <f t="shared" ref="M12:M36" si="2">SUMIF($J$11:$J$36,J12,$K$11:$K$36)</f>
        <v>3</v>
      </c>
    </row>
    <row r="13" spans="1:13" x14ac:dyDescent="0.25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1</v>
      </c>
      <c r="L13">
        <f t="shared" si="1"/>
        <v>1</v>
      </c>
      <c r="M13">
        <f t="shared" si="2"/>
        <v>3</v>
      </c>
    </row>
    <row r="14" spans="1:13" x14ac:dyDescent="0.25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1</v>
      </c>
      <c r="L14">
        <f t="shared" si="1"/>
        <v>1</v>
      </c>
      <c r="M14">
        <f t="shared" si="2"/>
        <v>1</v>
      </c>
    </row>
    <row r="15" spans="1:13" x14ac:dyDescent="0.25">
      <c r="A15" s="30">
        <v>5</v>
      </c>
      <c r="B15" s="17" t="s">
        <v>6</v>
      </c>
      <c r="C15" s="24" t="s">
        <v>69</v>
      </c>
      <c r="D15" s="17" t="s">
        <v>8</v>
      </c>
      <c r="E15" s="31">
        <v>0.55902777777777779</v>
      </c>
      <c r="F15" s="31">
        <v>0.59722222222222221</v>
      </c>
      <c r="G15" s="17">
        <v>2.2999999999999998</v>
      </c>
      <c r="H15" s="17">
        <v>5</v>
      </c>
      <c r="I15" s="17">
        <f t="shared" si="0"/>
        <v>1</v>
      </c>
      <c r="J15" s="17">
        <v>5</v>
      </c>
      <c r="K15">
        <v>1</v>
      </c>
      <c r="L15">
        <f>K15*0.5</f>
        <v>0.5</v>
      </c>
      <c r="M15">
        <f t="shared" si="2"/>
        <v>3</v>
      </c>
    </row>
    <row r="16" spans="1:13" x14ac:dyDescent="0.25">
      <c r="A16" s="30">
        <v>5</v>
      </c>
      <c r="B16" s="17" t="s">
        <v>6</v>
      </c>
      <c r="C16" s="24" t="s">
        <v>69</v>
      </c>
      <c r="D16" s="17" t="s">
        <v>12</v>
      </c>
      <c r="E16" s="31">
        <v>0.55902777777777779</v>
      </c>
      <c r="F16" s="31">
        <v>0.63541666666666663</v>
      </c>
      <c r="G16" s="17">
        <v>2.2999999999999998</v>
      </c>
      <c r="H16" s="17">
        <v>6</v>
      </c>
      <c r="I16" s="17">
        <f t="shared" si="0"/>
        <v>3</v>
      </c>
      <c r="J16" s="17">
        <v>6</v>
      </c>
      <c r="K16">
        <v>1</v>
      </c>
      <c r="L16">
        <f>K16*0.5</f>
        <v>0.5</v>
      </c>
      <c r="M16">
        <f t="shared" si="2"/>
        <v>5</v>
      </c>
    </row>
    <row r="17" spans="1:13" x14ac:dyDescent="0.25">
      <c r="A17" s="30">
        <v>6</v>
      </c>
      <c r="B17" s="17" t="s">
        <v>6</v>
      </c>
      <c r="C17" s="24" t="s">
        <v>69</v>
      </c>
      <c r="D17" s="17" t="s">
        <v>11</v>
      </c>
      <c r="E17" s="31">
        <v>0.55902777777777779</v>
      </c>
      <c r="F17" s="31">
        <v>0.63541666666666663</v>
      </c>
      <c r="G17" s="17">
        <v>1.35</v>
      </c>
      <c r="H17" s="17">
        <v>7</v>
      </c>
      <c r="I17" s="17">
        <f t="shared" si="0"/>
        <v>2</v>
      </c>
      <c r="J17" s="17">
        <v>7</v>
      </c>
      <c r="K17">
        <v>1</v>
      </c>
      <c r="L17">
        <f>K17*0.5</f>
        <v>0.5</v>
      </c>
      <c r="M17">
        <f t="shared" si="2"/>
        <v>3</v>
      </c>
    </row>
    <row r="18" spans="1:13" x14ac:dyDescent="0.25">
      <c r="A18" s="30">
        <v>6</v>
      </c>
      <c r="B18" s="17" t="s">
        <v>6</v>
      </c>
      <c r="C18" s="24" t="s">
        <v>69</v>
      </c>
      <c r="D18" s="17" t="s">
        <v>35</v>
      </c>
      <c r="E18" s="31">
        <v>0.55902777777777779</v>
      </c>
      <c r="F18" s="31">
        <v>0.59722222222222221</v>
      </c>
      <c r="G18" s="17">
        <v>1.35</v>
      </c>
      <c r="H18" s="17">
        <v>8</v>
      </c>
      <c r="I18" s="17">
        <f t="shared" si="0"/>
        <v>4</v>
      </c>
      <c r="J18" s="17">
        <v>8</v>
      </c>
      <c r="K18">
        <v>1</v>
      </c>
      <c r="L18">
        <f>K18*0.5</f>
        <v>0.5</v>
      </c>
      <c r="M18">
        <f t="shared" si="2"/>
        <v>3</v>
      </c>
    </row>
    <row r="19" spans="1:13" x14ac:dyDescent="0.25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1</v>
      </c>
      <c r="L19">
        <f t="shared" si="1"/>
        <v>1</v>
      </c>
      <c r="M19">
        <f t="shared" si="2"/>
        <v>3</v>
      </c>
    </row>
    <row r="20" spans="1:13" x14ac:dyDescent="0.25">
      <c r="A20" s="30">
        <v>8</v>
      </c>
      <c r="B20" s="17" t="s">
        <v>70</v>
      </c>
      <c r="C20" s="24" t="s">
        <v>17</v>
      </c>
      <c r="D20" s="17" t="s">
        <v>11</v>
      </c>
      <c r="E20" s="31">
        <v>0.55902777777777779</v>
      </c>
      <c r="F20" s="31">
        <v>0.63541666666666663</v>
      </c>
      <c r="G20" s="17">
        <v>1.65</v>
      </c>
      <c r="H20" s="17">
        <v>7</v>
      </c>
      <c r="I20" s="17">
        <f t="shared" si="0"/>
        <v>2</v>
      </c>
      <c r="J20" s="17">
        <v>7</v>
      </c>
      <c r="K20">
        <v>1</v>
      </c>
      <c r="L20">
        <f>K20*0.5</f>
        <v>0.5</v>
      </c>
      <c r="M20">
        <f t="shared" si="2"/>
        <v>3</v>
      </c>
    </row>
    <row r="21" spans="1:13" x14ac:dyDescent="0.25">
      <c r="A21" s="30">
        <v>8</v>
      </c>
      <c r="B21" s="17" t="s">
        <v>70</v>
      </c>
      <c r="C21" s="24" t="s">
        <v>17</v>
      </c>
      <c r="D21" s="17" t="s">
        <v>35</v>
      </c>
      <c r="E21" s="31">
        <v>0.55902777777777779</v>
      </c>
      <c r="F21" s="31">
        <v>0.59722222222222221</v>
      </c>
      <c r="G21" s="17">
        <v>1.65</v>
      </c>
      <c r="H21" s="17">
        <v>8</v>
      </c>
      <c r="I21" s="17">
        <f t="shared" si="0"/>
        <v>4</v>
      </c>
      <c r="J21" s="17">
        <v>8</v>
      </c>
      <c r="K21">
        <v>1</v>
      </c>
      <c r="L21">
        <f>K21*0.5</f>
        <v>0.5</v>
      </c>
      <c r="M21">
        <f t="shared" si="2"/>
        <v>3</v>
      </c>
    </row>
    <row r="22" spans="1:13" x14ac:dyDescent="0.25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1</v>
      </c>
      <c r="L22">
        <f t="shared" si="1"/>
        <v>1</v>
      </c>
      <c r="M22">
        <f t="shared" si="2"/>
        <v>5</v>
      </c>
    </row>
    <row r="23" spans="1:13" x14ac:dyDescent="0.25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>
        <v>9</v>
      </c>
      <c r="K23">
        <v>1</v>
      </c>
      <c r="L23">
        <f t="shared" si="1"/>
        <v>1</v>
      </c>
      <c r="M23">
        <f t="shared" si="2"/>
        <v>1</v>
      </c>
    </row>
    <row r="24" spans="1:13" ht="30" x14ac:dyDescent="0.25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1</v>
      </c>
      <c r="L24">
        <f t="shared" si="1"/>
        <v>1</v>
      </c>
      <c r="M24">
        <f t="shared" si="2"/>
        <v>3</v>
      </c>
    </row>
    <row r="25" spans="1:13" ht="30" x14ac:dyDescent="0.25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1</v>
      </c>
      <c r="L25">
        <f t="shared" si="1"/>
        <v>1</v>
      </c>
      <c r="M25">
        <f t="shared" si="2"/>
        <v>5</v>
      </c>
    </row>
    <row r="26" spans="1:13" x14ac:dyDescent="0.25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>
        <v>10</v>
      </c>
      <c r="K26">
        <v>1</v>
      </c>
      <c r="L26">
        <f t="shared" si="1"/>
        <v>1</v>
      </c>
      <c r="M26">
        <f t="shared" si="2"/>
        <v>1</v>
      </c>
    </row>
    <row r="27" spans="1:13" x14ac:dyDescent="0.25">
      <c r="A27" s="30">
        <v>14</v>
      </c>
      <c r="B27" s="17" t="s">
        <v>71</v>
      </c>
      <c r="C27" s="24" t="s">
        <v>72</v>
      </c>
      <c r="D27" s="17" t="s">
        <v>8</v>
      </c>
      <c r="E27" s="31">
        <v>0.55902777777777779</v>
      </c>
      <c r="F27" s="31">
        <v>0.59722222222222221</v>
      </c>
      <c r="G27" s="17">
        <v>1.85</v>
      </c>
      <c r="H27" s="17">
        <v>5</v>
      </c>
      <c r="I27" s="17">
        <f t="shared" si="0"/>
        <v>1</v>
      </c>
      <c r="J27" s="17">
        <v>5</v>
      </c>
      <c r="K27">
        <v>1</v>
      </c>
      <c r="L27">
        <f>K27*0.5</f>
        <v>0.5</v>
      </c>
      <c r="M27">
        <f t="shared" si="2"/>
        <v>3</v>
      </c>
    </row>
    <row r="28" spans="1:13" x14ac:dyDescent="0.25">
      <c r="A28" s="30">
        <v>14</v>
      </c>
      <c r="B28" s="17" t="s">
        <v>71</v>
      </c>
      <c r="C28" s="24" t="s">
        <v>72</v>
      </c>
      <c r="D28" s="17" t="s">
        <v>12</v>
      </c>
      <c r="E28" s="31">
        <v>0.55902777777777779</v>
      </c>
      <c r="F28" s="31">
        <v>0.63541666666666663</v>
      </c>
      <c r="G28" s="17">
        <v>1.85</v>
      </c>
      <c r="H28" s="17">
        <v>6</v>
      </c>
      <c r="I28" s="17">
        <f t="shared" si="0"/>
        <v>3</v>
      </c>
      <c r="J28" s="17">
        <v>6</v>
      </c>
      <c r="K28">
        <v>1</v>
      </c>
      <c r="L28" s="26">
        <f>K28*0.5</f>
        <v>0.5</v>
      </c>
      <c r="M28">
        <f t="shared" si="2"/>
        <v>5</v>
      </c>
    </row>
    <row r="29" spans="1:13" x14ac:dyDescent="0.25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1</v>
      </c>
      <c r="L29">
        <f t="shared" si="1"/>
        <v>1</v>
      </c>
      <c r="M29">
        <f t="shared" si="2"/>
        <v>3</v>
      </c>
    </row>
    <row r="30" spans="1:13" x14ac:dyDescent="0.25">
      <c r="A30" s="30">
        <v>16</v>
      </c>
      <c r="B30" s="17" t="s">
        <v>76</v>
      </c>
      <c r="C30" s="24" t="s">
        <v>25</v>
      </c>
      <c r="D30" s="17" t="s">
        <v>8</v>
      </c>
      <c r="E30" s="31">
        <v>0.55902777777777779</v>
      </c>
      <c r="F30" s="31">
        <v>0.63541666666666663</v>
      </c>
      <c r="G30" s="17">
        <v>1.95</v>
      </c>
      <c r="H30" s="17">
        <v>13</v>
      </c>
      <c r="I30" s="17">
        <f t="shared" si="0"/>
        <v>1</v>
      </c>
      <c r="J30" s="17">
        <v>5</v>
      </c>
      <c r="K30">
        <v>1</v>
      </c>
      <c r="L30">
        <f>K30*0.5</f>
        <v>0.5</v>
      </c>
      <c r="M30">
        <f t="shared" si="2"/>
        <v>3</v>
      </c>
    </row>
    <row r="31" spans="1:13" x14ac:dyDescent="0.25">
      <c r="A31" s="30">
        <v>16</v>
      </c>
      <c r="B31" s="17" t="s">
        <v>76</v>
      </c>
      <c r="C31" s="24" t="s">
        <v>25</v>
      </c>
      <c r="D31" s="17" t="s">
        <v>12</v>
      </c>
      <c r="E31" s="31">
        <v>0.55902777777777779</v>
      </c>
      <c r="F31" s="31">
        <v>0.59722222222222221</v>
      </c>
      <c r="G31" s="17">
        <v>1.95</v>
      </c>
      <c r="H31" s="17">
        <v>14</v>
      </c>
      <c r="I31" s="17">
        <f t="shared" si="0"/>
        <v>3</v>
      </c>
      <c r="J31" s="17">
        <v>6</v>
      </c>
      <c r="K31">
        <v>1</v>
      </c>
      <c r="L31">
        <f>K31*0.5</f>
        <v>0.5</v>
      </c>
      <c r="M31">
        <f t="shared" si="2"/>
        <v>5</v>
      </c>
    </row>
    <row r="32" spans="1:13" x14ac:dyDescent="0.25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1</v>
      </c>
      <c r="L32">
        <f t="shared" si="1"/>
        <v>1</v>
      </c>
      <c r="M32">
        <f t="shared" si="2"/>
        <v>3</v>
      </c>
    </row>
    <row r="33" spans="1:13" x14ac:dyDescent="0.25">
      <c r="A33" s="30">
        <v>18</v>
      </c>
      <c r="B33" s="17" t="s">
        <v>73</v>
      </c>
      <c r="C33" s="24" t="s">
        <v>27</v>
      </c>
      <c r="D33" s="17" t="s">
        <v>11</v>
      </c>
      <c r="E33" s="31">
        <v>0.55902777777777779</v>
      </c>
      <c r="F33" s="31">
        <v>0.63541666666666663</v>
      </c>
      <c r="G33" s="17">
        <v>1.7</v>
      </c>
      <c r="H33" s="17">
        <v>7</v>
      </c>
      <c r="I33" s="17">
        <f t="shared" si="0"/>
        <v>2</v>
      </c>
      <c r="J33" s="17">
        <v>7</v>
      </c>
      <c r="K33">
        <v>1</v>
      </c>
      <c r="L33">
        <f>K33*0.5</f>
        <v>0.5</v>
      </c>
      <c r="M33">
        <f t="shared" si="2"/>
        <v>3</v>
      </c>
    </row>
    <row r="34" spans="1:13" x14ac:dyDescent="0.25">
      <c r="A34" s="30">
        <v>18</v>
      </c>
      <c r="B34" s="17" t="s">
        <v>73</v>
      </c>
      <c r="C34" s="24" t="s">
        <v>27</v>
      </c>
      <c r="D34" s="17" t="s">
        <v>35</v>
      </c>
      <c r="E34" s="31">
        <v>0.55902777777777779</v>
      </c>
      <c r="F34" s="31">
        <v>0.59722222222222221</v>
      </c>
      <c r="G34" s="17">
        <v>1.7</v>
      </c>
      <c r="H34" s="17">
        <v>8</v>
      </c>
      <c r="I34" s="17">
        <f t="shared" si="0"/>
        <v>4</v>
      </c>
      <c r="J34" s="17">
        <v>8</v>
      </c>
      <c r="K34">
        <v>1</v>
      </c>
      <c r="L34">
        <f>K34*0.5</f>
        <v>0.5</v>
      </c>
      <c r="M34">
        <f t="shared" si="2"/>
        <v>3</v>
      </c>
    </row>
    <row r="35" spans="1:13" ht="30" x14ac:dyDescent="0.25">
      <c r="A35" s="27">
        <v>19</v>
      </c>
      <c r="B35" t="s">
        <v>74</v>
      </c>
      <c r="C35" s="15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1</v>
      </c>
      <c r="L35">
        <f t="shared" si="1"/>
        <v>1</v>
      </c>
      <c r="M35">
        <f t="shared" si="2"/>
        <v>3</v>
      </c>
    </row>
    <row r="36" spans="1:13" ht="30" x14ac:dyDescent="0.25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1</v>
      </c>
      <c r="L36">
        <f t="shared" si="1"/>
        <v>1</v>
      </c>
      <c r="M36">
        <f t="shared" si="2"/>
        <v>3</v>
      </c>
    </row>
  </sheetData>
  <conditionalFormatting sqref="K11:K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9109-37ED-4ECE-8B70-239C3EF78AAD}">
  <dimension ref="A1:S36"/>
  <sheetViews>
    <sheetView zoomScale="60" zoomScaleNormal="60" workbookViewId="0">
      <selection activeCell="A2" sqref="A2"/>
    </sheetView>
  </sheetViews>
  <sheetFormatPr defaultRowHeight="15" x14ac:dyDescent="0.25"/>
  <cols>
    <col min="1" max="1" width="18.5703125" customWidth="1"/>
    <col min="2" max="2" width="13" customWidth="1"/>
    <col min="3" max="3" width="28.42578125" customWidth="1"/>
    <col min="4" max="4" width="11.28515625" customWidth="1"/>
    <col min="7" max="7" width="12.140625" customWidth="1"/>
    <col min="10" max="10" width="15.5703125" customWidth="1"/>
    <col min="19" max="19" width="39.42578125" customWidth="1"/>
  </cols>
  <sheetData>
    <row r="1" spans="1:19" x14ac:dyDescent="0.25">
      <c r="A1" s="17" t="s">
        <v>105</v>
      </c>
      <c r="C1" s="29" t="s">
        <v>106</v>
      </c>
      <c r="D1" s="29" t="s">
        <v>6</v>
      </c>
      <c r="E1" s="29" t="s">
        <v>16</v>
      </c>
      <c r="F1" s="29" t="s">
        <v>107</v>
      </c>
      <c r="G1" s="29" t="s">
        <v>108</v>
      </c>
      <c r="H1" s="29" t="s">
        <v>45</v>
      </c>
      <c r="I1" s="29" t="s">
        <v>22</v>
      </c>
      <c r="J1" s="29" t="s">
        <v>24</v>
      </c>
      <c r="K1" s="29" t="s">
        <v>26</v>
      </c>
      <c r="L1" s="29" t="s">
        <v>28</v>
      </c>
    </row>
    <row r="2" spans="1:19" ht="18.75" x14ac:dyDescent="0.3">
      <c r="A2" s="33">
        <f>SUMPRODUCT(G11:G36,K11:K36)</f>
        <v>0</v>
      </c>
      <c r="C2" s="27">
        <f>SUM(L11:L36)</f>
        <v>0</v>
      </c>
      <c r="D2" s="27">
        <f>SUM(L11:L18)</f>
        <v>0</v>
      </c>
      <c r="E2" s="27">
        <f>SUM(L19:L21)</f>
        <v>0</v>
      </c>
      <c r="F2" s="27">
        <f>SUM(L22:L25)</f>
        <v>0</v>
      </c>
      <c r="G2" s="27">
        <f>SUM(L26:L36)</f>
        <v>0</v>
      </c>
      <c r="H2" s="27">
        <f>MAX(M11:M36)</f>
        <v>0</v>
      </c>
      <c r="I2">
        <f>SUM(L26:L28)</f>
        <v>0</v>
      </c>
      <c r="J2">
        <f>SUM(L29:L31)</f>
        <v>0</v>
      </c>
      <c r="K2">
        <f>SUM(L32:L34)</f>
        <v>0</v>
      </c>
      <c r="L2">
        <f>SUM(L35:L36)</f>
        <v>0</v>
      </c>
    </row>
    <row r="3" spans="1:19" ht="30" x14ac:dyDescent="0.25">
      <c r="C3" s="28" t="s">
        <v>109</v>
      </c>
      <c r="D3" s="28" t="s">
        <v>110</v>
      </c>
      <c r="E3" s="28" t="s">
        <v>110</v>
      </c>
      <c r="F3" s="28" t="s">
        <v>110</v>
      </c>
      <c r="G3" s="28" t="s">
        <v>111</v>
      </c>
      <c r="H3" s="28" t="s">
        <v>110</v>
      </c>
      <c r="I3" s="28" t="s">
        <v>112</v>
      </c>
      <c r="J3" s="28" t="s">
        <v>112</v>
      </c>
      <c r="K3" s="28" t="s">
        <v>112</v>
      </c>
      <c r="L3" s="28" t="s">
        <v>112</v>
      </c>
    </row>
    <row r="4" spans="1:19" x14ac:dyDescent="0.25">
      <c r="S4" s="17" t="s">
        <v>76</v>
      </c>
    </row>
    <row r="6" spans="1:19" x14ac:dyDescent="0.25">
      <c r="S6" s="17" t="s">
        <v>70</v>
      </c>
    </row>
    <row r="7" spans="1:19" x14ac:dyDescent="0.25">
      <c r="S7" s="17" t="s">
        <v>71</v>
      </c>
    </row>
    <row r="9" spans="1:19" x14ac:dyDescent="0.25">
      <c r="S9" s="17" t="s">
        <v>6</v>
      </c>
    </row>
    <row r="10" spans="1:19" x14ac:dyDescent="0.25">
      <c r="A10" s="25" t="s">
        <v>68</v>
      </c>
      <c r="B10" s="25" t="s">
        <v>36</v>
      </c>
      <c r="C10" s="25" t="s">
        <v>37</v>
      </c>
      <c r="D10" s="25" t="s">
        <v>2</v>
      </c>
      <c r="E10" s="25" t="s">
        <v>38</v>
      </c>
      <c r="F10" s="25" t="s">
        <v>39</v>
      </c>
      <c r="G10" s="25" t="s">
        <v>5</v>
      </c>
      <c r="H10" s="25" t="s">
        <v>82</v>
      </c>
      <c r="I10" s="25" t="s">
        <v>83</v>
      </c>
      <c r="J10" s="25" t="s">
        <v>84</v>
      </c>
      <c r="K10" s="19" t="s">
        <v>85</v>
      </c>
      <c r="L10" s="19" t="s">
        <v>86</v>
      </c>
      <c r="M10" s="19" t="s">
        <v>87</v>
      </c>
    </row>
    <row r="11" spans="1:19" x14ac:dyDescent="0.25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0</v>
      </c>
      <c r="L11">
        <f>K11*1</f>
        <v>0</v>
      </c>
      <c r="M11">
        <f>SUMIF($J$11:$J$36,J11,$K$11:$K$36)</f>
        <v>0</v>
      </c>
      <c r="S11" s="17" t="s">
        <v>6</v>
      </c>
    </row>
    <row r="12" spans="1:19" x14ac:dyDescent="0.25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0</v>
      </c>
      <c r="L12">
        <f t="shared" ref="L12:L36" si="1">K12*1</f>
        <v>0</v>
      </c>
      <c r="M12">
        <f t="shared" ref="M12:M36" si="2">SUMIF($J$11:$J$36,J12,$K$11:$K$36)</f>
        <v>0</v>
      </c>
    </row>
    <row r="13" spans="1:19" x14ac:dyDescent="0.25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0</v>
      </c>
      <c r="L13">
        <f t="shared" si="1"/>
        <v>0</v>
      </c>
      <c r="M13">
        <f t="shared" si="2"/>
        <v>0</v>
      </c>
    </row>
    <row r="14" spans="1:19" x14ac:dyDescent="0.25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0</v>
      </c>
      <c r="L14">
        <f t="shared" si="1"/>
        <v>0</v>
      </c>
      <c r="M14">
        <f t="shared" si="2"/>
        <v>0</v>
      </c>
    </row>
    <row r="15" spans="1:19" x14ac:dyDescent="0.25">
      <c r="A15" s="30">
        <v>5</v>
      </c>
      <c r="B15" s="17" t="s">
        <v>6</v>
      </c>
      <c r="C15" s="24" t="s">
        <v>69</v>
      </c>
      <c r="D15" s="17" t="s">
        <v>8</v>
      </c>
      <c r="E15" s="31">
        <v>0.55902777777777779</v>
      </c>
      <c r="F15" s="31">
        <v>0.59722222222222221</v>
      </c>
      <c r="G15" s="17">
        <v>2.2999999999999998</v>
      </c>
      <c r="H15" s="17">
        <v>5</v>
      </c>
      <c r="I15" s="17">
        <f t="shared" si="0"/>
        <v>1</v>
      </c>
      <c r="J15" s="17">
        <v>5</v>
      </c>
      <c r="K15">
        <v>0</v>
      </c>
      <c r="L15">
        <f>K15*0.5</f>
        <v>0</v>
      </c>
      <c r="M15">
        <f t="shared" si="2"/>
        <v>0</v>
      </c>
    </row>
    <row r="16" spans="1:19" x14ac:dyDescent="0.25">
      <c r="A16" s="30">
        <v>5</v>
      </c>
      <c r="B16" s="17" t="s">
        <v>6</v>
      </c>
      <c r="C16" s="24" t="s">
        <v>69</v>
      </c>
      <c r="D16" s="17" t="s">
        <v>12</v>
      </c>
      <c r="E16" s="31">
        <v>0.55902777777777779</v>
      </c>
      <c r="F16" s="31">
        <v>0.63541666666666663</v>
      </c>
      <c r="G16" s="17">
        <v>2.2999999999999998</v>
      </c>
      <c r="H16" s="17">
        <v>6</v>
      </c>
      <c r="I16" s="17">
        <f t="shared" si="0"/>
        <v>3</v>
      </c>
      <c r="J16" s="17">
        <v>6</v>
      </c>
      <c r="K16">
        <v>0</v>
      </c>
      <c r="L16">
        <f>K16*0.5</f>
        <v>0</v>
      </c>
      <c r="M16">
        <f t="shared" si="2"/>
        <v>0</v>
      </c>
    </row>
    <row r="17" spans="1:13" x14ac:dyDescent="0.25">
      <c r="A17" s="30">
        <v>6</v>
      </c>
      <c r="B17" s="17" t="s">
        <v>6</v>
      </c>
      <c r="C17" s="24" t="s">
        <v>69</v>
      </c>
      <c r="D17" s="17" t="s">
        <v>11</v>
      </c>
      <c r="E17" s="31">
        <v>0.55902777777777779</v>
      </c>
      <c r="F17" s="31">
        <v>0.63541666666666663</v>
      </c>
      <c r="G17" s="17">
        <v>1.35</v>
      </c>
      <c r="H17" s="17">
        <v>7</v>
      </c>
      <c r="I17" s="17">
        <f t="shared" si="0"/>
        <v>2</v>
      </c>
      <c r="J17" s="17">
        <v>7</v>
      </c>
      <c r="K17">
        <v>0</v>
      </c>
      <c r="L17">
        <f>K17*0.5</f>
        <v>0</v>
      </c>
      <c r="M17">
        <f t="shared" si="2"/>
        <v>0</v>
      </c>
    </row>
    <row r="18" spans="1:13" x14ac:dyDescent="0.25">
      <c r="A18" s="30">
        <v>6</v>
      </c>
      <c r="B18" s="17" t="s">
        <v>6</v>
      </c>
      <c r="C18" s="24" t="s">
        <v>69</v>
      </c>
      <c r="D18" s="17" t="s">
        <v>35</v>
      </c>
      <c r="E18" s="31">
        <v>0.55902777777777779</v>
      </c>
      <c r="F18" s="31">
        <v>0.59722222222222221</v>
      </c>
      <c r="G18" s="17">
        <v>1.35</v>
      </c>
      <c r="H18" s="17">
        <v>8</v>
      </c>
      <c r="I18" s="17">
        <f t="shared" si="0"/>
        <v>4</v>
      </c>
      <c r="J18" s="17">
        <v>8</v>
      </c>
      <c r="K18">
        <v>0</v>
      </c>
      <c r="L18">
        <f>K18*0.5</f>
        <v>0</v>
      </c>
      <c r="M18">
        <f t="shared" si="2"/>
        <v>0</v>
      </c>
    </row>
    <row r="19" spans="1:13" x14ac:dyDescent="0.25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0</v>
      </c>
      <c r="L19">
        <f t="shared" si="1"/>
        <v>0</v>
      </c>
      <c r="M19">
        <f t="shared" si="2"/>
        <v>0</v>
      </c>
    </row>
    <row r="20" spans="1:13" x14ac:dyDescent="0.25">
      <c r="A20" s="30">
        <v>8</v>
      </c>
      <c r="B20" s="17" t="s">
        <v>70</v>
      </c>
      <c r="C20" s="24" t="s">
        <v>17</v>
      </c>
      <c r="D20" s="17" t="s">
        <v>11</v>
      </c>
      <c r="E20" s="31">
        <v>0.55902777777777779</v>
      </c>
      <c r="F20" s="31">
        <v>0.63541666666666663</v>
      </c>
      <c r="G20" s="17">
        <v>1.65</v>
      </c>
      <c r="H20" s="17">
        <v>7</v>
      </c>
      <c r="I20" s="17">
        <f t="shared" si="0"/>
        <v>2</v>
      </c>
      <c r="J20" s="17">
        <v>7</v>
      </c>
      <c r="K20">
        <v>0</v>
      </c>
      <c r="L20">
        <f>K20*0.5</f>
        <v>0</v>
      </c>
      <c r="M20">
        <f t="shared" si="2"/>
        <v>0</v>
      </c>
    </row>
    <row r="21" spans="1:13" x14ac:dyDescent="0.25">
      <c r="A21" s="30">
        <v>8</v>
      </c>
      <c r="B21" s="17" t="s">
        <v>70</v>
      </c>
      <c r="C21" s="24" t="s">
        <v>17</v>
      </c>
      <c r="D21" s="17" t="s">
        <v>35</v>
      </c>
      <c r="E21" s="31">
        <v>0.55902777777777779</v>
      </c>
      <c r="F21" s="31">
        <v>0.59722222222222221</v>
      </c>
      <c r="G21" s="17">
        <v>1.65</v>
      </c>
      <c r="H21" s="17">
        <v>8</v>
      </c>
      <c r="I21" s="17">
        <f t="shared" si="0"/>
        <v>4</v>
      </c>
      <c r="J21" s="17">
        <v>8</v>
      </c>
      <c r="K21">
        <v>0</v>
      </c>
      <c r="L21">
        <f>K21*0.5</f>
        <v>0</v>
      </c>
      <c r="M21">
        <f t="shared" si="2"/>
        <v>0</v>
      </c>
    </row>
    <row r="22" spans="1:13" x14ac:dyDescent="0.25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0</v>
      </c>
      <c r="L22">
        <f t="shared" si="1"/>
        <v>0</v>
      </c>
      <c r="M22">
        <f t="shared" si="2"/>
        <v>0</v>
      </c>
    </row>
    <row r="23" spans="1:13" x14ac:dyDescent="0.25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>
        <v>9</v>
      </c>
      <c r="K23">
        <v>0</v>
      </c>
      <c r="L23">
        <f t="shared" si="1"/>
        <v>0</v>
      </c>
      <c r="M23">
        <f t="shared" si="2"/>
        <v>0</v>
      </c>
    </row>
    <row r="24" spans="1:13" ht="30" x14ac:dyDescent="0.25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0</v>
      </c>
      <c r="L24">
        <f t="shared" si="1"/>
        <v>0</v>
      </c>
      <c r="M24">
        <f t="shared" si="2"/>
        <v>0</v>
      </c>
    </row>
    <row r="25" spans="1:13" ht="30" x14ac:dyDescent="0.25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0</v>
      </c>
      <c r="L25">
        <f t="shared" si="1"/>
        <v>0</v>
      </c>
      <c r="M25">
        <f t="shared" si="2"/>
        <v>0</v>
      </c>
    </row>
    <row r="26" spans="1:13" x14ac:dyDescent="0.25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>
        <v>10</v>
      </c>
      <c r="K26">
        <v>0</v>
      </c>
      <c r="L26">
        <f t="shared" si="1"/>
        <v>0</v>
      </c>
      <c r="M26">
        <f t="shared" si="2"/>
        <v>0</v>
      </c>
    </row>
    <row r="27" spans="1:13" x14ac:dyDescent="0.25">
      <c r="A27" s="30">
        <v>14</v>
      </c>
      <c r="B27" s="17" t="s">
        <v>71</v>
      </c>
      <c r="C27" s="24" t="s">
        <v>72</v>
      </c>
      <c r="D27" s="17" t="s">
        <v>8</v>
      </c>
      <c r="E27" s="31">
        <v>0.55902777777777779</v>
      </c>
      <c r="F27" s="31">
        <v>0.59722222222222221</v>
      </c>
      <c r="G27" s="17">
        <v>1.85</v>
      </c>
      <c r="H27" s="17">
        <v>5</v>
      </c>
      <c r="I27" s="17">
        <f t="shared" si="0"/>
        <v>1</v>
      </c>
      <c r="J27" s="17">
        <v>5</v>
      </c>
      <c r="K27">
        <v>0</v>
      </c>
      <c r="L27" s="18">
        <f>K27*0.5</f>
        <v>0</v>
      </c>
      <c r="M27">
        <f t="shared" si="2"/>
        <v>0</v>
      </c>
    </row>
    <row r="28" spans="1:13" x14ac:dyDescent="0.25">
      <c r="A28" s="30">
        <v>14</v>
      </c>
      <c r="B28" s="17" t="s">
        <v>71</v>
      </c>
      <c r="C28" s="24" t="s">
        <v>72</v>
      </c>
      <c r="D28" s="17" t="s">
        <v>12</v>
      </c>
      <c r="E28" s="31">
        <v>0.55902777777777779</v>
      </c>
      <c r="F28" s="31">
        <v>0.63541666666666663</v>
      </c>
      <c r="G28" s="17">
        <v>1.85</v>
      </c>
      <c r="H28" s="17">
        <v>6</v>
      </c>
      <c r="I28" s="17">
        <f t="shared" si="0"/>
        <v>3</v>
      </c>
      <c r="J28" s="17">
        <v>6</v>
      </c>
      <c r="K28">
        <v>0</v>
      </c>
      <c r="L28" s="18">
        <f>K28*0.5</f>
        <v>0</v>
      </c>
      <c r="M28">
        <f t="shared" si="2"/>
        <v>0</v>
      </c>
    </row>
    <row r="29" spans="1:13" x14ac:dyDescent="0.25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0</v>
      </c>
      <c r="L29">
        <f t="shared" si="1"/>
        <v>0</v>
      </c>
      <c r="M29">
        <f t="shared" si="2"/>
        <v>0</v>
      </c>
    </row>
    <row r="30" spans="1:13" x14ac:dyDescent="0.25">
      <c r="A30" s="30">
        <v>16</v>
      </c>
      <c r="B30" s="17" t="s">
        <v>76</v>
      </c>
      <c r="C30" s="24" t="s">
        <v>25</v>
      </c>
      <c r="D30" s="17" t="s">
        <v>8</v>
      </c>
      <c r="E30" s="31">
        <v>0.55902777777777779</v>
      </c>
      <c r="F30" s="31">
        <v>0.63541666666666663</v>
      </c>
      <c r="G30" s="17">
        <v>1.95</v>
      </c>
      <c r="H30" s="17">
        <v>13</v>
      </c>
      <c r="I30" s="17">
        <f t="shared" si="0"/>
        <v>1</v>
      </c>
      <c r="J30" s="17">
        <v>5</v>
      </c>
      <c r="K30">
        <v>0</v>
      </c>
      <c r="L30">
        <f>K30*0.5</f>
        <v>0</v>
      </c>
      <c r="M30">
        <f t="shared" si="2"/>
        <v>0</v>
      </c>
    </row>
    <row r="31" spans="1:13" x14ac:dyDescent="0.25">
      <c r="A31" s="30">
        <v>16</v>
      </c>
      <c r="B31" s="17" t="s">
        <v>76</v>
      </c>
      <c r="C31" s="24" t="s">
        <v>25</v>
      </c>
      <c r="D31" s="17" t="s">
        <v>12</v>
      </c>
      <c r="E31" s="31">
        <v>0.55902777777777779</v>
      </c>
      <c r="F31" s="31">
        <v>0.59722222222222221</v>
      </c>
      <c r="G31" s="17">
        <v>1.95</v>
      </c>
      <c r="H31" s="17">
        <v>14</v>
      </c>
      <c r="I31" s="17">
        <f t="shared" si="0"/>
        <v>3</v>
      </c>
      <c r="J31" s="17">
        <v>6</v>
      </c>
      <c r="K31">
        <v>0</v>
      </c>
      <c r="L31">
        <f>K31*0.5</f>
        <v>0</v>
      </c>
      <c r="M31">
        <f t="shared" si="2"/>
        <v>0</v>
      </c>
    </row>
    <row r="32" spans="1:13" x14ac:dyDescent="0.25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0</v>
      </c>
      <c r="L32">
        <f t="shared" si="1"/>
        <v>0</v>
      </c>
      <c r="M32">
        <f t="shared" si="2"/>
        <v>0</v>
      </c>
    </row>
    <row r="33" spans="1:13" x14ac:dyDescent="0.25">
      <c r="A33" s="30">
        <v>18</v>
      </c>
      <c r="B33" s="17" t="s">
        <v>73</v>
      </c>
      <c r="C33" s="24" t="s">
        <v>27</v>
      </c>
      <c r="D33" s="17" t="s">
        <v>11</v>
      </c>
      <c r="E33" s="31">
        <v>0.55902777777777779</v>
      </c>
      <c r="F33" s="31">
        <v>0.63541666666666663</v>
      </c>
      <c r="G33" s="17">
        <v>1.7</v>
      </c>
      <c r="H33" s="17">
        <v>7</v>
      </c>
      <c r="I33" s="17">
        <f t="shared" si="0"/>
        <v>2</v>
      </c>
      <c r="J33" s="17">
        <v>7</v>
      </c>
      <c r="K33">
        <v>0</v>
      </c>
      <c r="L33">
        <f>K33*0.5</f>
        <v>0</v>
      </c>
      <c r="M33">
        <f t="shared" si="2"/>
        <v>0</v>
      </c>
    </row>
    <row r="34" spans="1:13" x14ac:dyDescent="0.25">
      <c r="A34" s="30">
        <v>18</v>
      </c>
      <c r="B34" s="17" t="s">
        <v>73</v>
      </c>
      <c r="C34" s="24" t="s">
        <v>27</v>
      </c>
      <c r="D34" s="17" t="s">
        <v>35</v>
      </c>
      <c r="E34" s="31">
        <v>0.55902777777777779</v>
      </c>
      <c r="F34" s="31">
        <v>0.59722222222222221</v>
      </c>
      <c r="G34" s="17">
        <v>1.7</v>
      </c>
      <c r="H34" s="17">
        <v>8</v>
      </c>
      <c r="I34" s="17">
        <f t="shared" si="0"/>
        <v>4</v>
      </c>
      <c r="J34" s="17">
        <v>8</v>
      </c>
      <c r="K34">
        <v>0</v>
      </c>
      <c r="L34">
        <f>K34*0.5</f>
        <v>0</v>
      </c>
      <c r="M34">
        <f t="shared" si="2"/>
        <v>0</v>
      </c>
    </row>
    <row r="35" spans="1:13" ht="30" x14ac:dyDescent="0.25">
      <c r="A35" s="27">
        <v>19</v>
      </c>
      <c r="B35" t="s">
        <v>74</v>
      </c>
      <c r="C35" s="15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0</v>
      </c>
      <c r="L35">
        <f t="shared" si="1"/>
        <v>0</v>
      </c>
      <c r="M35">
        <f t="shared" si="2"/>
        <v>0</v>
      </c>
    </row>
    <row r="36" spans="1:13" ht="30" x14ac:dyDescent="0.25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0</v>
      </c>
      <c r="L36">
        <f t="shared" si="1"/>
        <v>0</v>
      </c>
      <c r="M36">
        <f t="shared" si="2"/>
        <v>0</v>
      </c>
    </row>
  </sheetData>
  <phoneticPr fontId="1" type="noConversion"/>
  <conditionalFormatting sqref="K11:K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6E78-5442-47D9-8144-252EABE319B6}">
  <sheetPr>
    <tabColor theme="9" tint="0.39997558519241921"/>
  </sheetPr>
  <dimension ref="A1:Z36"/>
  <sheetViews>
    <sheetView zoomScale="60" zoomScaleNormal="60" workbookViewId="0">
      <selection activeCell="H2" sqref="H2"/>
    </sheetView>
  </sheetViews>
  <sheetFormatPr defaultRowHeight="15" x14ac:dyDescent="0.25"/>
  <cols>
    <col min="2" max="2" width="18.5703125" customWidth="1"/>
    <col min="3" max="3" width="13" customWidth="1"/>
    <col min="4" max="4" width="28.42578125" customWidth="1"/>
    <col min="5" max="5" width="11.28515625" customWidth="1"/>
    <col min="8" max="8" width="12.140625" customWidth="1"/>
    <col min="11" max="11" width="15.5703125" customWidth="1"/>
    <col min="26" max="26" width="39.42578125" customWidth="1"/>
  </cols>
  <sheetData>
    <row r="1" spans="1:26" x14ac:dyDescent="0.25">
      <c r="B1" s="17" t="s">
        <v>105</v>
      </c>
      <c r="D1" s="29" t="s">
        <v>106</v>
      </c>
      <c r="E1" s="29" t="s">
        <v>6</v>
      </c>
      <c r="F1" s="29" t="s">
        <v>16</v>
      </c>
      <c r="G1" s="29" t="s">
        <v>107</v>
      </c>
      <c r="H1" s="29" t="s">
        <v>108</v>
      </c>
      <c r="I1" s="29" t="s">
        <v>45</v>
      </c>
      <c r="J1" s="29" t="s">
        <v>22</v>
      </c>
      <c r="K1" s="29" t="s">
        <v>24</v>
      </c>
      <c r="L1" s="29" t="s">
        <v>26</v>
      </c>
      <c r="M1" s="29" t="s">
        <v>28</v>
      </c>
    </row>
    <row r="2" spans="1:26" x14ac:dyDescent="0.25">
      <c r="B2" s="27">
        <f>SUMPRODUCT(H11:H36,L11:L36)</f>
        <v>17.823848085646109</v>
      </c>
      <c r="D2" s="27">
        <f>SUM(M11:M36)</f>
        <v>4.9999999999999982</v>
      </c>
      <c r="E2" s="27">
        <f>SUM(M11:M18)</f>
        <v>1</v>
      </c>
      <c r="F2" s="27">
        <f>SUM(M19:M21)</f>
        <v>1</v>
      </c>
      <c r="G2" s="27">
        <f>SUM(M22:M25)</f>
        <v>0.99999999999999989</v>
      </c>
      <c r="H2" s="27">
        <f>SUM(M26:M36)</f>
        <v>1.9999999999999991</v>
      </c>
      <c r="I2" s="27">
        <f>MAX(N11:N36)</f>
        <v>1.0000001285141551</v>
      </c>
      <c r="J2" s="27">
        <f>SUM(M26:M28)</f>
        <v>0.44117245169578362</v>
      </c>
      <c r="K2" s="27">
        <f>SUM(M29:M31)</f>
        <v>0.49604457743994779</v>
      </c>
      <c r="L2" s="27">
        <f>SUM(M32:M34)</f>
        <v>0.47361031793563557</v>
      </c>
      <c r="M2" s="27">
        <f>SUM(M35:M36)</f>
        <v>0.5891726529286323</v>
      </c>
    </row>
    <row r="3" spans="1:26" ht="30" x14ac:dyDescent="0.25">
      <c r="D3" s="28" t="s">
        <v>109</v>
      </c>
      <c r="E3" s="28" t="s">
        <v>110</v>
      </c>
      <c r="F3" s="28" t="s">
        <v>110</v>
      </c>
      <c r="G3" s="28" t="s">
        <v>110</v>
      </c>
      <c r="H3" s="28" t="s">
        <v>111</v>
      </c>
      <c r="I3" s="28" t="s">
        <v>110</v>
      </c>
      <c r="J3" s="28" t="s">
        <v>112</v>
      </c>
      <c r="K3" s="28" t="s">
        <v>112</v>
      </c>
      <c r="L3" s="28" t="s">
        <v>112</v>
      </c>
      <c r="M3" s="28" t="s">
        <v>112</v>
      </c>
    </row>
    <row r="4" spans="1:26" x14ac:dyDescent="0.25">
      <c r="Z4" s="17" t="s">
        <v>76</v>
      </c>
    </row>
    <row r="6" spans="1:26" x14ac:dyDescent="0.25">
      <c r="Z6" s="17" t="s">
        <v>70</v>
      </c>
    </row>
    <row r="7" spans="1:26" x14ac:dyDescent="0.25">
      <c r="Z7" s="17" t="s">
        <v>71</v>
      </c>
    </row>
    <row r="9" spans="1:26" x14ac:dyDescent="0.25">
      <c r="Z9" s="17" t="s">
        <v>6</v>
      </c>
    </row>
    <row r="10" spans="1:26" x14ac:dyDescent="0.25">
      <c r="A10" s="25" t="s">
        <v>114</v>
      </c>
      <c r="B10" s="25" t="s">
        <v>113</v>
      </c>
      <c r="C10" s="25" t="s">
        <v>36</v>
      </c>
      <c r="D10" s="25" t="s">
        <v>37</v>
      </c>
      <c r="E10" s="25" t="s">
        <v>2</v>
      </c>
      <c r="F10" s="25" t="s">
        <v>38</v>
      </c>
      <c r="G10" s="25" t="s">
        <v>39</v>
      </c>
      <c r="H10" s="25" t="s">
        <v>5</v>
      </c>
      <c r="I10" s="25" t="s">
        <v>82</v>
      </c>
      <c r="J10" s="25" t="s">
        <v>83</v>
      </c>
      <c r="K10" s="25" t="s">
        <v>84</v>
      </c>
      <c r="L10" s="19" t="s">
        <v>85</v>
      </c>
      <c r="M10" s="19" t="s">
        <v>86</v>
      </c>
      <c r="N10" s="19" t="s">
        <v>87</v>
      </c>
    </row>
    <row r="11" spans="1:26" x14ac:dyDescent="0.25">
      <c r="A11">
        <v>1</v>
      </c>
      <c r="B11" s="27">
        <v>1</v>
      </c>
      <c r="C11" t="s">
        <v>6</v>
      </c>
      <c r="D11" s="15" t="s">
        <v>69</v>
      </c>
      <c r="E11" t="s">
        <v>8</v>
      </c>
      <c r="F11" s="16">
        <v>0.75</v>
      </c>
      <c r="G11" s="16">
        <v>0.86458333333333337</v>
      </c>
      <c r="H11">
        <v>4.3</v>
      </c>
      <c r="I11">
        <v>1</v>
      </c>
      <c r="J11">
        <f>IF(E11="Monday", 1,IF(E11="Tuesday",2,IF(E11="Wednesday", 3,IF(E11="Thursday",4,IF(E11="Friday", 5,0)))))</f>
        <v>1</v>
      </c>
      <c r="K11">
        <v>1</v>
      </c>
      <c r="L11">
        <v>0.40890288041427375</v>
      </c>
      <c r="M11">
        <f>L11*1</f>
        <v>0.40890288041427375</v>
      </c>
      <c r="N11">
        <f>SUMIF($K$11:$K$36,K11,$L$11:$L$36)</f>
        <v>1.0000001285141551</v>
      </c>
      <c r="Z11" s="17" t="s">
        <v>6</v>
      </c>
    </row>
    <row r="12" spans="1:26" x14ac:dyDescent="0.25">
      <c r="A12">
        <f>A11+1</f>
        <v>2</v>
      </c>
      <c r="B12" s="27">
        <v>2</v>
      </c>
      <c r="C12" t="s">
        <v>6</v>
      </c>
      <c r="D12" s="15" t="s">
        <v>69</v>
      </c>
      <c r="E12" t="s">
        <v>11</v>
      </c>
      <c r="F12" s="16">
        <v>0.75</v>
      </c>
      <c r="G12" s="16">
        <v>0.86458333333333337</v>
      </c>
      <c r="H12">
        <v>3.8</v>
      </c>
      <c r="I12">
        <v>2</v>
      </c>
      <c r="J12">
        <f t="shared" ref="J12:J36" si="0">IF(E12="Monday", 1,IF(E12="Tuesday",2,IF(E12="Wednesday", 3,IF(E12="Thursday",4,IF(E12="Friday", 5,0)))))</f>
        <v>2</v>
      </c>
      <c r="K12">
        <v>2</v>
      </c>
      <c r="L12">
        <v>0.17787365688496318</v>
      </c>
      <c r="M12">
        <f t="shared" ref="M12:M36" si="1">L12*1</f>
        <v>0.17787365688496318</v>
      </c>
      <c r="N12">
        <f t="shared" ref="N12:N36" si="2">SUMIF($K$11:$K$36,K12,$L$11:$L$36)</f>
        <v>0.6995441810880183</v>
      </c>
    </row>
    <row r="13" spans="1:26" x14ac:dyDescent="0.25">
      <c r="A13">
        <f t="shared" ref="A13:A36" si="3">A12+1</f>
        <v>3</v>
      </c>
      <c r="B13" s="27">
        <v>3</v>
      </c>
      <c r="C13" t="s">
        <v>6</v>
      </c>
      <c r="D13" s="15" t="s">
        <v>69</v>
      </c>
      <c r="E13" t="s">
        <v>12</v>
      </c>
      <c r="F13" s="16">
        <v>0.75</v>
      </c>
      <c r="G13" s="16">
        <v>0.86458333333333337</v>
      </c>
      <c r="H13">
        <v>3.5</v>
      </c>
      <c r="I13">
        <v>3</v>
      </c>
      <c r="J13">
        <f t="shared" si="0"/>
        <v>3</v>
      </c>
      <c r="K13">
        <v>3</v>
      </c>
      <c r="L13">
        <v>4.8989876260170595E-2</v>
      </c>
      <c r="M13">
        <f t="shared" si="1"/>
        <v>4.8989876260170595E-2</v>
      </c>
      <c r="N13">
        <f t="shared" si="2"/>
        <v>0.99609433147800142</v>
      </c>
    </row>
    <row r="14" spans="1:26" x14ac:dyDescent="0.25">
      <c r="A14">
        <f t="shared" si="3"/>
        <v>4</v>
      </c>
      <c r="B14" s="27">
        <v>4</v>
      </c>
      <c r="C14" t="s">
        <v>6</v>
      </c>
      <c r="D14" s="15" t="s">
        <v>69</v>
      </c>
      <c r="E14" t="s">
        <v>13</v>
      </c>
      <c r="F14" s="16">
        <v>0.75</v>
      </c>
      <c r="G14" s="16">
        <v>0.86458333333333337</v>
      </c>
      <c r="H14">
        <v>3.5</v>
      </c>
      <c r="I14">
        <v>4</v>
      </c>
      <c r="J14">
        <f t="shared" si="0"/>
        <v>5</v>
      </c>
      <c r="K14">
        <v>4</v>
      </c>
      <c r="L14">
        <v>0.17209774218816934</v>
      </c>
      <c r="M14">
        <f t="shared" si="1"/>
        <v>0.17209774218816934</v>
      </c>
      <c r="N14">
        <f t="shared" si="2"/>
        <v>0.17209774218816934</v>
      </c>
    </row>
    <row r="15" spans="1:26" x14ac:dyDescent="0.25">
      <c r="A15">
        <f t="shared" si="3"/>
        <v>5</v>
      </c>
      <c r="B15" s="30">
        <v>5</v>
      </c>
      <c r="C15" s="17" t="s">
        <v>6</v>
      </c>
      <c r="D15" s="24" t="s">
        <v>69</v>
      </c>
      <c r="E15" s="17" t="s">
        <v>8</v>
      </c>
      <c r="F15" s="31">
        <v>0.55902777777777779</v>
      </c>
      <c r="G15" s="31">
        <v>0.59722222222222221</v>
      </c>
      <c r="H15" s="17">
        <v>2.2999999999999998</v>
      </c>
      <c r="I15" s="17">
        <v>5</v>
      </c>
      <c r="J15" s="17">
        <f t="shared" si="0"/>
        <v>1</v>
      </c>
      <c r="K15" s="17">
        <v>5</v>
      </c>
      <c r="L15">
        <v>0.12788808005325428</v>
      </c>
      <c r="M15">
        <f>L15*0.5</f>
        <v>6.3944040026627139E-2</v>
      </c>
      <c r="N15">
        <f t="shared" si="2"/>
        <v>0.49556329492308915</v>
      </c>
    </row>
    <row r="16" spans="1:26" x14ac:dyDescent="0.25">
      <c r="A16">
        <f t="shared" si="3"/>
        <v>6</v>
      </c>
      <c r="B16" s="30">
        <v>5</v>
      </c>
      <c r="C16" s="17" t="s">
        <v>6</v>
      </c>
      <c r="D16" s="24" t="s">
        <v>69</v>
      </c>
      <c r="E16" s="17" t="s">
        <v>12</v>
      </c>
      <c r="F16" s="31">
        <v>0.55902777777777779</v>
      </c>
      <c r="G16" s="31">
        <v>0.63541666666666663</v>
      </c>
      <c r="H16" s="17">
        <v>2.2999999999999998</v>
      </c>
      <c r="I16" s="17">
        <v>6</v>
      </c>
      <c r="J16" s="17">
        <f t="shared" si="0"/>
        <v>3</v>
      </c>
      <c r="K16" s="17">
        <v>6</v>
      </c>
      <c r="L16">
        <v>3.7188244484968082E-2</v>
      </c>
      <c r="M16">
        <f>L16*0.5</f>
        <v>1.8594122242484041E-2</v>
      </c>
      <c r="N16">
        <f t="shared" si="2"/>
        <v>0.99999999999999989</v>
      </c>
    </row>
    <row r="17" spans="1:14" x14ac:dyDescent="0.25">
      <c r="A17">
        <f t="shared" si="3"/>
        <v>7</v>
      </c>
      <c r="B17" s="30">
        <v>6</v>
      </c>
      <c r="C17" s="17" t="s">
        <v>6</v>
      </c>
      <c r="D17" s="24" t="s">
        <v>69</v>
      </c>
      <c r="E17" s="17" t="s">
        <v>11</v>
      </c>
      <c r="F17" s="31">
        <v>0.55902777777777779</v>
      </c>
      <c r="G17" s="31">
        <v>0.63541666666666663</v>
      </c>
      <c r="H17" s="17">
        <v>1.35</v>
      </c>
      <c r="I17" s="17">
        <v>7</v>
      </c>
      <c r="J17" s="17">
        <f t="shared" si="0"/>
        <v>2</v>
      </c>
      <c r="K17" s="17">
        <v>7</v>
      </c>
      <c r="L17">
        <v>0.10959768198331203</v>
      </c>
      <c r="M17">
        <f>L17*0.5</f>
        <v>5.4798840991656016E-2</v>
      </c>
      <c r="N17">
        <f t="shared" si="2"/>
        <v>0.64188016759549782</v>
      </c>
    </row>
    <row r="18" spans="1:14" x14ac:dyDescent="0.25">
      <c r="A18">
        <f t="shared" si="3"/>
        <v>8</v>
      </c>
      <c r="B18" s="30">
        <v>6</v>
      </c>
      <c r="C18" s="17" t="s">
        <v>6</v>
      </c>
      <c r="D18" s="24" t="s">
        <v>69</v>
      </c>
      <c r="E18" s="17" t="s">
        <v>35</v>
      </c>
      <c r="F18" s="31">
        <v>0.55902777777777779</v>
      </c>
      <c r="G18" s="31">
        <v>0.59722222222222221</v>
      </c>
      <c r="H18" s="17">
        <v>1.35</v>
      </c>
      <c r="I18" s="17">
        <v>8</v>
      </c>
      <c r="J18" s="17">
        <f t="shared" si="0"/>
        <v>4</v>
      </c>
      <c r="K18" s="17">
        <v>8</v>
      </c>
      <c r="L18">
        <v>0.10959768198331203</v>
      </c>
      <c r="M18">
        <f>L18*0.5</f>
        <v>5.4798840991656016E-2</v>
      </c>
      <c r="N18">
        <f t="shared" si="2"/>
        <v>0.64188016759549782</v>
      </c>
    </row>
    <row r="19" spans="1:14" x14ac:dyDescent="0.25">
      <c r="A19">
        <f t="shared" si="3"/>
        <v>9</v>
      </c>
      <c r="B19" s="27">
        <v>7</v>
      </c>
      <c r="C19" t="s">
        <v>70</v>
      </c>
      <c r="D19" s="15" t="s">
        <v>17</v>
      </c>
      <c r="E19" t="s">
        <v>12</v>
      </c>
      <c r="F19" s="16">
        <v>0.75</v>
      </c>
      <c r="G19" s="16">
        <v>0.86458333333333337</v>
      </c>
      <c r="H19">
        <v>3.5</v>
      </c>
      <c r="I19">
        <v>3</v>
      </c>
      <c r="J19">
        <f t="shared" si="0"/>
        <v>3</v>
      </c>
      <c r="K19">
        <v>3</v>
      </c>
      <c r="L19">
        <v>0.64770451164234533</v>
      </c>
      <c r="M19">
        <f t="shared" si="1"/>
        <v>0.64770451164234533</v>
      </c>
      <c r="N19">
        <f t="shared" si="2"/>
        <v>0.99609433147800142</v>
      </c>
    </row>
    <row r="20" spans="1:14" x14ac:dyDescent="0.25">
      <c r="A20">
        <f t="shared" si="3"/>
        <v>10</v>
      </c>
      <c r="B20" s="30">
        <v>8</v>
      </c>
      <c r="C20" s="17" t="s">
        <v>70</v>
      </c>
      <c r="D20" s="24" t="s">
        <v>17</v>
      </c>
      <c r="E20" s="17" t="s">
        <v>11</v>
      </c>
      <c r="F20" s="31">
        <v>0.55902777777777779</v>
      </c>
      <c r="G20" s="31">
        <v>0.63541666666666663</v>
      </c>
      <c r="H20" s="17">
        <v>1.65</v>
      </c>
      <c r="I20" s="17">
        <v>7</v>
      </c>
      <c r="J20" s="17">
        <f t="shared" si="0"/>
        <v>2</v>
      </c>
      <c r="K20" s="17">
        <v>7</v>
      </c>
      <c r="L20">
        <v>0.35229548835765467</v>
      </c>
      <c r="M20">
        <f>L20*0.5</f>
        <v>0.17614774417882734</v>
      </c>
      <c r="N20">
        <f t="shared" si="2"/>
        <v>0.64188016759549782</v>
      </c>
    </row>
    <row r="21" spans="1:14" x14ac:dyDescent="0.25">
      <c r="A21">
        <f t="shared" si="3"/>
        <v>11</v>
      </c>
      <c r="B21" s="30">
        <v>8</v>
      </c>
      <c r="C21" s="17" t="s">
        <v>70</v>
      </c>
      <c r="D21" s="24" t="s">
        <v>17</v>
      </c>
      <c r="E21" s="17" t="s">
        <v>35</v>
      </c>
      <c r="F21" s="31">
        <v>0.55902777777777779</v>
      </c>
      <c r="G21" s="31">
        <v>0.59722222222222221</v>
      </c>
      <c r="H21" s="17">
        <v>1.65</v>
      </c>
      <c r="I21" s="17">
        <v>8</v>
      </c>
      <c r="J21" s="17">
        <f t="shared" si="0"/>
        <v>4</v>
      </c>
      <c r="K21" s="17">
        <v>8</v>
      </c>
      <c r="L21">
        <v>0.35229548835765467</v>
      </c>
      <c r="M21">
        <f>L21*0.5</f>
        <v>0.17614774417882734</v>
      </c>
      <c r="N21">
        <f t="shared" si="2"/>
        <v>0.64188016759549782</v>
      </c>
    </row>
    <row r="22" spans="1:14" x14ac:dyDescent="0.25">
      <c r="A22">
        <f t="shared" si="3"/>
        <v>12</v>
      </c>
      <c r="B22" s="27">
        <v>9</v>
      </c>
      <c r="C22" t="s">
        <v>18</v>
      </c>
      <c r="D22" s="15" t="s">
        <v>19</v>
      </c>
      <c r="E22" t="s">
        <v>12</v>
      </c>
      <c r="F22" s="16">
        <v>0.60416666666666663</v>
      </c>
      <c r="G22" s="16">
        <v>0.71875</v>
      </c>
      <c r="H22">
        <v>4.4000000000000004</v>
      </c>
      <c r="I22">
        <v>9</v>
      </c>
      <c r="J22">
        <f t="shared" si="0"/>
        <v>3</v>
      </c>
      <c r="K22">
        <v>6</v>
      </c>
      <c r="L22">
        <v>0.31142127789336554</v>
      </c>
      <c r="M22">
        <f t="shared" si="1"/>
        <v>0.31142127789336554</v>
      </c>
      <c r="N22">
        <f t="shared" si="2"/>
        <v>0.99999999999999989</v>
      </c>
    </row>
    <row r="23" spans="1:14" x14ac:dyDescent="0.25">
      <c r="A23">
        <f t="shared" si="3"/>
        <v>13</v>
      </c>
      <c r="B23" s="27">
        <v>10</v>
      </c>
      <c r="C23" t="s">
        <v>18</v>
      </c>
      <c r="D23" s="15" t="s">
        <v>19</v>
      </c>
      <c r="E23" t="s">
        <v>35</v>
      </c>
      <c r="F23" s="16">
        <v>0.60416666666666663</v>
      </c>
      <c r="G23" s="16">
        <v>0.71875</v>
      </c>
      <c r="H23">
        <v>3.1</v>
      </c>
      <c r="I23">
        <v>10</v>
      </c>
      <c r="J23">
        <f t="shared" si="0"/>
        <v>4</v>
      </c>
      <c r="K23">
        <v>9</v>
      </c>
      <c r="L23">
        <v>0.21649536953807774</v>
      </c>
      <c r="M23">
        <f t="shared" si="1"/>
        <v>0.21649536953807774</v>
      </c>
      <c r="N23">
        <f t="shared" si="2"/>
        <v>0.21649536953807774</v>
      </c>
    </row>
    <row r="24" spans="1:14" ht="30" x14ac:dyDescent="0.25">
      <c r="A24">
        <f t="shared" si="3"/>
        <v>14</v>
      </c>
      <c r="B24" s="27">
        <v>11</v>
      </c>
      <c r="C24" t="s">
        <v>20</v>
      </c>
      <c r="D24" s="15" t="s">
        <v>21</v>
      </c>
      <c r="E24" t="s">
        <v>11</v>
      </c>
      <c r="F24" s="16">
        <v>0.75</v>
      </c>
      <c r="G24" s="16">
        <v>0.86458333333333337</v>
      </c>
      <c r="H24">
        <v>3.7</v>
      </c>
      <c r="I24">
        <v>2</v>
      </c>
      <c r="J24">
        <f t="shared" si="0"/>
        <v>2</v>
      </c>
      <c r="K24">
        <v>2</v>
      </c>
      <c r="L24">
        <v>0.22804720352195071</v>
      </c>
      <c r="M24">
        <f t="shared" si="1"/>
        <v>0.22804720352195071</v>
      </c>
      <c r="N24">
        <f t="shared" si="2"/>
        <v>0.6995441810880183</v>
      </c>
    </row>
    <row r="25" spans="1:14" ht="30" x14ac:dyDescent="0.25">
      <c r="A25">
        <f t="shared" si="3"/>
        <v>15</v>
      </c>
      <c r="B25" s="27">
        <v>12</v>
      </c>
      <c r="C25" t="s">
        <v>20</v>
      </c>
      <c r="D25" s="15" t="s">
        <v>21</v>
      </c>
      <c r="E25" t="s">
        <v>12</v>
      </c>
      <c r="F25" s="16">
        <v>0.60416666666666663</v>
      </c>
      <c r="G25" s="16">
        <v>0.71875</v>
      </c>
      <c r="H25">
        <v>3.5</v>
      </c>
      <c r="I25">
        <v>11</v>
      </c>
      <c r="J25">
        <f t="shared" si="0"/>
        <v>3</v>
      </c>
      <c r="K25">
        <v>6</v>
      </c>
      <c r="L25">
        <v>0.24403614904660589</v>
      </c>
      <c r="M25">
        <f t="shared" si="1"/>
        <v>0.24403614904660589</v>
      </c>
      <c r="N25">
        <f t="shared" si="2"/>
        <v>0.99999999999999989</v>
      </c>
    </row>
    <row r="26" spans="1:14" x14ac:dyDescent="0.25">
      <c r="A26">
        <f t="shared" si="3"/>
        <v>16</v>
      </c>
      <c r="B26" s="27">
        <v>13</v>
      </c>
      <c r="C26" t="s">
        <v>71</v>
      </c>
      <c r="D26" s="15" t="s">
        <v>72</v>
      </c>
      <c r="E26" t="s">
        <v>35</v>
      </c>
      <c r="F26" s="16">
        <v>0.75</v>
      </c>
      <c r="G26" s="16">
        <v>0.86458333333333337</v>
      </c>
      <c r="H26">
        <v>3</v>
      </c>
      <c r="I26">
        <v>12</v>
      </c>
      <c r="J26">
        <f t="shared" si="0"/>
        <v>4</v>
      </c>
      <c r="K26">
        <v>10</v>
      </c>
      <c r="L26">
        <v>0.2483777186665492</v>
      </c>
      <c r="M26">
        <f t="shared" si="1"/>
        <v>0.2483777186665492</v>
      </c>
      <c r="N26">
        <f t="shared" si="2"/>
        <v>0.2483777186665492</v>
      </c>
    </row>
    <row r="27" spans="1:14" x14ac:dyDescent="0.25">
      <c r="A27">
        <f t="shared" si="3"/>
        <v>17</v>
      </c>
      <c r="B27" s="30">
        <v>14</v>
      </c>
      <c r="C27" s="17" t="s">
        <v>71</v>
      </c>
      <c r="D27" s="24" t="s">
        <v>72</v>
      </c>
      <c r="E27" s="17" t="s">
        <v>8</v>
      </c>
      <c r="F27" s="31">
        <v>0.55902777777777779</v>
      </c>
      <c r="G27" s="31">
        <v>0.59722222222222221</v>
      </c>
      <c r="H27" s="17">
        <v>1.85</v>
      </c>
      <c r="I27" s="17">
        <v>5</v>
      </c>
      <c r="J27" s="17">
        <f t="shared" si="0"/>
        <v>1</v>
      </c>
      <c r="K27" s="17">
        <v>5</v>
      </c>
      <c r="L27">
        <v>0.18287495460292802</v>
      </c>
      <c r="M27" s="18">
        <f>L27*0.5</f>
        <v>9.143747730146401E-2</v>
      </c>
      <c r="N27">
        <f t="shared" si="2"/>
        <v>0.49556329492308915</v>
      </c>
    </row>
    <row r="28" spans="1:14" x14ac:dyDescent="0.25">
      <c r="A28">
        <f t="shared" si="3"/>
        <v>18</v>
      </c>
      <c r="B28" s="30">
        <v>14</v>
      </c>
      <c r="C28" s="17" t="s">
        <v>71</v>
      </c>
      <c r="D28" s="24" t="s">
        <v>72</v>
      </c>
      <c r="E28" s="17" t="s">
        <v>12</v>
      </c>
      <c r="F28" s="31">
        <v>0.55902777777777779</v>
      </c>
      <c r="G28" s="31">
        <v>0.63541666666666663</v>
      </c>
      <c r="H28" s="17">
        <v>1.85</v>
      </c>
      <c r="I28" s="17">
        <v>6</v>
      </c>
      <c r="J28" s="17">
        <f t="shared" si="0"/>
        <v>3</v>
      </c>
      <c r="K28" s="17">
        <v>6</v>
      </c>
      <c r="L28">
        <v>0.20271451145554079</v>
      </c>
      <c r="M28" s="18">
        <f>L28*0.5</f>
        <v>0.10135725572777039</v>
      </c>
      <c r="N28">
        <f t="shared" si="2"/>
        <v>0.99999999999999989</v>
      </c>
    </row>
    <row r="29" spans="1:14" x14ac:dyDescent="0.25">
      <c r="A29">
        <f t="shared" si="3"/>
        <v>19</v>
      </c>
      <c r="B29" s="27">
        <v>15</v>
      </c>
      <c r="C29" t="s">
        <v>76</v>
      </c>
      <c r="D29" s="15" t="s">
        <v>25</v>
      </c>
      <c r="E29" t="s">
        <v>8</v>
      </c>
      <c r="F29" s="16">
        <v>0.75</v>
      </c>
      <c r="G29" s="16">
        <v>0.86458333333333337</v>
      </c>
      <c r="H29">
        <v>3.6</v>
      </c>
      <c r="I29">
        <v>1</v>
      </c>
      <c r="J29">
        <f t="shared" si="0"/>
        <v>1</v>
      </c>
      <c r="K29">
        <v>1</v>
      </c>
      <c r="L29">
        <v>0.30132453874673454</v>
      </c>
      <c r="M29">
        <f t="shared" si="1"/>
        <v>0.30132453874673454</v>
      </c>
      <c r="N29">
        <f t="shared" si="2"/>
        <v>1.0000001285141551</v>
      </c>
    </row>
    <row r="30" spans="1:14" x14ac:dyDescent="0.25">
      <c r="A30">
        <f t="shared" si="3"/>
        <v>20</v>
      </c>
      <c r="B30" s="30">
        <v>16</v>
      </c>
      <c r="C30" s="17" t="s">
        <v>76</v>
      </c>
      <c r="D30" s="24" t="s">
        <v>25</v>
      </c>
      <c r="E30" s="17" t="s">
        <v>8</v>
      </c>
      <c r="F30" s="31">
        <v>0.55902777777777779</v>
      </c>
      <c r="G30" s="31">
        <v>0.63541666666666663</v>
      </c>
      <c r="H30" s="17">
        <v>1.95</v>
      </c>
      <c r="I30" s="17">
        <v>13</v>
      </c>
      <c r="J30" s="17">
        <f t="shared" si="0"/>
        <v>1</v>
      </c>
      <c r="K30" s="17">
        <v>5</v>
      </c>
      <c r="L30">
        <v>0.18480026026690685</v>
      </c>
      <c r="M30">
        <f>L30*0.5</f>
        <v>9.2400130133453426E-2</v>
      </c>
      <c r="N30">
        <f t="shared" si="2"/>
        <v>0.49556329492308915</v>
      </c>
    </row>
    <row r="31" spans="1:14" x14ac:dyDescent="0.25">
      <c r="A31">
        <f t="shared" si="3"/>
        <v>21</v>
      </c>
      <c r="B31" s="30">
        <v>16</v>
      </c>
      <c r="C31" s="17" t="s">
        <v>76</v>
      </c>
      <c r="D31" s="24" t="s">
        <v>25</v>
      </c>
      <c r="E31" s="17" t="s">
        <v>12</v>
      </c>
      <c r="F31" s="31">
        <v>0.55902777777777779</v>
      </c>
      <c r="G31" s="31">
        <v>0.59722222222222221</v>
      </c>
      <c r="H31" s="17">
        <v>1.95</v>
      </c>
      <c r="I31" s="17">
        <v>14</v>
      </c>
      <c r="J31" s="17">
        <f t="shared" si="0"/>
        <v>3</v>
      </c>
      <c r="K31" s="17">
        <v>6</v>
      </c>
      <c r="L31">
        <v>0.20463981711951965</v>
      </c>
      <c r="M31">
        <f>L31*0.5</f>
        <v>0.10231990855975982</v>
      </c>
      <c r="N31">
        <f t="shared" si="2"/>
        <v>0.99999999999999989</v>
      </c>
    </row>
    <row r="32" spans="1:14" x14ac:dyDescent="0.25">
      <c r="A32">
        <f t="shared" si="3"/>
        <v>22</v>
      </c>
      <c r="B32" s="27">
        <v>17</v>
      </c>
      <c r="C32" t="s">
        <v>73</v>
      </c>
      <c r="D32" s="15" t="s">
        <v>27</v>
      </c>
      <c r="E32" t="s">
        <v>11</v>
      </c>
      <c r="F32" s="16">
        <v>0.75</v>
      </c>
      <c r="G32" s="16">
        <v>0.86458333333333337</v>
      </c>
      <c r="H32">
        <v>3.2</v>
      </c>
      <c r="I32">
        <v>2</v>
      </c>
      <c r="J32">
        <f t="shared" si="0"/>
        <v>2</v>
      </c>
      <c r="K32">
        <v>2</v>
      </c>
      <c r="L32">
        <v>0.29362332068110447</v>
      </c>
      <c r="M32">
        <f t="shared" si="1"/>
        <v>0.29362332068110447</v>
      </c>
      <c r="N32">
        <f t="shared" si="2"/>
        <v>0.6995441810880183</v>
      </c>
    </row>
    <row r="33" spans="1:14" x14ac:dyDescent="0.25">
      <c r="A33">
        <f t="shared" si="3"/>
        <v>23</v>
      </c>
      <c r="B33" s="30">
        <v>18</v>
      </c>
      <c r="C33" s="17" t="s">
        <v>73</v>
      </c>
      <c r="D33" s="24" t="s">
        <v>27</v>
      </c>
      <c r="E33" s="17" t="s">
        <v>11</v>
      </c>
      <c r="F33" s="31">
        <v>0.55902777777777779</v>
      </c>
      <c r="G33" s="31">
        <v>0.63541666666666663</v>
      </c>
      <c r="H33" s="17">
        <v>1.7</v>
      </c>
      <c r="I33" s="17">
        <v>7</v>
      </c>
      <c r="J33" s="17">
        <f t="shared" si="0"/>
        <v>2</v>
      </c>
      <c r="K33" s="17">
        <v>7</v>
      </c>
      <c r="L33">
        <v>0.1799869972545311</v>
      </c>
      <c r="M33">
        <f>L33*0.5</f>
        <v>8.999349862726555E-2</v>
      </c>
      <c r="N33">
        <f t="shared" si="2"/>
        <v>0.64188016759549782</v>
      </c>
    </row>
    <row r="34" spans="1:14" x14ac:dyDescent="0.25">
      <c r="A34">
        <f t="shared" si="3"/>
        <v>24</v>
      </c>
      <c r="B34" s="30">
        <v>18</v>
      </c>
      <c r="C34" s="17" t="s">
        <v>73</v>
      </c>
      <c r="D34" s="24" t="s">
        <v>27</v>
      </c>
      <c r="E34" s="17" t="s">
        <v>35</v>
      </c>
      <c r="F34" s="31">
        <v>0.55902777777777779</v>
      </c>
      <c r="G34" s="31">
        <v>0.59722222222222221</v>
      </c>
      <c r="H34" s="17">
        <v>1.7</v>
      </c>
      <c r="I34" s="17">
        <v>8</v>
      </c>
      <c r="J34" s="17">
        <f t="shared" si="0"/>
        <v>4</v>
      </c>
      <c r="K34" s="17">
        <v>8</v>
      </c>
      <c r="L34">
        <v>0.1799869972545311</v>
      </c>
      <c r="M34">
        <f>L34*0.5</f>
        <v>8.999349862726555E-2</v>
      </c>
      <c r="N34">
        <f t="shared" si="2"/>
        <v>0.64188016759549782</v>
      </c>
    </row>
    <row r="35" spans="1:14" ht="30" x14ac:dyDescent="0.25">
      <c r="A35">
        <f t="shared" si="3"/>
        <v>25</v>
      </c>
      <c r="B35" s="27">
        <v>19</v>
      </c>
      <c r="C35" t="s">
        <v>74</v>
      </c>
      <c r="D35" s="15" t="s">
        <v>75</v>
      </c>
      <c r="E35" t="s">
        <v>8</v>
      </c>
      <c r="F35" s="16">
        <v>0.75</v>
      </c>
      <c r="G35" s="16">
        <v>0.86458333333333337</v>
      </c>
      <c r="H35">
        <v>3</v>
      </c>
      <c r="I35">
        <v>1</v>
      </c>
      <c r="J35">
        <f t="shared" si="0"/>
        <v>1</v>
      </c>
      <c r="K35">
        <v>1</v>
      </c>
      <c r="L35">
        <v>0.28977270935314686</v>
      </c>
      <c r="M35">
        <f t="shared" si="1"/>
        <v>0.28977270935314686</v>
      </c>
      <c r="N35">
        <f t="shared" si="2"/>
        <v>1.0000001285141551</v>
      </c>
    </row>
    <row r="36" spans="1:14" ht="30" x14ac:dyDescent="0.25">
      <c r="A36">
        <f t="shared" si="3"/>
        <v>26</v>
      </c>
      <c r="B36" s="27">
        <v>20</v>
      </c>
      <c r="C36" t="s">
        <v>74</v>
      </c>
      <c r="D36" s="15" t="s">
        <v>75</v>
      </c>
      <c r="E36" t="s">
        <v>12</v>
      </c>
      <c r="F36" s="16">
        <v>0.75</v>
      </c>
      <c r="G36" s="16">
        <v>0.86458333333333337</v>
      </c>
      <c r="H36">
        <v>3.5</v>
      </c>
      <c r="I36">
        <v>3</v>
      </c>
      <c r="J36">
        <f t="shared" si="0"/>
        <v>3</v>
      </c>
      <c r="K36">
        <v>3</v>
      </c>
      <c r="L36">
        <v>0.29939994357548549</v>
      </c>
      <c r="M36">
        <f t="shared" si="1"/>
        <v>0.29939994357548549</v>
      </c>
      <c r="N36">
        <f t="shared" si="2"/>
        <v>0.99609433147800142</v>
      </c>
    </row>
  </sheetData>
  <conditionalFormatting sqref="L11:L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N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9DD4-7364-49C4-92FE-C46E7F20D470}">
  <sheetPr>
    <tabColor rgb="FF92D050"/>
  </sheetPr>
  <dimension ref="A1:AG50"/>
  <sheetViews>
    <sheetView zoomScale="70" zoomScaleNormal="70" workbookViewId="0">
      <selection activeCell="B8" sqref="B8"/>
    </sheetView>
  </sheetViews>
  <sheetFormatPr defaultRowHeight="15" x14ac:dyDescent="0.25"/>
  <cols>
    <col min="1" max="1" width="23.5703125" customWidth="1"/>
    <col min="2" max="2" width="19.7109375" customWidth="1"/>
    <col min="3" max="3" width="45.5703125" customWidth="1"/>
    <col min="4" max="4" width="15.85546875" customWidth="1"/>
    <col min="5" max="5" width="14.28515625" customWidth="1"/>
    <col min="6" max="6" width="13.85546875" customWidth="1"/>
    <col min="7" max="7" width="12.140625" customWidth="1"/>
    <col min="8" max="8" width="13.5703125" customWidth="1"/>
    <col min="9" max="9" width="12.7109375" customWidth="1"/>
    <col min="10" max="10" width="20.5703125" customWidth="1"/>
    <col min="11" max="11" width="24.140625" customWidth="1"/>
    <col min="12" max="12" width="8.85546875" customWidth="1"/>
    <col min="15" max="15" width="22" customWidth="1"/>
    <col min="16" max="16" width="20.42578125" customWidth="1"/>
    <col min="17" max="17" width="41.14062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6" max="26" width="23.28515625" customWidth="1"/>
    <col min="27" max="27" width="16" customWidth="1"/>
    <col min="28" max="28" width="35" customWidth="1"/>
    <col min="29" max="29" width="15.28515625" customWidth="1"/>
    <col min="30" max="30" width="14" customWidth="1"/>
    <col min="31" max="31" width="12.42578125" customWidth="1"/>
    <col min="32" max="32" width="11" customWidth="1"/>
    <col min="33" max="33" width="11.7109375" customWidth="1"/>
  </cols>
  <sheetData>
    <row r="1" spans="1:33" ht="52.5" x14ac:dyDescent="0.4">
      <c r="A1" s="47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149" t="s">
        <v>108</v>
      </c>
      <c r="H1" s="39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33" ht="28.5" x14ac:dyDescent="0.45">
      <c r="A2" s="46">
        <f>SUMPRODUCT($G$11:$G$36,$K$11:$K$36)</f>
        <v>18.599999999999998</v>
      </c>
      <c r="C2" s="32">
        <f>SUM(L11:L36)</f>
        <v>5</v>
      </c>
      <c r="D2" s="32">
        <f>SUM(L11:L18)</f>
        <v>1</v>
      </c>
      <c r="E2" s="32">
        <f>SUM(L19:L21)</f>
        <v>1</v>
      </c>
      <c r="F2" s="32">
        <f>SUM(L22:L25)</f>
        <v>1</v>
      </c>
      <c r="G2" s="150">
        <f>SUM(L26:L36)</f>
        <v>2</v>
      </c>
      <c r="H2" s="32">
        <f>MAX(M11:M36)</f>
        <v>1</v>
      </c>
      <c r="I2" s="32">
        <f>SUM(L26:L28)</f>
        <v>1</v>
      </c>
      <c r="J2" s="32">
        <f>SUM(L29:L31)</f>
        <v>0</v>
      </c>
      <c r="K2" s="32">
        <f>SUM(L32:L34)</f>
        <v>1</v>
      </c>
      <c r="L2" s="32">
        <f>SUM(L35:L36)</f>
        <v>0</v>
      </c>
    </row>
    <row r="3" spans="1:33" ht="37.5" x14ac:dyDescent="0.25">
      <c r="A3" s="27" t="s">
        <v>241</v>
      </c>
      <c r="C3" s="42" t="s">
        <v>109</v>
      </c>
      <c r="D3" s="42" t="s">
        <v>110</v>
      </c>
      <c r="E3" s="42" t="s">
        <v>110</v>
      </c>
      <c r="F3" s="42" t="s">
        <v>110</v>
      </c>
      <c r="G3" s="151" t="s">
        <v>111</v>
      </c>
      <c r="H3" s="42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</row>
    <row r="9" spans="1:33" ht="48.75" customHeight="1" x14ac:dyDescent="0.45">
      <c r="K9" s="185" t="s">
        <v>343</v>
      </c>
      <c r="O9" s="164" t="s">
        <v>120</v>
      </c>
      <c r="P9" s="164"/>
      <c r="Q9" s="164"/>
      <c r="R9" s="164"/>
      <c r="S9" s="164"/>
      <c r="T9" s="164"/>
      <c r="U9" s="164"/>
      <c r="V9" s="164"/>
      <c r="Z9" s="165" t="s">
        <v>120</v>
      </c>
      <c r="AA9" s="165"/>
      <c r="AB9" s="165"/>
      <c r="AC9" s="165"/>
      <c r="AD9" s="165"/>
      <c r="AE9" s="165"/>
      <c r="AF9" s="165"/>
      <c r="AG9" s="165"/>
    </row>
    <row r="10" spans="1:33" ht="42" x14ac:dyDescent="0.35">
      <c r="A10" s="146" t="s">
        <v>68</v>
      </c>
      <c r="B10" s="146" t="s">
        <v>36</v>
      </c>
      <c r="C10" s="146" t="s">
        <v>37</v>
      </c>
      <c r="D10" s="146" t="s">
        <v>2</v>
      </c>
      <c r="E10" s="146" t="s">
        <v>38</v>
      </c>
      <c r="F10" s="146" t="s">
        <v>39</v>
      </c>
      <c r="G10" s="146" t="s">
        <v>5</v>
      </c>
      <c r="H10" s="146" t="s">
        <v>82</v>
      </c>
      <c r="I10" s="146" t="s">
        <v>83</v>
      </c>
      <c r="J10" s="146" t="s">
        <v>84</v>
      </c>
      <c r="K10" s="147" t="s">
        <v>85</v>
      </c>
      <c r="L10" s="147" t="s">
        <v>86</v>
      </c>
      <c r="M10" s="147" t="s">
        <v>87</v>
      </c>
      <c r="O10" s="34" t="s">
        <v>68</v>
      </c>
      <c r="P10" s="35" t="s">
        <v>36</v>
      </c>
      <c r="Q10" s="36" t="s">
        <v>37</v>
      </c>
      <c r="R10" s="36" t="s">
        <v>2</v>
      </c>
      <c r="S10" s="36" t="s">
        <v>38</v>
      </c>
      <c r="T10" s="36" t="s">
        <v>39</v>
      </c>
      <c r="U10" s="36" t="s">
        <v>5</v>
      </c>
      <c r="V10" s="37" t="s">
        <v>82</v>
      </c>
      <c r="Z10" s="34" t="s">
        <v>68</v>
      </c>
      <c r="AA10" s="111" t="s">
        <v>36</v>
      </c>
      <c r="AB10" s="112" t="s">
        <v>37</v>
      </c>
      <c r="AC10" s="112" t="s">
        <v>2</v>
      </c>
      <c r="AD10" s="112" t="s">
        <v>38</v>
      </c>
      <c r="AE10" s="112" t="s">
        <v>39</v>
      </c>
      <c r="AF10" s="112" t="s">
        <v>5</v>
      </c>
      <c r="AG10" s="37" t="s">
        <v>82</v>
      </c>
    </row>
    <row r="11" spans="1:33" ht="18.75" x14ac:dyDescent="0.3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1</v>
      </c>
      <c r="L11">
        <f>K11*1</f>
        <v>1</v>
      </c>
      <c r="M11">
        <f>SUMIF($J$11:$J$36,J11,$K$11:$K$36)</f>
        <v>1</v>
      </c>
      <c r="O11" s="37" cm="1">
        <f t="array" ref="O11">IF($K11=1,INDEX(A$11:A$36,MATCH(A11,A$11:A$36,0),)," ")</f>
        <v>1</v>
      </c>
      <c r="P11" s="36" t="str" cm="1">
        <f t="array" ref="P11">IF($K11=1,INDEX(B$11:B$36,MATCH(B11,B$11:B$36,0),)," ")</f>
        <v>BS101</v>
      </c>
      <c r="Q11" s="36" t="str" cm="1">
        <f t="array" ref="Q11">IF($K11=1,INDEX(C$11:C$36,MATCH(C11,C$11:C$36,0),)," ")</f>
        <v>Business Strategy</v>
      </c>
      <c r="R11" s="36" t="str" cm="1">
        <f t="array" ref="R11">IF($K11=1,INDEX(D$11:D$36,MATCH(D11,D$11:D$36,0),)," ")</f>
        <v>Monday</v>
      </c>
      <c r="S11" s="38" cm="1">
        <f t="array" ref="S11">IF($K11=1,INDEX(E$11:E$36,MATCH(E11,E$11:E$36,0),)," ")</f>
        <v>0.75</v>
      </c>
      <c r="T11" s="38" cm="1">
        <f t="array" ref="T11">IF($K11=1,INDEX(F$11:F$36,MATCH(F11,F$11:F$36,0),)," ")</f>
        <v>0.86458333333333337</v>
      </c>
      <c r="U11" s="36" cm="1">
        <f t="array" ref="U11">IF($K11=1,INDEX(G$11:G$36,MATCH(G11,G$11:G$36,0),)," ")</f>
        <v>4.3</v>
      </c>
      <c r="V11" s="37" cm="1">
        <f t="array" ref="V11">IF($K11=1,INDEX(H$11:H$36,MATCH(H11,H$11:H$36,0),)," ")</f>
        <v>1</v>
      </c>
      <c r="Z11" s="37">
        <v>1</v>
      </c>
      <c r="AA11" s="113" t="s">
        <v>6</v>
      </c>
      <c r="AB11" s="113" t="s">
        <v>69</v>
      </c>
      <c r="AC11" s="113" t="s">
        <v>8</v>
      </c>
      <c r="AD11" s="114">
        <v>0.75</v>
      </c>
      <c r="AE11" s="114">
        <v>0.86458333333333337</v>
      </c>
      <c r="AF11" s="113">
        <v>4.3</v>
      </c>
      <c r="AG11" s="37">
        <v>1</v>
      </c>
    </row>
    <row r="12" spans="1:33" ht="18.75" x14ac:dyDescent="0.3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0</v>
      </c>
      <c r="L12">
        <f t="shared" ref="L12:L36" si="1">K12*1</f>
        <v>0</v>
      </c>
      <c r="M12">
        <f t="shared" ref="M12:M36" si="2">SUMIF($J$11:$J$36,J12,$K$11:$K$36)</f>
        <v>0</v>
      </c>
      <c r="O12" s="37" t="str" cm="1">
        <f t="array" ref="O12">IF($K12=1,INDEX(A$11:A$36,MATCH(A12,A$11:A$36,0),)," ")</f>
        <v xml:space="preserve"> </v>
      </c>
      <c r="P12" s="36" t="str" cm="1">
        <f t="array" ref="P12">IF($K12=1,INDEX(B$11:B$36,MATCH(B12,B$11:B$36,0),)," ")</f>
        <v xml:space="preserve"> </v>
      </c>
      <c r="Q12" s="36" t="str" cm="1">
        <f t="array" ref="Q12">IF($K12=1,INDEX(C$11:C$36,MATCH(C12,C$11:C$36,0),)," ")</f>
        <v xml:space="preserve"> </v>
      </c>
      <c r="R12" s="36" t="str" cm="1">
        <f t="array" ref="R12">IF($K12=1,INDEX(D$11:D$36,MATCH(D12,D$11:D$36,0),)," ")</f>
        <v xml:space="preserve"> </v>
      </c>
      <c r="S12" s="38" t="str" cm="1">
        <f t="array" ref="S12">IF($K12=1,INDEX(E$11:E$36,MATCH(E12,E$11:E$36,0),)," ")</f>
        <v xml:space="preserve"> </v>
      </c>
      <c r="T12" s="38" t="str" cm="1">
        <f t="array" ref="T12">IF($K12=1,INDEX(F$11:F$36,MATCH(F12,F$11:F$36,0),)," ")</f>
        <v xml:space="preserve"> </v>
      </c>
      <c r="U12" s="36" t="str" cm="1">
        <f t="array" ref="U12">IF($K12=1,INDEX(G$11:G$36,MATCH(G12,G$11:G$36,0),)," ")</f>
        <v xml:space="preserve"> </v>
      </c>
      <c r="V12" s="37" t="str" cm="1">
        <f t="array" ref="V12">IF($K12=1,INDEX(H$11:H$36,MATCH(H12,H$11:H$36,0),)," ")</f>
        <v xml:space="preserve"> </v>
      </c>
      <c r="Z12" s="37">
        <v>18</v>
      </c>
      <c r="AA12" s="113" t="s">
        <v>73</v>
      </c>
      <c r="AB12" s="113" t="s">
        <v>27</v>
      </c>
      <c r="AC12" s="113" t="s">
        <v>11</v>
      </c>
      <c r="AD12" s="114">
        <v>0.55902777777777779</v>
      </c>
      <c r="AE12" s="114">
        <v>0.63541666666666663</v>
      </c>
      <c r="AF12" s="113">
        <v>1.7</v>
      </c>
      <c r="AG12" s="37">
        <v>7</v>
      </c>
    </row>
    <row r="13" spans="1:33" ht="18.75" x14ac:dyDescent="0.3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0</v>
      </c>
      <c r="L13">
        <f t="shared" si="1"/>
        <v>0</v>
      </c>
      <c r="M13">
        <f t="shared" si="2"/>
        <v>1</v>
      </c>
      <c r="O13" s="37" t="str" cm="1">
        <f t="array" ref="O13">IF($K13=1,INDEX(A$11:A$36,MATCH(A13,A$11:A$36,0),)," ")</f>
        <v xml:space="preserve"> </v>
      </c>
      <c r="P13" s="36" t="str" cm="1">
        <f t="array" ref="P13">IF($K13=1,INDEX(B$11:B$36,MATCH(B13,B$11:B$36,0),)," ")</f>
        <v xml:space="preserve"> </v>
      </c>
      <c r="Q13" s="36" t="str" cm="1">
        <f t="array" ref="Q13">IF($K13=1,INDEX(C$11:C$36,MATCH(C13,C$11:C$36,0),)," ")</f>
        <v xml:space="preserve"> </v>
      </c>
      <c r="R13" s="36" t="str" cm="1">
        <f t="array" ref="R13">IF($K13=1,INDEX(D$11:D$36,MATCH(D13,D$11:D$36,0),)," ")</f>
        <v xml:space="preserve"> </v>
      </c>
      <c r="S13" s="38" t="str" cm="1">
        <f t="array" ref="S13">IF($K13=1,INDEX(E$11:E$36,MATCH(E13,E$11:E$36,0),)," ")</f>
        <v xml:space="preserve"> </v>
      </c>
      <c r="T13" s="38" t="str" cm="1">
        <f t="array" ref="T13">IF($K13=1,INDEX(F$11:F$36,MATCH(F13,F$11:F$36,0),)," ")</f>
        <v xml:space="preserve"> </v>
      </c>
      <c r="U13" s="36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Z13" s="37">
        <v>9</v>
      </c>
      <c r="AA13" s="113" t="s">
        <v>18</v>
      </c>
      <c r="AB13" s="113" t="s">
        <v>19</v>
      </c>
      <c r="AC13" s="113" t="s">
        <v>12</v>
      </c>
      <c r="AD13" s="114">
        <v>0.60416666666666663</v>
      </c>
      <c r="AE13" s="114">
        <v>0.71875</v>
      </c>
      <c r="AF13" s="113">
        <v>4.4000000000000004</v>
      </c>
      <c r="AG13" s="37">
        <v>9</v>
      </c>
    </row>
    <row r="14" spans="1:33" ht="18.75" x14ac:dyDescent="0.3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0</v>
      </c>
      <c r="L14">
        <f t="shared" si="1"/>
        <v>0</v>
      </c>
      <c r="M14">
        <f t="shared" si="2"/>
        <v>0</v>
      </c>
      <c r="O14" s="37" t="str" cm="1">
        <f t="array" ref="O14">IF($K14=1,INDEX(A$11:A$36,MATCH(A14,A$11:A$36,0),)," ")</f>
        <v xml:space="preserve"> </v>
      </c>
      <c r="P14" s="36" t="str" cm="1">
        <f t="array" ref="P14">IF($K14=1,INDEX(B$11:B$36,MATCH(B14,B$11:B$36,0),)," ")</f>
        <v xml:space="preserve"> </v>
      </c>
      <c r="Q14" s="36" t="str" cm="1">
        <f t="array" ref="Q14">IF($K14=1,INDEX(C$11:C$36,MATCH(C14,C$11:C$36,0),)," ")</f>
        <v xml:space="preserve"> </v>
      </c>
      <c r="R14" s="36" t="str" cm="1">
        <f t="array" ref="R14">IF($K14=1,INDEX(D$11:D$36,MATCH(D14,D$11:D$36,0),)," ")</f>
        <v xml:space="preserve"> </v>
      </c>
      <c r="S14" s="38" t="str" cm="1">
        <f t="array" ref="S14">IF($K14=1,INDEX(E$11:E$36,MATCH(E14,E$11:E$36,0),)," ")</f>
        <v xml:space="preserve"> </v>
      </c>
      <c r="T14" s="38" t="str" cm="1">
        <f t="array" ref="T14">IF($K14=1,INDEX(F$11:F$36,MATCH(F14,F$11:F$36,0),)," ")</f>
        <v xml:space="preserve"> </v>
      </c>
      <c r="U14" s="36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Z14" s="37">
        <v>7</v>
      </c>
      <c r="AA14" s="113" t="s">
        <v>70</v>
      </c>
      <c r="AB14" s="113" t="s">
        <v>17</v>
      </c>
      <c r="AC14" s="113" t="s">
        <v>12</v>
      </c>
      <c r="AD14" s="114">
        <v>0.75</v>
      </c>
      <c r="AE14" s="114">
        <v>0.86458333333333337</v>
      </c>
      <c r="AF14" s="113">
        <v>3.5</v>
      </c>
      <c r="AG14" s="37">
        <v>3</v>
      </c>
    </row>
    <row r="15" spans="1:33" ht="18.75" x14ac:dyDescent="0.3">
      <c r="A15" s="27">
        <v>5</v>
      </c>
      <c r="B15" t="s">
        <v>6</v>
      </c>
      <c r="C15" s="15" t="s">
        <v>69</v>
      </c>
      <c r="D15" t="s">
        <v>8</v>
      </c>
      <c r="E15" s="16">
        <v>0.55902777777777779</v>
      </c>
      <c r="F15" s="16">
        <v>0.59722222222222221</v>
      </c>
      <c r="G15">
        <v>2.2999999999999998</v>
      </c>
      <c r="H15">
        <v>5</v>
      </c>
      <c r="I15">
        <f t="shared" si="0"/>
        <v>1</v>
      </c>
      <c r="J15">
        <v>5</v>
      </c>
      <c r="K15">
        <v>0</v>
      </c>
      <c r="L15">
        <f>K15*0.5</f>
        <v>0</v>
      </c>
      <c r="M15">
        <f t="shared" si="2"/>
        <v>0</v>
      </c>
      <c r="O15" s="37" t="str" cm="1">
        <f t="array" ref="O15">IF($K15=1,INDEX(A$11:A$36,MATCH(A15,A$11:A$36,0),)," ")</f>
        <v xml:space="preserve"> </v>
      </c>
      <c r="P15" s="36" t="str" cm="1">
        <f t="array" ref="P15">IF($K15=1,INDEX(B$11:B$36,MATCH(B15,B$11:B$36,0),)," ")</f>
        <v xml:space="preserve"> </v>
      </c>
      <c r="Q15" s="36" t="str" cm="1">
        <f t="array" ref="Q15">IF($K15=1,INDEX(C$11:C$36,MATCH(C15,C$11:C$36,0),)," ")</f>
        <v xml:space="preserve"> </v>
      </c>
      <c r="R15" s="36" t="str" cm="1">
        <f t="array" ref="R15">IF($K15=1,INDEX(D$11:D$36,MATCH(D15,D$11:D$36,0),)," ")</f>
        <v xml:space="preserve"> </v>
      </c>
      <c r="S15" s="38" t="str" cm="1">
        <f t="array" ref="S15">IF($K15=1,INDEX(E$11:E$36,MATCH(E15,E$11:E$36,0),)," ")</f>
        <v xml:space="preserve"> </v>
      </c>
      <c r="T15" s="38" t="str" cm="1">
        <f t="array" ref="T15">IF($K15=1,INDEX(F$11:F$36,MATCH(F15,F$11:F$36,0),)," ")</f>
        <v xml:space="preserve"> </v>
      </c>
      <c r="U15" s="36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Z15" s="37">
        <v>18</v>
      </c>
      <c r="AA15" s="113" t="s">
        <v>73</v>
      </c>
      <c r="AB15" s="113" t="s">
        <v>27</v>
      </c>
      <c r="AC15" s="113" t="s">
        <v>35</v>
      </c>
      <c r="AD15" s="114">
        <v>0.55902777777777779</v>
      </c>
      <c r="AE15" s="114">
        <v>0.59722222222222221</v>
      </c>
      <c r="AF15" s="113">
        <v>1.7</v>
      </c>
      <c r="AG15" s="37">
        <v>8</v>
      </c>
    </row>
    <row r="16" spans="1:33" ht="18.75" x14ac:dyDescent="0.3">
      <c r="A16" s="27">
        <v>5</v>
      </c>
      <c r="B16" t="s">
        <v>6</v>
      </c>
      <c r="C16" s="15" t="s">
        <v>69</v>
      </c>
      <c r="D16" t="s">
        <v>12</v>
      </c>
      <c r="E16" s="16">
        <v>0.55902777777777779</v>
      </c>
      <c r="F16" s="16">
        <v>0.63541666666666663</v>
      </c>
      <c r="G16">
        <v>2.2999999999999998</v>
      </c>
      <c r="H16">
        <v>6</v>
      </c>
      <c r="I16">
        <f t="shared" si="0"/>
        <v>3</v>
      </c>
      <c r="J16">
        <v>6</v>
      </c>
      <c r="K16">
        <v>0</v>
      </c>
      <c r="L16">
        <f>K16*0.5</f>
        <v>0</v>
      </c>
      <c r="M16">
        <f t="shared" si="2"/>
        <v>1</v>
      </c>
      <c r="O16" s="37" t="str" cm="1">
        <f t="array" ref="O16">IF($K16=1,INDEX(A$11:A$36,MATCH(A16,A$11:A$36,0),)," ")</f>
        <v xml:space="preserve"> </v>
      </c>
      <c r="P16" s="36" t="str" cm="1">
        <f t="array" ref="P16">IF($K16=1,INDEX(B$11:B$36,MATCH(B16,B$11:B$36,0),)," ")</f>
        <v xml:space="preserve"> </v>
      </c>
      <c r="Q16" s="36" t="str" cm="1">
        <f t="array" ref="Q16">IF($K16=1,INDEX(C$11:C$36,MATCH(C16,C$11:C$36,0),)," ")</f>
        <v xml:space="preserve"> </v>
      </c>
      <c r="R16" s="36" t="str" cm="1">
        <f t="array" ref="R16">IF($K16=1,INDEX(D$11:D$36,MATCH(D16,D$11:D$36,0),)," ")</f>
        <v xml:space="preserve"> </v>
      </c>
      <c r="S16" s="38" t="str" cm="1">
        <f t="array" ref="S16">IF($K16=1,INDEX(E$11:E$36,MATCH(E16,E$11:E$36,0),)," ")</f>
        <v xml:space="preserve"> </v>
      </c>
      <c r="T16" s="38" t="str" cm="1">
        <f t="array" ref="T16">IF($K16=1,INDEX(F$11:F$36,MATCH(F16,F$11:F$36,0),)," ")</f>
        <v xml:space="preserve"> </v>
      </c>
      <c r="U16" s="36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Z16" s="37">
        <v>13</v>
      </c>
      <c r="AA16" s="113" t="s">
        <v>71</v>
      </c>
      <c r="AB16" s="113" t="s">
        <v>72</v>
      </c>
      <c r="AC16" s="113" t="s">
        <v>35</v>
      </c>
      <c r="AD16" s="114">
        <v>0.75</v>
      </c>
      <c r="AE16" s="114">
        <v>0.86458333333333337</v>
      </c>
      <c r="AF16" s="113">
        <v>3</v>
      </c>
      <c r="AG16" s="37">
        <v>12</v>
      </c>
    </row>
    <row r="17" spans="1:33" ht="18.75" x14ac:dyDescent="0.3">
      <c r="A17" s="27">
        <v>6</v>
      </c>
      <c r="B17" t="s">
        <v>6</v>
      </c>
      <c r="C17" s="15" t="s">
        <v>69</v>
      </c>
      <c r="D17" t="s">
        <v>11</v>
      </c>
      <c r="E17" s="16">
        <v>0.55902777777777779</v>
      </c>
      <c r="F17" s="16">
        <v>0.63541666666666663</v>
      </c>
      <c r="G17">
        <v>1.35</v>
      </c>
      <c r="H17">
        <v>7</v>
      </c>
      <c r="I17">
        <f t="shared" si="0"/>
        <v>2</v>
      </c>
      <c r="J17">
        <v>7</v>
      </c>
      <c r="K17">
        <v>0</v>
      </c>
      <c r="L17">
        <f>K17*0.5</f>
        <v>0</v>
      </c>
      <c r="M17">
        <f t="shared" si="2"/>
        <v>1</v>
      </c>
      <c r="O17" s="37" t="str" cm="1">
        <f t="array" ref="O17">IF($K17=1,INDEX(A$11:A$36,MATCH(A17,A$11:A$36,0),)," ")</f>
        <v xml:space="preserve"> </v>
      </c>
      <c r="P17" s="36" t="str" cm="1">
        <f t="array" ref="P17">IF($K17=1,INDEX(B$11:B$36,MATCH(B17,B$11:B$36,0),)," ")</f>
        <v xml:space="preserve"> </v>
      </c>
      <c r="Q17" s="36" t="str" cm="1">
        <f t="array" ref="Q17">IF($K17=1,INDEX(C$11:C$36,MATCH(C17,C$11:C$36,0),)," ")</f>
        <v xml:space="preserve"> </v>
      </c>
      <c r="R17" s="36" t="str" cm="1">
        <f t="array" ref="R17">IF($K17=1,INDEX(D$11:D$36,MATCH(D17,D$11:D$36,0),)," ")</f>
        <v xml:space="preserve"> </v>
      </c>
      <c r="S17" s="38" t="str" cm="1">
        <f t="array" ref="S17">IF($K17=1,INDEX(E$11:E$36,MATCH(E17,E$11:E$36,0),)," ")</f>
        <v xml:space="preserve"> </v>
      </c>
      <c r="T17" s="38" t="str" cm="1">
        <f t="array" ref="T17">IF($K17=1,INDEX(F$11:F$36,MATCH(F17,F$11:F$36,0),)," ")</f>
        <v xml:space="preserve"> </v>
      </c>
      <c r="U17" s="36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Z17" s="37" t="s">
        <v>231</v>
      </c>
      <c r="AA17" s="113" t="s">
        <v>231</v>
      </c>
      <c r="AB17" s="113" t="s">
        <v>231</v>
      </c>
      <c r="AC17" s="113" t="s">
        <v>231</v>
      </c>
      <c r="AD17" s="114" t="s">
        <v>231</v>
      </c>
      <c r="AE17" s="114" t="s">
        <v>231</v>
      </c>
      <c r="AF17" s="113" t="s">
        <v>231</v>
      </c>
      <c r="AG17" s="37" t="s">
        <v>231</v>
      </c>
    </row>
    <row r="18" spans="1:33" ht="18.75" x14ac:dyDescent="0.3">
      <c r="A18" s="27">
        <v>6</v>
      </c>
      <c r="B18" t="s">
        <v>6</v>
      </c>
      <c r="C18" s="15" t="s">
        <v>69</v>
      </c>
      <c r="D18" t="s">
        <v>35</v>
      </c>
      <c r="E18" s="16">
        <v>0.55902777777777779</v>
      </c>
      <c r="F18" s="16">
        <v>0.59722222222222221</v>
      </c>
      <c r="G18">
        <v>1.35</v>
      </c>
      <c r="H18">
        <v>8</v>
      </c>
      <c r="I18">
        <f t="shared" si="0"/>
        <v>4</v>
      </c>
      <c r="J18">
        <v>8</v>
      </c>
      <c r="K18">
        <v>0</v>
      </c>
      <c r="L18">
        <f>K18*0.5</f>
        <v>0</v>
      </c>
      <c r="M18">
        <f t="shared" si="2"/>
        <v>1</v>
      </c>
      <c r="O18" s="37" t="str" cm="1">
        <f t="array" ref="O18">IF($K18=1,INDEX(A$11:A$36,MATCH(A18,A$11:A$36,0),)," ")</f>
        <v xml:space="preserve"> </v>
      </c>
      <c r="P18" s="36" t="str" cm="1">
        <f t="array" ref="P18">IF($K18=1,INDEX(B$11:B$36,MATCH(B18,B$11:B$36,0),)," ")</f>
        <v xml:space="preserve"> </v>
      </c>
      <c r="Q18" s="36" t="str" cm="1">
        <f t="array" ref="Q18">IF($K18=1,INDEX(C$11:C$36,MATCH(C18,C$11:C$36,0),)," ")</f>
        <v xml:space="preserve"> </v>
      </c>
      <c r="R18" s="36" t="str" cm="1">
        <f t="array" ref="R18">IF($K18=1,INDEX(D$11:D$36,MATCH(D18,D$11:D$36,0),)," ")</f>
        <v xml:space="preserve"> </v>
      </c>
      <c r="S18" s="38" t="str" cm="1">
        <f t="array" ref="S18">IF($K18=1,INDEX(E$11:E$36,MATCH(E18,E$11:E$36,0),)," ")</f>
        <v xml:space="preserve"> </v>
      </c>
      <c r="T18" s="38" t="str" cm="1">
        <f t="array" ref="T18">IF($K18=1,INDEX(F$11:F$36,MATCH(F18,F$11:F$36,0),)," ")</f>
        <v xml:space="preserve"> </v>
      </c>
      <c r="U18" s="36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Z18" s="37" t="s">
        <v>231</v>
      </c>
      <c r="AA18" s="113" t="s">
        <v>231</v>
      </c>
      <c r="AB18" s="113" t="s">
        <v>231</v>
      </c>
      <c r="AC18" s="113" t="s">
        <v>231</v>
      </c>
      <c r="AD18" s="114" t="s">
        <v>231</v>
      </c>
      <c r="AE18" s="114" t="s">
        <v>231</v>
      </c>
      <c r="AF18" s="113" t="s">
        <v>231</v>
      </c>
      <c r="AG18" s="37" t="s">
        <v>231</v>
      </c>
    </row>
    <row r="19" spans="1:33" ht="18.75" x14ac:dyDescent="0.3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1</v>
      </c>
      <c r="L19">
        <f t="shared" si="1"/>
        <v>1</v>
      </c>
      <c r="M19">
        <f t="shared" si="2"/>
        <v>1</v>
      </c>
      <c r="O19" s="37" cm="1">
        <f t="array" ref="O19">IF($K19=1,INDEX(A$11:A$36,MATCH(A19,A$11:A$36,0),)," ")</f>
        <v>7</v>
      </c>
      <c r="P19" s="36" t="str" cm="1">
        <f t="array" ref="P19">IF($K19=1,INDEX(B$11:B$36,MATCH(B19,B$11:B$36,0),)," ")</f>
        <v>FIN300</v>
      </c>
      <c r="Q19" s="36" t="str" cm="1">
        <f t="array" ref="Q19">IF($K19=1,INDEX(C$11:C$36,MATCH(C19,C$11:C$36,0),)," ")</f>
        <v>International Finance</v>
      </c>
      <c r="R19" s="36" t="str" cm="1">
        <f t="array" ref="R19">IF($K19=1,INDEX(D$11:D$36,MATCH(D19,D$11:D$36,0),)," ")</f>
        <v>Wednesday</v>
      </c>
      <c r="S19" s="38" cm="1">
        <f t="array" ref="S19">IF($K19=1,INDEX(E$11:E$36,MATCH(E19,E$11:E$36,0),)," ")</f>
        <v>0.75</v>
      </c>
      <c r="T19" s="38" cm="1">
        <f t="array" ref="T19">IF($K19=1,INDEX(F$11:F$36,MATCH(F19,F$11:F$36,0),)," ")</f>
        <v>0.86458333333333337</v>
      </c>
      <c r="U19" s="36" cm="1">
        <f t="array" ref="U19">IF($K19=1,INDEX(G$11:G$36,MATCH(G19,G$11:G$36,0),)," ")</f>
        <v>3.5</v>
      </c>
      <c r="V19" s="37" cm="1">
        <f t="array" ref="V19">IF($K19=1,INDEX(H$11:H$36,MATCH(H19,H$11:H$36,0),)," ")</f>
        <v>3</v>
      </c>
      <c r="Z19" s="37"/>
      <c r="AA19" s="113"/>
      <c r="AB19" s="113"/>
      <c r="AC19" s="113"/>
      <c r="AD19" s="114"/>
      <c r="AE19" s="114"/>
      <c r="AF19" s="113"/>
      <c r="AG19" s="37"/>
    </row>
    <row r="20" spans="1:33" ht="18.75" x14ac:dyDescent="0.3">
      <c r="A20" s="27">
        <v>8</v>
      </c>
      <c r="B20" t="s">
        <v>70</v>
      </c>
      <c r="C20" s="15" t="s">
        <v>17</v>
      </c>
      <c r="D20" t="s">
        <v>11</v>
      </c>
      <c r="E20" s="16">
        <v>0.55902777777777779</v>
      </c>
      <c r="F20" s="16">
        <v>0.63541666666666663</v>
      </c>
      <c r="G20">
        <v>1.65</v>
      </c>
      <c r="H20">
        <v>7</v>
      </c>
      <c r="I20">
        <f t="shared" si="0"/>
        <v>2</v>
      </c>
      <c r="J20">
        <v>7</v>
      </c>
      <c r="K20">
        <v>0</v>
      </c>
      <c r="L20">
        <f>K20*0.5</f>
        <v>0</v>
      </c>
      <c r="M20">
        <f t="shared" si="2"/>
        <v>1</v>
      </c>
      <c r="O20" s="37" t="str" cm="1">
        <f t="array" ref="O20">IF($K20=1,INDEX(A$11:A$36,MATCH(A20,A$11:A$36,0),)," ")</f>
        <v xml:space="preserve"> </v>
      </c>
      <c r="P20" s="36" t="str" cm="1">
        <f t="array" ref="P20">IF($K20=1,INDEX(B$11:B$36,MATCH(B20,B$11:B$36,0),)," ")</f>
        <v xml:space="preserve"> </v>
      </c>
      <c r="Q20" s="36" t="str" cm="1">
        <f t="array" ref="Q20">IF($K20=1,INDEX(C$11:C$36,MATCH(C20,C$11:C$36,0),)," ")</f>
        <v xml:space="preserve"> </v>
      </c>
      <c r="R20" s="36" t="str" cm="1">
        <f t="array" ref="R20">IF($K20=1,INDEX(D$11:D$36,MATCH(D20,D$11:D$36,0),)," ")</f>
        <v xml:space="preserve"> </v>
      </c>
      <c r="S20" s="38" t="str" cm="1">
        <f t="array" ref="S20">IF($K20=1,INDEX(E$11:E$36,MATCH(E20,E$11:E$36,0),)," ")</f>
        <v xml:space="preserve"> </v>
      </c>
      <c r="T20" s="38" t="str" cm="1">
        <f t="array" ref="T20">IF($K20=1,INDEX(F$11:F$36,MATCH(F20,F$11:F$36,0),)," ")</f>
        <v xml:space="preserve"> </v>
      </c>
      <c r="U20" s="36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Z20" s="37" t="s">
        <v>231</v>
      </c>
      <c r="AA20" s="113" t="s">
        <v>231</v>
      </c>
      <c r="AB20" s="113" t="s">
        <v>231</v>
      </c>
      <c r="AC20" s="113" t="s">
        <v>231</v>
      </c>
      <c r="AD20" s="114" t="s">
        <v>231</v>
      </c>
      <c r="AE20" s="114" t="s">
        <v>231</v>
      </c>
      <c r="AF20" s="113" t="s">
        <v>231</v>
      </c>
      <c r="AG20" s="37" t="s">
        <v>231</v>
      </c>
    </row>
    <row r="21" spans="1:33" ht="18.75" x14ac:dyDescent="0.3">
      <c r="A21" s="27">
        <v>8</v>
      </c>
      <c r="B21" t="s">
        <v>70</v>
      </c>
      <c r="C21" s="15" t="s">
        <v>17</v>
      </c>
      <c r="D21" t="s">
        <v>35</v>
      </c>
      <c r="E21" s="16">
        <v>0.55902777777777779</v>
      </c>
      <c r="F21" s="16">
        <v>0.59722222222222221</v>
      </c>
      <c r="G21">
        <v>1.65</v>
      </c>
      <c r="H21">
        <v>8</v>
      </c>
      <c r="I21">
        <f t="shared" si="0"/>
        <v>4</v>
      </c>
      <c r="J21">
        <v>8</v>
      </c>
      <c r="K21">
        <v>0</v>
      </c>
      <c r="L21">
        <f>K21*0.5</f>
        <v>0</v>
      </c>
      <c r="M21">
        <f t="shared" si="2"/>
        <v>1</v>
      </c>
      <c r="O21" s="37" t="str" cm="1">
        <f t="array" ref="O21">IF($K21=1,INDEX(A$11:A$36,MATCH(A21,A$11:A$36,0),)," ")</f>
        <v xml:space="preserve"> </v>
      </c>
      <c r="P21" s="36" t="str" cm="1">
        <f t="array" ref="P21">IF($K21=1,INDEX(B$11:B$36,MATCH(B21,B$11:B$36,0),)," ")</f>
        <v xml:space="preserve"> </v>
      </c>
      <c r="Q21" s="36" t="str" cm="1">
        <f t="array" ref="Q21">IF($K21=1,INDEX(C$11:C$36,MATCH(C21,C$11:C$36,0),)," ")</f>
        <v xml:space="preserve"> </v>
      </c>
      <c r="R21" s="36" t="str" cm="1">
        <f t="array" ref="R21">IF($K21=1,INDEX(D$11:D$36,MATCH(D21,D$11:D$36,0),)," ")</f>
        <v xml:space="preserve"> </v>
      </c>
      <c r="S21" s="38" t="str" cm="1">
        <f t="array" ref="S21">IF($K21=1,INDEX(E$11:E$36,MATCH(E21,E$11:E$36,0),)," ")</f>
        <v xml:space="preserve"> </v>
      </c>
      <c r="T21" s="38" t="str" cm="1">
        <f t="array" ref="T21">IF($K21=1,INDEX(F$11:F$36,MATCH(F21,F$11:F$36,0),)," ")</f>
        <v xml:space="preserve"> </v>
      </c>
      <c r="U21" s="36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Z21" s="37" t="s">
        <v>231</v>
      </c>
      <c r="AA21" s="113" t="s">
        <v>231</v>
      </c>
      <c r="AB21" s="113" t="s">
        <v>231</v>
      </c>
      <c r="AC21" s="113" t="s">
        <v>231</v>
      </c>
      <c r="AD21" s="114" t="s">
        <v>231</v>
      </c>
      <c r="AE21" s="114" t="s">
        <v>231</v>
      </c>
      <c r="AF21" s="113" t="s">
        <v>231</v>
      </c>
      <c r="AG21" s="37" t="s">
        <v>231</v>
      </c>
    </row>
    <row r="22" spans="1:33" ht="18.75" x14ac:dyDescent="0.3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1</v>
      </c>
      <c r="L22">
        <f t="shared" si="1"/>
        <v>1</v>
      </c>
      <c r="M22">
        <f t="shared" si="2"/>
        <v>1</v>
      </c>
      <c r="O22" s="37" cm="1">
        <f t="array" ref="O22">IF($K22=1,INDEX(A$11:A$36,MATCH(A22,A$11:A$36,0),)," ")</f>
        <v>9</v>
      </c>
      <c r="P22" s="36" t="str" cm="1">
        <f t="array" ref="P22">IF($K22=1,INDEX(B$11:B$36,MATCH(B22,B$11:B$36,0),)," ")</f>
        <v>CS101</v>
      </c>
      <c r="Q22" s="36" t="str" cm="1">
        <f t="array" ref="Q22">IF($K22=1,INDEX(C$11:C$36,MATCH(C22,C$11:C$36,0),)," ")</f>
        <v>Intergenerational Computing</v>
      </c>
      <c r="R22" s="36" t="str" cm="1">
        <f t="array" ref="R22">IF($K22=1,INDEX(D$11:D$36,MATCH(D22,D$11:D$36,0),)," ")</f>
        <v>Wednesday</v>
      </c>
      <c r="S22" s="38" cm="1">
        <f t="array" ref="S22">IF($K22=1,INDEX(E$11:E$36,MATCH(E22,E$11:E$36,0),)," ")</f>
        <v>0.60416666666666663</v>
      </c>
      <c r="T22" s="38" cm="1">
        <f t="array" ref="T22">IF($K22=1,INDEX(F$11:F$36,MATCH(F22,F$11:F$36,0),)," ")</f>
        <v>0.71875</v>
      </c>
      <c r="U22" s="36" cm="1">
        <f t="array" ref="U22">IF($K22=1,INDEX(G$11:G$36,MATCH(G22,G$11:G$36,0),)," ")</f>
        <v>4.4000000000000004</v>
      </c>
      <c r="V22" s="37" cm="1">
        <f t="array" ref="V22">IF($K22=1,INDEX(H$11:H$36,MATCH(H22,H$11:H$36,0),)," ")</f>
        <v>9</v>
      </c>
      <c r="Z22" s="37"/>
      <c r="AA22" s="113"/>
      <c r="AB22" s="113"/>
      <c r="AC22" s="113"/>
      <c r="AD22" s="114"/>
      <c r="AE22" s="114"/>
      <c r="AF22" s="113"/>
      <c r="AG22" s="37"/>
    </row>
    <row r="23" spans="1:33" ht="18.75" x14ac:dyDescent="0.3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>
        <v>9</v>
      </c>
      <c r="K23">
        <v>0</v>
      </c>
      <c r="L23">
        <f t="shared" si="1"/>
        <v>0</v>
      </c>
      <c r="M23">
        <f t="shared" si="2"/>
        <v>0</v>
      </c>
      <c r="O23" s="37" t="str" cm="1">
        <f t="array" ref="O23">IF($K23=1,INDEX(A$11:A$36,MATCH(A23,A$11:A$36,0),)," ")</f>
        <v xml:space="preserve"> </v>
      </c>
      <c r="P23" s="36" t="str" cm="1">
        <f t="array" ref="P23">IF($K23=1,INDEX(B$11:B$36,MATCH(B23,B$11:B$36,0),)," ")</f>
        <v xml:space="preserve"> </v>
      </c>
      <c r="Q23" s="36" t="str" cm="1">
        <f t="array" ref="Q23">IF($K23=1,INDEX(C$11:C$36,MATCH(C23,C$11:C$36,0),)," ")</f>
        <v xml:space="preserve"> </v>
      </c>
      <c r="R23" s="36" t="str" cm="1">
        <f t="array" ref="R23">IF($K23=1,INDEX(D$11:D$36,MATCH(D23,D$11:D$36,0),)," ")</f>
        <v xml:space="preserve"> </v>
      </c>
      <c r="S23" s="38" t="str" cm="1">
        <f t="array" ref="S23">IF($K23=1,INDEX(E$11:E$36,MATCH(E23,E$11:E$36,0),)," ")</f>
        <v xml:space="preserve"> </v>
      </c>
      <c r="T23" s="38" t="str" cm="1">
        <f t="array" ref="T23">IF($K23=1,INDEX(F$11:F$36,MATCH(F23,F$11:F$36,0),)," ")</f>
        <v xml:space="preserve"> </v>
      </c>
      <c r="U23" s="36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  <c r="Z23" s="37" t="s">
        <v>231</v>
      </c>
      <c r="AA23" s="113" t="s">
        <v>231</v>
      </c>
      <c r="AB23" s="113" t="s">
        <v>231</v>
      </c>
      <c r="AC23" s="113" t="s">
        <v>231</v>
      </c>
      <c r="AD23" s="114" t="s">
        <v>231</v>
      </c>
      <c r="AE23" s="114" t="s">
        <v>231</v>
      </c>
      <c r="AF23" s="113" t="s">
        <v>231</v>
      </c>
      <c r="AG23" s="37" t="s">
        <v>231</v>
      </c>
    </row>
    <row r="24" spans="1:33" ht="18.75" x14ac:dyDescent="0.3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0</v>
      </c>
      <c r="L24">
        <f t="shared" si="1"/>
        <v>0</v>
      </c>
      <c r="M24">
        <f t="shared" si="2"/>
        <v>0</v>
      </c>
      <c r="O24" s="37" t="str" cm="1">
        <f t="array" ref="O24">IF($K24=1,INDEX(A$11:A$36,MATCH(A24,A$11:A$36,0),)," ")</f>
        <v xml:space="preserve"> </v>
      </c>
      <c r="P24" s="36" t="str" cm="1">
        <f t="array" ref="P24">IF($K24=1,INDEX(B$11:B$36,MATCH(B24,B$11:B$36,0),)," ")</f>
        <v xml:space="preserve"> </v>
      </c>
      <c r="Q24" s="36" t="str" cm="1">
        <f t="array" ref="Q24">IF($K24=1,INDEX(C$11:C$36,MATCH(C24,C$11:C$36,0),)," ")</f>
        <v xml:space="preserve"> </v>
      </c>
      <c r="R24" s="36" t="str" cm="1">
        <f t="array" ref="R24">IF($K24=1,INDEX(D$11:D$36,MATCH(D24,D$11:D$36,0),)," ")</f>
        <v xml:space="preserve"> </v>
      </c>
      <c r="S24" s="38" t="str" cm="1">
        <f t="array" ref="S24">IF($K24=1,INDEX(E$11:E$36,MATCH(E24,E$11:E$36,0),)," ")</f>
        <v xml:space="preserve"> </v>
      </c>
      <c r="T24" s="38" t="str" cm="1">
        <f t="array" ref="T24">IF($K24=1,INDEX(F$11:F$36,MATCH(F24,F$11:F$36,0),)," ")</f>
        <v xml:space="preserve"> </v>
      </c>
      <c r="U24" s="36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  <c r="Z24" s="37" t="s">
        <v>231</v>
      </c>
      <c r="AA24" s="113" t="s">
        <v>231</v>
      </c>
      <c r="AB24" s="113" t="s">
        <v>231</v>
      </c>
      <c r="AC24" s="113" t="s">
        <v>231</v>
      </c>
      <c r="AD24" s="114" t="s">
        <v>231</v>
      </c>
      <c r="AE24" s="114" t="s">
        <v>231</v>
      </c>
      <c r="AF24" s="113" t="s">
        <v>231</v>
      </c>
      <c r="AG24" s="37" t="s">
        <v>231</v>
      </c>
    </row>
    <row r="25" spans="1:33" ht="18.75" x14ac:dyDescent="0.3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0</v>
      </c>
      <c r="L25">
        <f t="shared" si="1"/>
        <v>0</v>
      </c>
      <c r="M25">
        <f t="shared" si="2"/>
        <v>1</v>
      </c>
      <c r="O25" s="37" t="str" cm="1">
        <f t="array" ref="O25">IF($K25=1,INDEX(A$11:A$36,MATCH(A25,A$11:A$36,0),)," ")</f>
        <v xml:space="preserve"> </v>
      </c>
      <c r="P25" s="36" t="str" cm="1">
        <f t="array" ref="P25">IF($K25=1,INDEX(B$11:B$36,MATCH(B25,B$11:B$36,0),)," ")</f>
        <v xml:space="preserve"> </v>
      </c>
      <c r="Q25" s="36" t="str" cm="1">
        <f t="array" ref="Q25">IF($K25=1,INDEX(C$11:C$36,MATCH(C25,C$11:C$36,0),)," ")</f>
        <v xml:space="preserve"> </v>
      </c>
      <c r="R25" s="36" t="str" cm="1">
        <f t="array" ref="R25">IF($K25=1,INDEX(D$11:D$36,MATCH(D25,D$11:D$36,0),)," ")</f>
        <v xml:space="preserve"> </v>
      </c>
      <c r="S25" s="38" t="str" cm="1">
        <f t="array" ref="S25">IF($K25=1,INDEX(E$11:E$36,MATCH(E25,E$11:E$36,0),)," ")</f>
        <v xml:space="preserve"> </v>
      </c>
      <c r="T25" s="38" t="str" cm="1">
        <f t="array" ref="T25">IF($K25=1,INDEX(F$11:F$36,MATCH(F25,F$11:F$36,0),)," ")</f>
        <v xml:space="preserve"> </v>
      </c>
      <c r="U25" s="36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  <c r="Z25" s="37" t="s">
        <v>231</v>
      </c>
      <c r="AA25" s="113" t="s">
        <v>231</v>
      </c>
      <c r="AB25" s="113" t="s">
        <v>231</v>
      </c>
      <c r="AC25" s="113" t="s">
        <v>231</v>
      </c>
      <c r="AD25" s="114" t="s">
        <v>231</v>
      </c>
      <c r="AE25" s="114" t="s">
        <v>231</v>
      </c>
      <c r="AF25" s="113" t="s">
        <v>231</v>
      </c>
      <c r="AG25" s="37" t="s">
        <v>231</v>
      </c>
    </row>
    <row r="26" spans="1:33" ht="18.75" x14ac:dyDescent="0.3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>
        <v>10</v>
      </c>
      <c r="K26">
        <v>1</v>
      </c>
      <c r="L26">
        <f t="shared" si="1"/>
        <v>1</v>
      </c>
      <c r="M26">
        <f t="shared" si="2"/>
        <v>1</v>
      </c>
      <c r="O26" s="37" cm="1">
        <f t="array" ref="O26">IF($K26=1,INDEX(A$11:A$36,MATCH(A26,A$11:A$36,0),)," ")</f>
        <v>13</v>
      </c>
      <c r="P26" s="36" t="str" cm="1">
        <f t="array" ref="P26">IF($K26=1,INDEX(B$11:B$36,MATCH(B26,B$11:B$36,0),)," ")</f>
        <v>FIN315</v>
      </c>
      <c r="Q26" s="36" t="str" cm="1">
        <f t="array" ref="Q26">IF($K26=1,INDEX(C$11:C$36,MATCH(C26,C$11:C$36,0),)," ")</f>
        <v>Data Analysis in Finance</v>
      </c>
      <c r="R26" s="36" t="str" cm="1">
        <f t="array" ref="R26">IF($K26=1,INDEX(D$11:D$36,MATCH(D26,D$11:D$36,0),)," ")</f>
        <v>Thursday</v>
      </c>
      <c r="S26" s="38" cm="1">
        <f t="array" ref="S26">IF($K26=1,INDEX(E$11:E$36,MATCH(E26,E$11:E$36,0),)," ")</f>
        <v>0.75</v>
      </c>
      <c r="T26" s="38" cm="1">
        <f t="array" ref="T26">IF($K26=1,INDEX(F$11:F$36,MATCH(F26,F$11:F$36,0),)," ")</f>
        <v>0.86458333333333337</v>
      </c>
      <c r="U26" s="36" cm="1">
        <f t="array" ref="U26">IF($K26=1,INDEX(G$11:G$36,MATCH(G26,G$11:G$36,0),)," ")</f>
        <v>3</v>
      </c>
      <c r="V26" s="37" cm="1">
        <f t="array" ref="V26">IF($K26=1,INDEX(H$11:H$36,MATCH(H26,H$11:H$36,0),)," ")</f>
        <v>12</v>
      </c>
      <c r="Z26" s="37"/>
      <c r="AA26" s="113"/>
      <c r="AB26" s="113"/>
      <c r="AC26" s="113"/>
      <c r="AD26" s="114"/>
      <c r="AE26" s="114"/>
      <c r="AF26" s="113"/>
      <c r="AG26" s="37"/>
    </row>
    <row r="27" spans="1:33" ht="18.75" x14ac:dyDescent="0.3">
      <c r="A27" s="27">
        <v>14</v>
      </c>
      <c r="B27" t="s">
        <v>71</v>
      </c>
      <c r="C27" s="15" t="s">
        <v>72</v>
      </c>
      <c r="D27" t="s">
        <v>8</v>
      </c>
      <c r="E27" s="16">
        <v>0.55902777777777779</v>
      </c>
      <c r="F27" s="16">
        <v>0.59722222222222221</v>
      </c>
      <c r="G27">
        <v>1.85</v>
      </c>
      <c r="H27">
        <v>5</v>
      </c>
      <c r="I27">
        <f t="shared" si="0"/>
        <v>1</v>
      </c>
      <c r="J27">
        <v>5</v>
      </c>
      <c r="K27">
        <v>0</v>
      </c>
      <c r="L27" s="18">
        <f>K27*0.5</f>
        <v>0</v>
      </c>
      <c r="M27">
        <f t="shared" si="2"/>
        <v>0</v>
      </c>
      <c r="O27" s="37" t="str" cm="1">
        <f t="array" ref="O27">IF($K27=1,INDEX(A$11:A$36,MATCH(A27,A$11:A$36,0),)," ")</f>
        <v xml:space="preserve"> </v>
      </c>
      <c r="P27" s="36" t="str" cm="1">
        <f t="array" ref="P27">IF($K27=1,INDEX(B$11:B$36,MATCH(B27,B$11:B$36,0),)," ")</f>
        <v xml:space="preserve"> </v>
      </c>
      <c r="Q27" s="36" t="str" cm="1">
        <f t="array" ref="Q27">IF($K27=1,INDEX(C$11:C$36,MATCH(C27,C$11:C$36,0),)," ")</f>
        <v xml:space="preserve"> </v>
      </c>
      <c r="R27" s="36" t="str" cm="1">
        <f t="array" ref="R27">IF($K27=1,INDEX(D$11:D$36,MATCH(D27,D$11:D$36,0),)," ")</f>
        <v xml:space="preserve"> </v>
      </c>
      <c r="S27" s="38" t="str" cm="1">
        <f t="array" ref="S27">IF($K27=1,INDEX(E$11:E$36,MATCH(E27,E$11:E$36,0),)," ")</f>
        <v xml:space="preserve"> </v>
      </c>
      <c r="T27" s="38" t="str" cm="1">
        <f t="array" ref="T27">IF($K27=1,INDEX(F$11:F$36,MATCH(F27,F$11:F$36,0),)," ")</f>
        <v xml:space="preserve"> </v>
      </c>
      <c r="U27" s="36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  <c r="Z27" s="37" t="s">
        <v>231</v>
      </c>
      <c r="AA27" s="113" t="s">
        <v>231</v>
      </c>
      <c r="AB27" s="113" t="s">
        <v>231</v>
      </c>
      <c r="AC27" s="113" t="s">
        <v>231</v>
      </c>
      <c r="AD27" s="114" t="s">
        <v>231</v>
      </c>
      <c r="AE27" s="114" t="s">
        <v>231</v>
      </c>
      <c r="AF27" s="113" t="s">
        <v>231</v>
      </c>
      <c r="AG27" s="37" t="s">
        <v>231</v>
      </c>
    </row>
    <row r="28" spans="1:33" ht="18.75" x14ac:dyDescent="0.3">
      <c r="A28" s="27">
        <v>14</v>
      </c>
      <c r="B28" t="s">
        <v>71</v>
      </c>
      <c r="C28" s="15" t="s">
        <v>72</v>
      </c>
      <c r="D28" t="s">
        <v>12</v>
      </c>
      <c r="E28" s="16">
        <v>0.55902777777777779</v>
      </c>
      <c r="F28" s="16">
        <v>0.63541666666666663</v>
      </c>
      <c r="G28">
        <v>1.85</v>
      </c>
      <c r="H28">
        <v>6</v>
      </c>
      <c r="I28">
        <f t="shared" si="0"/>
        <v>3</v>
      </c>
      <c r="J28">
        <v>6</v>
      </c>
      <c r="K28">
        <v>0</v>
      </c>
      <c r="L28" s="18">
        <f>K28*0.5</f>
        <v>0</v>
      </c>
      <c r="M28">
        <f t="shared" si="2"/>
        <v>1</v>
      </c>
      <c r="O28" s="37" t="str" cm="1">
        <f t="array" ref="O28">IF($K28=1,INDEX(A$11:A$36,MATCH(A28,A$11:A$36,0),)," ")</f>
        <v xml:space="preserve"> </v>
      </c>
      <c r="P28" s="36" t="str" cm="1">
        <f t="array" ref="P28">IF($K28=1,INDEX(B$11:B$36,MATCH(B28,B$11:B$36,0),)," ")</f>
        <v xml:space="preserve"> </v>
      </c>
      <c r="Q28" s="36" t="str" cm="1">
        <f t="array" ref="Q28">IF($K28=1,INDEX(C$11:C$36,MATCH(C28,C$11:C$36,0),)," ")</f>
        <v xml:space="preserve"> </v>
      </c>
      <c r="R28" s="36" t="str" cm="1">
        <f t="array" ref="R28">IF($K28=1,INDEX(D$11:D$36,MATCH(D28,D$11:D$36,0),)," ")</f>
        <v xml:space="preserve"> </v>
      </c>
      <c r="S28" s="38" t="str" cm="1">
        <f t="array" ref="S28">IF($K28=1,INDEX(E$11:E$36,MATCH(E28,E$11:E$36,0),)," ")</f>
        <v xml:space="preserve"> </v>
      </c>
      <c r="T28" s="38" t="str" cm="1">
        <f t="array" ref="T28">IF($K28=1,INDEX(F$11:F$36,MATCH(F28,F$11:F$36,0),)," ")</f>
        <v xml:space="preserve"> </v>
      </c>
      <c r="U28" s="36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  <c r="Z28" s="37" t="s">
        <v>231</v>
      </c>
      <c r="AA28" s="113" t="s">
        <v>231</v>
      </c>
      <c r="AB28" s="113" t="s">
        <v>231</v>
      </c>
      <c r="AC28" s="113" t="s">
        <v>231</v>
      </c>
      <c r="AD28" s="114" t="s">
        <v>231</v>
      </c>
      <c r="AE28" s="114" t="s">
        <v>231</v>
      </c>
      <c r="AF28" s="113" t="s">
        <v>231</v>
      </c>
      <c r="AG28" s="37" t="s">
        <v>231</v>
      </c>
    </row>
    <row r="29" spans="1:33" ht="18.75" x14ac:dyDescent="0.3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0</v>
      </c>
      <c r="L29">
        <f t="shared" si="1"/>
        <v>0</v>
      </c>
      <c r="M29">
        <f t="shared" si="2"/>
        <v>1</v>
      </c>
      <c r="O29" s="37" t="str" cm="1">
        <f t="array" ref="O29">IF($K29=1,INDEX(A$11:A$36,MATCH(A29,A$11:A$36,0),)," ")</f>
        <v xml:space="preserve"> </v>
      </c>
      <c r="P29" s="36" t="str" cm="1">
        <f t="array" ref="P29">IF($K29=1,INDEX(B$11:B$36,MATCH(B29,B$11:B$36,0),)," ")</f>
        <v xml:space="preserve"> </v>
      </c>
      <c r="Q29" s="36" t="str" cm="1">
        <f t="array" ref="Q29">IF($K29=1,INDEX(C$11:C$36,MATCH(C29,C$11:C$36,0),)," ")</f>
        <v xml:space="preserve"> </v>
      </c>
      <c r="R29" s="36" t="str" cm="1">
        <f t="array" ref="R29">IF($K29=1,INDEX(D$11:D$36,MATCH(D29,D$11:D$36,0),)," ")</f>
        <v xml:space="preserve"> </v>
      </c>
      <c r="S29" s="38" t="str" cm="1">
        <f t="array" ref="S29">IF($K29=1,INDEX(E$11:E$36,MATCH(E29,E$11:E$36,0),)," ")</f>
        <v xml:space="preserve"> </v>
      </c>
      <c r="T29" s="38" t="str" cm="1">
        <f t="array" ref="T29">IF($K29=1,INDEX(F$11:F$36,MATCH(F29,F$11:F$36,0),)," ")</f>
        <v xml:space="preserve"> </v>
      </c>
      <c r="U29" s="36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  <c r="Z29" s="37" t="s">
        <v>231</v>
      </c>
      <c r="AA29" s="113" t="s">
        <v>231</v>
      </c>
      <c r="AB29" s="113" t="s">
        <v>231</v>
      </c>
      <c r="AC29" s="113" t="s">
        <v>231</v>
      </c>
      <c r="AD29" s="114" t="s">
        <v>231</v>
      </c>
      <c r="AE29" s="114" t="s">
        <v>231</v>
      </c>
      <c r="AF29" s="113" t="s">
        <v>231</v>
      </c>
      <c r="AG29" s="37" t="s">
        <v>231</v>
      </c>
    </row>
    <row r="30" spans="1:33" ht="18.75" x14ac:dyDescent="0.3">
      <c r="A30" s="27">
        <v>16</v>
      </c>
      <c r="B30" t="s">
        <v>76</v>
      </c>
      <c r="C30" s="15" t="s">
        <v>25</v>
      </c>
      <c r="D30" t="s">
        <v>8</v>
      </c>
      <c r="E30" s="16">
        <v>0.55902777777777779</v>
      </c>
      <c r="F30" s="16">
        <v>0.63541666666666663</v>
      </c>
      <c r="G30">
        <v>1.95</v>
      </c>
      <c r="H30">
        <v>13</v>
      </c>
      <c r="I30">
        <f t="shared" si="0"/>
        <v>1</v>
      </c>
      <c r="J30">
        <v>5</v>
      </c>
      <c r="K30">
        <v>0</v>
      </c>
      <c r="L30">
        <f>K30*0.5</f>
        <v>0</v>
      </c>
      <c r="M30">
        <f t="shared" si="2"/>
        <v>0</v>
      </c>
      <c r="O30" s="37" t="str" cm="1">
        <f t="array" ref="O30">IF($K30=1,INDEX(A$11:A$36,MATCH(A30,A$11:A$36,0),)," ")</f>
        <v xml:space="preserve"> </v>
      </c>
      <c r="P30" s="36" t="str" cm="1">
        <f t="array" ref="P30">IF($K30=1,INDEX(B$11:B$36,MATCH(B30,B$11:B$36,0),)," ")</f>
        <v xml:space="preserve"> </v>
      </c>
      <c r="Q30" s="36" t="str" cm="1">
        <f t="array" ref="Q30">IF($K30=1,INDEX(C$11:C$36,MATCH(C30,C$11:C$36,0),)," ")</f>
        <v xml:space="preserve"> </v>
      </c>
      <c r="R30" s="36" t="str" cm="1">
        <f t="array" ref="R30">IF($K30=1,INDEX(D$11:D$36,MATCH(D30,D$11:D$36,0),)," ")</f>
        <v xml:space="preserve"> </v>
      </c>
      <c r="S30" s="38" t="str" cm="1">
        <f t="array" ref="S30">IF($K30=1,INDEX(E$11:E$36,MATCH(E30,E$11:E$36,0),)," ")</f>
        <v xml:space="preserve"> </v>
      </c>
      <c r="T30" s="38" t="str" cm="1">
        <f t="array" ref="T30">IF($K30=1,INDEX(F$11:F$36,MATCH(F30,F$11:F$36,0),)," ")</f>
        <v xml:space="preserve"> </v>
      </c>
      <c r="U30" s="36" t="str" cm="1">
        <f t="array" ref="U30">IF($K30=1,INDEX(G$11:G$36,MATCH(G30,G$11:G$36,0),)," ")</f>
        <v xml:space="preserve"> </v>
      </c>
      <c r="V30" s="37" t="str" cm="1">
        <f t="array" ref="V30">IF($K30=1,INDEX(H$11:H$36,MATCH(H30,H$11:H$36,0),)," ")</f>
        <v xml:space="preserve"> </v>
      </c>
      <c r="Z30" s="37" t="s">
        <v>231</v>
      </c>
      <c r="AA30" s="113" t="s">
        <v>231</v>
      </c>
      <c r="AB30" s="113" t="s">
        <v>231</v>
      </c>
      <c r="AC30" s="113" t="s">
        <v>231</v>
      </c>
      <c r="AD30" s="114" t="s">
        <v>231</v>
      </c>
      <c r="AE30" s="114" t="s">
        <v>231</v>
      </c>
      <c r="AF30" s="113" t="s">
        <v>231</v>
      </c>
      <c r="AG30" s="37" t="s">
        <v>231</v>
      </c>
    </row>
    <row r="31" spans="1:33" ht="18.75" x14ac:dyDescent="0.3">
      <c r="A31" s="27">
        <v>16</v>
      </c>
      <c r="B31" t="s">
        <v>76</v>
      </c>
      <c r="C31" s="15" t="s">
        <v>25</v>
      </c>
      <c r="D31" t="s">
        <v>12</v>
      </c>
      <c r="E31" s="16">
        <v>0.55902777777777779</v>
      </c>
      <c r="F31" s="16">
        <v>0.59722222222222221</v>
      </c>
      <c r="G31">
        <v>1.95</v>
      </c>
      <c r="H31">
        <v>14</v>
      </c>
      <c r="I31">
        <f t="shared" si="0"/>
        <v>3</v>
      </c>
      <c r="J31">
        <v>6</v>
      </c>
      <c r="K31">
        <v>0</v>
      </c>
      <c r="L31">
        <f>K31*0.5</f>
        <v>0</v>
      </c>
      <c r="M31">
        <f t="shared" si="2"/>
        <v>1</v>
      </c>
      <c r="O31" s="37" t="str" cm="1">
        <f t="array" ref="O31">IF($K31=1,INDEX(A$11:A$36,MATCH(A31,A$11:A$36,0),)," ")</f>
        <v xml:space="preserve"> </v>
      </c>
      <c r="P31" s="36" t="str" cm="1">
        <f t="array" ref="P31">IF($K31=1,INDEX(B$11:B$36,MATCH(B31,B$11:B$36,0),)," ")</f>
        <v xml:space="preserve"> </v>
      </c>
      <c r="Q31" s="36" t="str" cm="1">
        <f t="array" ref="Q31">IF($K31=1,INDEX(C$11:C$36,MATCH(C31,C$11:C$36,0),)," ")</f>
        <v xml:space="preserve"> </v>
      </c>
      <c r="R31" s="36" t="str" cm="1">
        <f t="array" ref="R31">IF($K31=1,INDEX(D$11:D$36,MATCH(D31,D$11:D$36,0),)," ")</f>
        <v xml:space="preserve"> </v>
      </c>
      <c r="S31" s="38" t="str" cm="1">
        <f t="array" ref="S31">IF($K31=1,INDEX(E$11:E$36,MATCH(E31,E$11:E$36,0),)," ")</f>
        <v xml:space="preserve"> </v>
      </c>
      <c r="T31" s="38" t="str" cm="1">
        <f t="array" ref="T31">IF($K31=1,INDEX(F$11:F$36,MATCH(F31,F$11:F$36,0),)," ")</f>
        <v xml:space="preserve"> </v>
      </c>
      <c r="U31" s="36" t="str" cm="1">
        <f t="array" ref="U31">IF($K31=1,INDEX(G$11:G$36,MATCH(G31,G$11:G$36,0),)," ")</f>
        <v xml:space="preserve"> </v>
      </c>
      <c r="V31" s="37" t="str" cm="1">
        <f t="array" ref="V31">IF($K31=1,INDEX(H$11:H$36,MATCH(H31,H$11:H$36,0),)," ")</f>
        <v xml:space="preserve"> </v>
      </c>
      <c r="Z31" s="37" t="s">
        <v>231</v>
      </c>
      <c r="AA31" s="113" t="s">
        <v>231</v>
      </c>
      <c r="AB31" s="113" t="s">
        <v>231</v>
      </c>
      <c r="AC31" s="113" t="s">
        <v>231</v>
      </c>
      <c r="AD31" s="114" t="s">
        <v>231</v>
      </c>
      <c r="AE31" s="114" t="s">
        <v>231</v>
      </c>
      <c r="AF31" s="113" t="s">
        <v>231</v>
      </c>
      <c r="AG31" s="37" t="s">
        <v>231</v>
      </c>
    </row>
    <row r="32" spans="1:33" ht="18.75" x14ac:dyDescent="0.3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0</v>
      </c>
      <c r="L32">
        <f t="shared" si="1"/>
        <v>0</v>
      </c>
      <c r="M32">
        <f t="shared" si="2"/>
        <v>0</v>
      </c>
      <c r="O32" s="37" t="str" cm="1">
        <f t="array" ref="O32">IF($K32=1,INDEX(A$11:A$36,MATCH(A32,A$11:A$36,0),)," ")</f>
        <v xml:space="preserve"> </v>
      </c>
      <c r="P32" s="36" t="str" cm="1">
        <f t="array" ref="P32">IF($K32=1,INDEX(B$11:B$36,MATCH(B32,B$11:B$36,0),)," ")</f>
        <v xml:space="preserve"> </v>
      </c>
      <c r="Q32" s="36" t="str" cm="1">
        <f t="array" ref="Q32">IF($K32=1,INDEX(C$11:C$36,MATCH(C32,C$11:C$36,0),)," ")</f>
        <v xml:space="preserve"> </v>
      </c>
      <c r="R32" s="36" t="str" cm="1">
        <f t="array" ref="R32">IF($K32=1,INDEX(D$11:D$36,MATCH(D32,D$11:D$36,0),)," ")</f>
        <v xml:space="preserve"> </v>
      </c>
      <c r="S32" s="38" t="str" cm="1">
        <f t="array" ref="S32">IF($K32=1,INDEX(E$11:E$36,MATCH(E32,E$11:E$36,0),)," ")</f>
        <v xml:space="preserve"> </v>
      </c>
      <c r="T32" s="38" t="str" cm="1">
        <f t="array" ref="T32">IF($K32=1,INDEX(F$11:F$36,MATCH(F32,F$11:F$36,0),)," ")</f>
        <v xml:space="preserve"> </v>
      </c>
      <c r="U32" s="36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  <c r="Z32" s="37" t="s">
        <v>231</v>
      </c>
      <c r="AA32" s="113" t="s">
        <v>231</v>
      </c>
      <c r="AB32" s="113" t="s">
        <v>231</v>
      </c>
      <c r="AC32" s="113" t="s">
        <v>231</v>
      </c>
      <c r="AD32" s="114" t="s">
        <v>231</v>
      </c>
      <c r="AE32" s="114" t="s">
        <v>231</v>
      </c>
      <c r="AF32" s="113" t="s">
        <v>231</v>
      </c>
      <c r="AG32" s="37" t="s">
        <v>231</v>
      </c>
    </row>
    <row r="33" spans="1:33" ht="18.75" x14ac:dyDescent="0.3">
      <c r="A33" s="27">
        <v>18</v>
      </c>
      <c r="B33" t="s">
        <v>73</v>
      </c>
      <c r="C33" s="15" t="s">
        <v>27</v>
      </c>
      <c r="D33" t="s">
        <v>11</v>
      </c>
      <c r="E33" s="16">
        <v>0.55902777777777779</v>
      </c>
      <c r="F33" s="16">
        <v>0.63541666666666663</v>
      </c>
      <c r="G33">
        <v>1.7</v>
      </c>
      <c r="H33">
        <v>7</v>
      </c>
      <c r="I33">
        <f t="shared" si="0"/>
        <v>2</v>
      </c>
      <c r="J33">
        <v>7</v>
      </c>
      <c r="K33">
        <v>1</v>
      </c>
      <c r="L33">
        <f>K33*0.5</f>
        <v>0.5</v>
      </c>
      <c r="M33">
        <f t="shared" si="2"/>
        <v>1</v>
      </c>
      <c r="O33" s="37" cm="1">
        <f t="array" ref="O33">IF($K33=1,INDEX(A$11:A$36,MATCH(A33,A$11:A$36,0),)," ")</f>
        <v>18</v>
      </c>
      <c r="P33" s="36" t="str" cm="1">
        <f t="array" ref="P33">IF($K33=1,INDEX(B$11:B$36,MATCH(B33,B$11:B$36,0),)," ")</f>
        <v>FIN317</v>
      </c>
      <c r="Q33" s="36" t="str" cm="1">
        <f t="array" ref="Q33">IF($K33=1,INDEX(C$11:C$36,MATCH(C33,C$11:C$36,0),)," ")</f>
        <v>Options, Futures and Swaps</v>
      </c>
      <c r="R33" s="36" t="str" cm="1">
        <f t="array" ref="R33">IF($K33=1,INDEX(D$11:D$36,MATCH(D33,D$11:D$36,0),)," ")</f>
        <v>Tuesday</v>
      </c>
      <c r="S33" s="38" cm="1">
        <f t="array" ref="S33">IF($K33=1,INDEX(E$11:E$36,MATCH(E33,E$11:E$36,0),)," ")</f>
        <v>0.55902777777777779</v>
      </c>
      <c r="T33" s="38" cm="1">
        <f t="array" ref="T33">IF($K33=1,INDEX(F$11:F$36,MATCH(F33,F$11:F$36,0),)," ")</f>
        <v>0.63541666666666663</v>
      </c>
      <c r="U33" s="36" cm="1">
        <f t="array" ref="U33">IF($K33=1,INDEX(G$11:G$36,MATCH(G33,G$11:G$36,0),)," ")</f>
        <v>1.7</v>
      </c>
      <c r="V33" s="37" cm="1">
        <f t="array" ref="V33">IF($K33=1,INDEX(H$11:H$36,MATCH(H33,H$11:H$36,0),)," ")</f>
        <v>7</v>
      </c>
      <c r="Z33" s="37"/>
      <c r="AA33" s="113"/>
      <c r="AB33" s="113"/>
      <c r="AC33" s="113"/>
      <c r="AD33" s="114"/>
      <c r="AE33" s="114"/>
      <c r="AF33" s="113"/>
      <c r="AG33" s="37"/>
    </row>
    <row r="34" spans="1:33" ht="18.75" x14ac:dyDescent="0.3">
      <c r="A34" s="27">
        <v>18</v>
      </c>
      <c r="B34" t="s">
        <v>73</v>
      </c>
      <c r="C34" s="15" t="s">
        <v>27</v>
      </c>
      <c r="D34" t="s">
        <v>35</v>
      </c>
      <c r="E34" s="16">
        <v>0.55902777777777779</v>
      </c>
      <c r="F34" s="16">
        <v>0.59722222222222221</v>
      </c>
      <c r="G34">
        <v>1.7</v>
      </c>
      <c r="H34">
        <v>8</v>
      </c>
      <c r="I34">
        <f t="shared" si="0"/>
        <v>4</v>
      </c>
      <c r="J34">
        <v>8</v>
      </c>
      <c r="K34">
        <v>1</v>
      </c>
      <c r="L34">
        <f>K34*0.5</f>
        <v>0.5</v>
      </c>
      <c r="M34">
        <f t="shared" si="2"/>
        <v>1</v>
      </c>
      <c r="O34" s="37" cm="1">
        <f t="array" ref="O34">IF($K34=1,INDEX(A$11:A$36,MATCH(A34,A$11:A$36,0),)," ")</f>
        <v>18</v>
      </c>
      <c r="P34" s="36" t="str" cm="1">
        <f t="array" ref="P34">IF($K34=1,INDEX(B$11:B$36,MATCH(B34,B$11:B$36,0),)," ")</f>
        <v>FIN317</v>
      </c>
      <c r="Q34" s="36" t="str" cm="1">
        <f t="array" ref="Q34">IF($K34=1,INDEX(C$11:C$36,MATCH(C34,C$11:C$36,0),)," ")</f>
        <v>Options, Futures and Swaps</v>
      </c>
      <c r="R34" s="36" t="str" cm="1">
        <f t="array" ref="R34">IF($K34=1,INDEX(D$11:D$36,MATCH(D34,D$11:D$36,0),)," ")</f>
        <v>Thursday</v>
      </c>
      <c r="S34" s="38" cm="1">
        <f t="array" ref="S34">IF($K34=1,INDEX(E$11:E$36,MATCH(E34,E$11:E$36,0),)," ")</f>
        <v>0.55902777777777779</v>
      </c>
      <c r="T34" s="38" cm="1">
        <f t="array" ref="T34">IF($K34=1,INDEX(F$11:F$36,MATCH(F34,F$11:F$36,0),)," ")</f>
        <v>0.59722222222222221</v>
      </c>
      <c r="U34" s="36" cm="1">
        <f t="array" ref="U34">IF($K34=1,INDEX(G$11:G$36,MATCH(G34,G$11:G$36,0),)," ")</f>
        <v>1.7</v>
      </c>
      <c r="V34" s="37" cm="1">
        <f t="array" ref="V34">IF($K34=1,INDEX(H$11:H$36,MATCH(H34,H$11:H$36,0),)," ")</f>
        <v>8</v>
      </c>
      <c r="Z34" s="37"/>
      <c r="AA34" s="113"/>
      <c r="AB34" s="113"/>
      <c r="AC34" s="113"/>
      <c r="AD34" s="114"/>
      <c r="AE34" s="114"/>
      <c r="AF34" s="113"/>
      <c r="AG34" s="37"/>
    </row>
    <row r="35" spans="1:33" ht="18.75" x14ac:dyDescent="0.3">
      <c r="A35" s="27">
        <v>19</v>
      </c>
      <c r="B35" t="s">
        <v>74</v>
      </c>
      <c r="C35" s="148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0</v>
      </c>
      <c r="L35">
        <f t="shared" si="1"/>
        <v>0</v>
      </c>
      <c r="M35">
        <f t="shared" si="2"/>
        <v>1</v>
      </c>
      <c r="O35" s="37" t="str" cm="1">
        <f t="array" ref="O35">IF($K35=1,INDEX(A$11:A$36,MATCH(A35,A$11:A$36,0),)," ")</f>
        <v xml:space="preserve"> </v>
      </c>
      <c r="P35" s="36" t="str" cm="1">
        <f t="array" ref="P35">IF($K35=1,INDEX(B$11:B$36,MATCH(B35,B$11:B$36,0),)," ")</f>
        <v xml:space="preserve"> </v>
      </c>
      <c r="Q35" s="36" t="str" cm="1">
        <f t="array" ref="Q35">IF($K35=1,INDEX(C$11:C$36,MATCH(C35,C$11:C$36,0),)," ")</f>
        <v xml:space="preserve"> </v>
      </c>
      <c r="R35" s="36" t="str" cm="1">
        <f t="array" ref="R35">IF($K35=1,INDEX(D$11:D$36,MATCH(D35,D$11:D$36,0),)," ")</f>
        <v xml:space="preserve"> </v>
      </c>
      <c r="S35" s="38" t="str" cm="1">
        <f t="array" ref="S35">IF($K35=1,INDEX(E$11:E$36,MATCH(E35,E$11:E$36,0),)," ")</f>
        <v xml:space="preserve"> </v>
      </c>
      <c r="T35" s="38" t="str" cm="1">
        <f t="array" ref="T35">IF($K35=1,INDEX(F$11:F$36,MATCH(F35,F$11:F$36,0),)," ")</f>
        <v xml:space="preserve"> </v>
      </c>
      <c r="U35" s="36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  <c r="Z35" s="37" t="s">
        <v>231</v>
      </c>
      <c r="AA35" s="113" t="s">
        <v>231</v>
      </c>
      <c r="AB35" s="113" t="s">
        <v>231</v>
      </c>
      <c r="AC35" s="113" t="s">
        <v>231</v>
      </c>
      <c r="AD35" s="114" t="s">
        <v>231</v>
      </c>
      <c r="AE35" s="114" t="s">
        <v>231</v>
      </c>
      <c r="AF35" s="113" t="s">
        <v>231</v>
      </c>
      <c r="AG35" s="37" t="s">
        <v>231</v>
      </c>
    </row>
    <row r="36" spans="1:33" ht="18.75" x14ac:dyDescent="0.3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0</v>
      </c>
      <c r="L36">
        <f t="shared" si="1"/>
        <v>0</v>
      </c>
      <c r="M36">
        <f t="shared" si="2"/>
        <v>1</v>
      </c>
      <c r="O36" s="37" t="str" cm="1">
        <f t="array" ref="O36">IF($K36=1,INDEX(A$11:A$36,MATCH(A36,A$11:A$36,0),)," ")</f>
        <v xml:space="preserve"> </v>
      </c>
      <c r="P36" s="36" t="str" cm="1">
        <f t="array" ref="P36">IF($K36=1,INDEX(B$11:B$36,MATCH(B36,B$11:B$36,0),)," ")</f>
        <v xml:space="preserve"> </v>
      </c>
      <c r="Q36" s="36" t="str" cm="1">
        <f t="array" ref="Q36">IF($K36=1,INDEX(C$11:C$36,MATCH(C36,C$11:C$36,0),)," ")</f>
        <v xml:space="preserve"> </v>
      </c>
      <c r="R36" s="36" t="str" cm="1">
        <f t="array" ref="R36">IF($K36=1,INDEX(D$11:D$36,MATCH(D36,D$11:D$36,0),)," ")</f>
        <v xml:space="preserve"> </v>
      </c>
      <c r="S36" s="38" t="str" cm="1">
        <f t="array" ref="S36">IF($K36=1,INDEX(E$11:E$36,MATCH(E36,E$11:E$36,0),)," ")</f>
        <v xml:space="preserve"> </v>
      </c>
      <c r="T36" s="38" t="str" cm="1">
        <f t="array" ref="T36">IF($K36=1,INDEX(F$11:F$36,MATCH(F36,F$11:F$36,0),)," ")</f>
        <v xml:space="preserve"> </v>
      </c>
      <c r="U36" s="36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  <c r="Z36" s="37" t="s">
        <v>231</v>
      </c>
      <c r="AA36" s="113" t="s">
        <v>231</v>
      </c>
      <c r="AB36" s="113" t="s">
        <v>231</v>
      </c>
      <c r="AC36" s="113" t="s">
        <v>231</v>
      </c>
      <c r="AD36" s="114" t="s">
        <v>231</v>
      </c>
      <c r="AE36" s="114" t="s">
        <v>231</v>
      </c>
      <c r="AF36" s="113" t="s">
        <v>231</v>
      </c>
      <c r="AG36" s="37" t="s">
        <v>231</v>
      </c>
    </row>
    <row r="39" spans="1:33" x14ac:dyDescent="0.25">
      <c r="A39" s="134" t="s">
        <v>91</v>
      </c>
      <c r="B39" s="134" t="s">
        <v>92</v>
      </c>
    </row>
    <row r="40" spans="1:33" ht="18.75" x14ac:dyDescent="0.3">
      <c r="A40" s="132" t="s">
        <v>93</v>
      </c>
      <c r="B40" s="135">
        <v>1</v>
      </c>
      <c r="C40" s="32"/>
      <c r="D40" s="32"/>
      <c r="E40" s="32"/>
      <c r="F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spans="1:33" x14ac:dyDescent="0.25">
      <c r="A41" s="132" t="s">
        <v>94</v>
      </c>
      <c r="B41" s="135">
        <v>2</v>
      </c>
    </row>
    <row r="42" spans="1:33" x14ac:dyDescent="0.25">
      <c r="A42" s="132" t="s">
        <v>95</v>
      </c>
      <c r="B42" s="135">
        <v>3</v>
      </c>
    </row>
    <row r="43" spans="1:33" x14ac:dyDescent="0.25">
      <c r="A43" s="132" t="s">
        <v>96</v>
      </c>
      <c r="B43" s="135">
        <v>4</v>
      </c>
    </row>
    <row r="44" spans="1:33" x14ac:dyDescent="0.25">
      <c r="A44" s="132" t="s">
        <v>97</v>
      </c>
      <c r="B44" s="135" t="s">
        <v>98</v>
      </c>
    </row>
    <row r="45" spans="1:33" x14ac:dyDescent="0.25">
      <c r="A45" s="132" t="s">
        <v>99</v>
      </c>
      <c r="B45" s="135" t="s">
        <v>100</v>
      </c>
    </row>
    <row r="46" spans="1:33" x14ac:dyDescent="0.25">
      <c r="A46" s="132" t="s">
        <v>101</v>
      </c>
      <c r="B46" s="135">
        <v>7</v>
      </c>
    </row>
    <row r="47" spans="1:33" x14ac:dyDescent="0.25">
      <c r="A47" s="132" t="s">
        <v>102</v>
      </c>
      <c r="B47" s="135">
        <v>8</v>
      </c>
    </row>
    <row r="48" spans="1:33" x14ac:dyDescent="0.25">
      <c r="A48" s="132" t="s">
        <v>103</v>
      </c>
      <c r="B48" s="135">
        <v>10</v>
      </c>
    </row>
    <row r="49" spans="1:2" x14ac:dyDescent="0.25">
      <c r="A49" s="132" t="s">
        <v>104</v>
      </c>
      <c r="B49" s="135">
        <v>12</v>
      </c>
    </row>
    <row r="50" spans="1:2" ht="21" x14ac:dyDescent="0.35">
      <c r="B50" s="99"/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2">
    <mergeCell ref="O9:V9"/>
    <mergeCell ref="Z9:AG9"/>
  </mergeCells>
  <conditionalFormatting sqref="C50:AB50 C41:F49 I41:AB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B44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6FAB-BF9D-4690-BBC4-2F0F12DCC21F}">
  <sheetPr>
    <tabColor theme="5" tint="0.79998168889431442"/>
  </sheetPr>
  <dimension ref="A1:AG67"/>
  <sheetViews>
    <sheetView zoomScale="70" zoomScaleNormal="70" workbookViewId="0">
      <selection activeCell="C43" sqref="C43"/>
    </sheetView>
  </sheetViews>
  <sheetFormatPr defaultRowHeight="15" x14ac:dyDescent="0.25"/>
  <cols>
    <col min="1" max="1" width="23.5703125" customWidth="1"/>
    <col min="2" max="2" width="19.7109375" customWidth="1"/>
    <col min="3" max="3" width="45.5703125" customWidth="1"/>
    <col min="4" max="4" width="15.85546875" customWidth="1"/>
    <col min="5" max="5" width="14.28515625" customWidth="1"/>
    <col min="6" max="6" width="13.85546875" customWidth="1"/>
    <col min="7" max="7" width="12.140625" customWidth="1"/>
    <col min="8" max="8" width="13.5703125" customWidth="1"/>
    <col min="9" max="9" width="12.7109375" customWidth="1"/>
    <col min="10" max="10" width="20.5703125" customWidth="1"/>
    <col min="11" max="11" width="19" customWidth="1"/>
    <col min="12" max="12" width="8.85546875" customWidth="1"/>
    <col min="15" max="15" width="22" customWidth="1"/>
    <col min="16" max="16" width="20.42578125" customWidth="1"/>
    <col min="17" max="17" width="26.710937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6" max="26" width="23.28515625" customWidth="1"/>
    <col min="27" max="27" width="16" customWidth="1"/>
    <col min="28" max="28" width="35" customWidth="1"/>
    <col min="29" max="29" width="15.28515625" customWidth="1"/>
    <col min="30" max="30" width="14" customWidth="1"/>
    <col min="31" max="31" width="12.42578125" customWidth="1"/>
    <col min="32" max="32" width="11" customWidth="1"/>
    <col min="33" max="33" width="11.7109375" customWidth="1"/>
  </cols>
  <sheetData>
    <row r="1" spans="1:33" ht="52.5" x14ac:dyDescent="0.4">
      <c r="A1" s="47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149" t="s">
        <v>108</v>
      </c>
      <c r="H1" s="39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33" ht="28.5" x14ac:dyDescent="0.45">
      <c r="A2" s="46">
        <f>SUMPRODUCT($G$11:$G$36,$K$11:$K$36)</f>
        <v>0</v>
      </c>
      <c r="C2" s="32">
        <f>SUM(L11:L36)</f>
        <v>0</v>
      </c>
      <c r="D2" s="32">
        <f>SUM(L11:L18)</f>
        <v>0</v>
      </c>
      <c r="E2" s="32">
        <f>SUM(L19:L21)</f>
        <v>0</v>
      </c>
      <c r="F2" s="32">
        <f>SUM(L22:L25)</f>
        <v>0</v>
      </c>
      <c r="G2" s="150">
        <f>SUM(L26:L36)</f>
        <v>0</v>
      </c>
      <c r="H2" s="32">
        <f>MAX(M11:M36)</f>
        <v>0</v>
      </c>
      <c r="I2" s="32">
        <f>SUM(L26:L28)</f>
        <v>0</v>
      </c>
      <c r="J2" s="32">
        <f>SUM(L29:L31)</f>
        <v>0</v>
      </c>
      <c r="K2" s="32">
        <f>SUM(L32:L34)</f>
        <v>0</v>
      </c>
      <c r="L2" s="32">
        <f>SUM(L35:L36)</f>
        <v>0</v>
      </c>
    </row>
    <row r="3" spans="1:33" ht="37.5" x14ac:dyDescent="0.25">
      <c r="A3" s="27" t="s">
        <v>242</v>
      </c>
      <c r="C3" s="42" t="s">
        <v>109</v>
      </c>
      <c r="D3" s="42" t="s">
        <v>110</v>
      </c>
      <c r="E3" s="42" t="s">
        <v>110</v>
      </c>
      <c r="F3" s="42" t="s">
        <v>110</v>
      </c>
      <c r="G3" s="151" t="s">
        <v>111</v>
      </c>
      <c r="H3" s="42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</row>
    <row r="9" spans="1:33" ht="23.25" customHeight="1" x14ac:dyDescent="0.45">
      <c r="O9" s="164" t="s">
        <v>120</v>
      </c>
      <c r="P9" s="164"/>
      <c r="Q9" s="164"/>
      <c r="R9" s="164"/>
      <c r="S9" s="164"/>
      <c r="T9" s="164"/>
      <c r="U9" s="164"/>
      <c r="V9" s="164"/>
      <c r="Z9" s="165" t="s">
        <v>120</v>
      </c>
      <c r="AA9" s="165"/>
      <c r="AB9" s="165"/>
      <c r="AC9" s="165"/>
      <c r="AD9" s="165"/>
      <c r="AE9" s="165"/>
      <c r="AF9" s="165"/>
      <c r="AG9" s="165"/>
    </row>
    <row r="10" spans="1:33" ht="42" x14ac:dyDescent="0.35">
      <c r="A10" s="146" t="s">
        <v>68</v>
      </c>
      <c r="B10" s="146" t="s">
        <v>36</v>
      </c>
      <c r="C10" s="146" t="s">
        <v>37</v>
      </c>
      <c r="D10" s="146" t="s">
        <v>2</v>
      </c>
      <c r="E10" s="146" t="s">
        <v>38</v>
      </c>
      <c r="F10" s="146" t="s">
        <v>39</v>
      </c>
      <c r="G10" s="146" t="s">
        <v>5</v>
      </c>
      <c r="H10" s="146" t="s">
        <v>82</v>
      </c>
      <c r="I10" s="146" t="s">
        <v>83</v>
      </c>
      <c r="J10" s="146" t="s">
        <v>84</v>
      </c>
      <c r="K10" s="147" t="s">
        <v>85</v>
      </c>
      <c r="L10" s="147" t="s">
        <v>86</v>
      </c>
      <c r="M10" s="147" t="s">
        <v>87</v>
      </c>
      <c r="O10" s="34" t="s">
        <v>68</v>
      </c>
      <c r="P10" s="35" t="s">
        <v>36</v>
      </c>
      <c r="Q10" s="36" t="s">
        <v>37</v>
      </c>
      <c r="R10" s="36" t="s">
        <v>2</v>
      </c>
      <c r="S10" s="36" t="s">
        <v>38</v>
      </c>
      <c r="T10" s="36" t="s">
        <v>39</v>
      </c>
      <c r="U10" s="36" t="s">
        <v>5</v>
      </c>
      <c r="V10" s="37" t="s">
        <v>82</v>
      </c>
      <c r="Z10" s="34" t="s">
        <v>68</v>
      </c>
      <c r="AA10" s="111" t="s">
        <v>36</v>
      </c>
      <c r="AB10" s="112" t="s">
        <v>37</v>
      </c>
      <c r="AC10" s="112" t="s">
        <v>2</v>
      </c>
      <c r="AD10" s="112" t="s">
        <v>38</v>
      </c>
      <c r="AE10" s="112" t="s">
        <v>39</v>
      </c>
      <c r="AF10" s="112" t="s">
        <v>5</v>
      </c>
      <c r="AG10" s="37" t="s">
        <v>82</v>
      </c>
    </row>
    <row r="11" spans="1:33" ht="18.75" x14ac:dyDescent="0.3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0</v>
      </c>
      <c r="L11">
        <f>K11*1</f>
        <v>0</v>
      </c>
      <c r="M11">
        <f>SUMIF($J$11:$J$36,J11,$K$11:$K$36)</f>
        <v>0</v>
      </c>
      <c r="O11" s="37" t="str" cm="1">
        <f t="array" ref="O11">IF($K11=1,INDEX(A$11:A$36,MATCH(A11,A$11:A$36,0),)," ")</f>
        <v xml:space="preserve"> </v>
      </c>
      <c r="P11" s="36" t="str" cm="1">
        <f t="array" ref="P11">IF($K11=1,INDEX(B$11:B$36,MATCH(B11,B$11:B$36,0),)," ")</f>
        <v xml:space="preserve"> </v>
      </c>
      <c r="Q11" s="36" t="str" cm="1">
        <f t="array" ref="Q11">IF($K11=1,INDEX(C$11:C$36,MATCH(C11,C$11:C$36,0),)," ")</f>
        <v xml:space="preserve"> </v>
      </c>
      <c r="R11" s="36" t="str" cm="1">
        <f t="array" ref="R11">IF($K11=1,INDEX(D$11:D$36,MATCH(D11,D$11:D$36,0),)," ")</f>
        <v xml:space="preserve"> </v>
      </c>
      <c r="S11" s="38" t="str" cm="1">
        <f t="array" ref="S11">IF($K11=1,INDEX(E$11:E$36,MATCH(E11,E$11:E$36,0),)," ")</f>
        <v xml:space="preserve"> </v>
      </c>
      <c r="T11" s="38" t="str" cm="1">
        <f t="array" ref="T11">IF($K11=1,INDEX(F$11:F$36,MATCH(F11,F$11:F$36,0),)," ")</f>
        <v xml:space="preserve"> </v>
      </c>
      <c r="U11" s="36" t="str" cm="1">
        <f t="array" ref="U11">IF($K11=1,INDEX(G$11:G$36,MATCH(G11,G$11:G$36,0),)," ")</f>
        <v xml:space="preserve"> </v>
      </c>
      <c r="V11" s="37" t="str" cm="1">
        <f t="array" ref="V11">IF($K11=1,INDEX(H$11:H$36,MATCH(H11,H$11:H$36,0),)," ")</f>
        <v xml:space="preserve"> </v>
      </c>
      <c r="Z11" s="37">
        <v>1</v>
      </c>
      <c r="AA11" s="113" t="s">
        <v>6</v>
      </c>
      <c r="AB11" s="113" t="s">
        <v>69</v>
      </c>
      <c r="AC11" s="113" t="s">
        <v>8</v>
      </c>
      <c r="AD11" s="114">
        <v>0.75</v>
      </c>
      <c r="AE11" s="114">
        <v>0.86458333333333337</v>
      </c>
      <c r="AF11" s="113">
        <v>4.3</v>
      </c>
      <c r="AG11" s="37">
        <v>1</v>
      </c>
    </row>
    <row r="12" spans="1:33" ht="18.75" x14ac:dyDescent="0.3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0</v>
      </c>
      <c r="L12">
        <f t="shared" ref="L12:L14" si="1">K12*1</f>
        <v>0</v>
      </c>
      <c r="M12">
        <f t="shared" ref="M12:M36" si="2">SUMIF($J$11:$J$36,J12,$K$11:$K$36)</f>
        <v>0</v>
      </c>
      <c r="O12" s="37" t="str" cm="1">
        <f t="array" ref="O12">IF($K12=1,INDEX(A$11:A$36,MATCH(A12,A$11:A$36,0),)," ")</f>
        <v xml:space="preserve"> </v>
      </c>
      <c r="P12" s="36" t="str" cm="1">
        <f t="array" ref="P12">IF($K12=1,INDEX(B$11:B$36,MATCH(B12,B$11:B$36,0),)," ")</f>
        <v xml:space="preserve"> </v>
      </c>
      <c r="Q12" s="36" t="str" cm="1">
        <f t="array" ref="Q12">IF($K12=1,INDEX(C$11:C$36,MATCH(C12,C$11:C$36,0),)," ")</f>
        <v xml:space="preserve"> </v>
      </c>
      <c r="R12" s="36" t="str" cm="1">
        <f t="array" ref="R12">IF($K12=1,INDEX(D$11:D$36,MATCH(D12,D$11:D$36,0),)," ")</f>
        <v xml:space="preserve"> </v>
      </c>
      <c r="S12" s="38" t="str" cm="1">
        <f t="array" ref="S12">IF($K12=1,INDEX(E$11:E$36,MATCH(E12,E$11:E$36,0),)," ")</f>
        <v xml:space="preserve"> </v>
      </c>
      <c r="T12" s="38" t="str" cm="1">
        <f t="array" ref="T12">IF($K12=1,INDEX(F$11:F$36,MATCH(F12,F$11:F$36,0),)," ")</f>
        <v xml:space="preserve"> </v>
      </c>
      <c r="U12" s="36" t="str" cm="1">
        <f t="array" ref="U12">IF($K12=1,INDEX(G$11:G$36,MATCH(G12,G$11:G$36,0),)," ")</f>
        <v xml:space="preserve"> </v>
      </c>
      <c r="V12" s="37" t="str" cm="1">
        <f t="array" ref="V12">IF($K12=1,INDEX(H$11:H$36,MATCH(H12,H$11:H$36,0),)," ")</f>
        <v xml:space="preserve"> </v>
      </c>
      <c r="Z12" s="37">
        <v>18</v>
      </c>
      <c r="AA12" s="113" t="s">
        <v>73</v>
      </c>
      <c r="AB12" s="113" t="s">
        <v>27</v>
      </c>
      <c r="AC12" s="113" t="s">
        <v>11</v>
      </c>
      <c r="AD12" s="114">
        <v>0.55902777777777779</v>
      </c>
      <c r="AE12" s="114">
        <v>0.63541666666666663</v>
      </c>
      <c r="AF12" s="113">
        <v>1.7</v>
      </c>
      <c r="AG12" s="37">
        <v>7</v>
      </c>
    </row>
    <row r="13" spans="1:33" ht="18.75" x14ac:dyDescent="0.3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0</v>
      </c>
      <c r="L13">
        <f t="shared" si="1"/>
        <v>0</v>
      </c>
      <c r="M13">
        <f t="shared" si="2"/>
        <v>0</v>
      </c>
      <c r="O13" s="37" t="str" cm="1">
        <f t="array" ref="O13">IF($K13=1,INDEX(A$11:A$36,MATCH(A13,A$11:A$36,0),)," ")</f>
        <v xml:space="preserve"> </v>
      </c>
      <c r="P13" s="36" t="str" cm="1">
        <f t="array" ref="P13">IF($K13=1,INDEX(B$11:B$36,MATCH(B13,B$11:B$36,0),)," ")</f>
        <v xml:space="preserve"> </v>
      </c>
      <c r="Q13" s="36" t="str" cm="1">
        <f t="array" ref="Q13">IF($K13=1,INDEX(C$11:C$36,MATCH(C13,C$11:C$36,0),)," ")</f>
        <v xml:space="preserve"> </v>
      </c>
      <c r="R13" s="36" t="str" cm="1">
        <f t="array" ref="R13">IF($K13=1,INDEX(D$11:D$36,MATCH(D13,D$11:D$36,0),)," ")</f>
        <v xml:space="preserve"> </v>
      </c>
      <c r="S13" s="38" t="str" cm="1">
        <f t="array" ref="S13">IF($K13=1,INDEX(E$11:E$36,MATCH(E13,E$11:E$36,0),)," ")</f>
        <v xml:space="preserve"> </v>
      </c>
      <c r="T13" s="38" t="str" cm="1">
        <f t="array" ref="T13">IF($K13=1,INDEX(F$11:F$36,MATCH(F13,F$11:F$36,0),)," ")</f>
        <v xml:space="preserve"> </v>
      </c>
      <c r="U13" s="36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Z13" s="37">
        <v>9</v>
      </c>
      <c r="AA13" s="113" t="s">
        <v>18</v>
      </c>
      <c r="AB13" s="113" t="s">
        <v>19</v>
      </c>
      <c r="AC13" s="113" t="s">
        <v>12</v>
      </c>
      <c r="AD13" s="114">
        <v>0.60416666666666663</v>
      </c>
      <c r="AE13" s="114">
        <v>0.71875</v>
      </c>
      <c r="AF13" s="113">
        <v>4.4000000000000004</v>
      </c>
      <c r="AG13" s="37">
        <v>9</v>
      </c>
    </row>
    <row r="14" spans="1:33" ht="18.75" x14ac:dyDescent="0.3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0</v>
      </c>
      <c r="L14">
        <f t="shared" si="1"/>
        <v>0</v>
      </c>
      <c r="M14">
        <f t="shared" si="2"/>
        <v>0</v>
      </c>
      <c r="O14" s="37" t="str" cm="1">
        <f t="array" ref="O14">IF($K14=1,INDEX(A$11:A$36,MATCH(A14,A$11:A$36,0),)," ")</f>
        <v xml:space="preserve"> </v>
      </c>
      <c r="P14" s="36" t="str" cm="1">
        <f t="array" ref="P14">IF($K14=1,INDEX(B$11:B$36,MATCH(B14,B$11:B$36,0),)," ")</f>
        <v xml:space="preserve"> </v>
      </c>
      <c r="Q14" s="36" t="str" cm="1">
        <f t="array" ref="Q14">IF($K14=1,INDEX(C$11:C$36,MATCH(C14,C$11:C$36,0),)," ")</f>
        <v xml:space="preserve"> </v>
      </c>
      <c r="R14" s="36" t="str" cm="1">
        <f t="array" ref="R14">IF($K14=1,INDEX(D$11:D$36,MATCH(D14,D$11:D$36,0),)," ")</f>
        <v xml:space="preserve"> </v>
      </c>
      <c r="S14" s="38" t="str" cm="1">
        <f t="array" ref="S14">IF($K14=1,INDEX(E$11:E$36,MATCH(E14,E$11:E$36,0),)," ")</f>
        <v xml:space="preserve"> </v>
      </c>
      <c r="T14" s="38" t="str" cm="1">
        <f t="array" ref="T14">IF($K14=1,INDEX(F$11:F$36,MATCH(F14,F$11:F$36,0),)," ")</f>
        <v xml:space="preserve"> </v>
      </c>
      <c r="U14" s="36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Z14" s="37">
        <v>7</v>
      </c>
      <c r="AA14" s="113" t="s">
        <v>70</v>
      </c>
      <c r="AB14" s="113" t="s">
        <v>17</v>
      </c>
      <c r="AC14" s="113" t="s">
        <v>12</v>
      </c>
      <c r="AD14" s="114">
        <v>0.75</v>
      </c>
      <c r="AE14" s="114">
        <v>0.86458333333333337</v>
      </c>
      <c r="AF14" s="113">
        <v>3.5</v>
      </c>
      <c r="AG14" s="37">
        <v>3</v>
      </c>
    </row>
    <row r="15" spans="1:33" ht="18.75" x14ac:dyDescent="0.3">
      <c r="A15" s="27">
        <v>5</v>
      </c>
      <c r="B15" t="s">
        <v>6</v>
      </c>
      <c r="C15" s="15" t="s">
        <v>69</v>
      </c>
      <c r="D15" t="s">
        <v>8</v>
      </c>
      <c r="E15" s="16">
        <v>0.55902777777777779</v>
      </c>
      <c r="F15" s="16">
        <v>0.59722222222222221</v>
      </c>
      <c r="G15">
        <v>2.2999999999999998</v>
      </c>
      <c r="H15">
        <v>5</v>
      </c>
      <c r="I15">
        <f t="shared" si="0"/>
        <v>1</v>
      </c>
      <c r="J15">
        <v>5</v>
      </c>
      <c r="K15">
        <v>0</v>
      </c>
      <c r="L15">
        <f>K15*0.5</f>
        <v>0</v>
      </c>
      <c r="M15">
        <f t="shared" si="2"/>
        <v>0</v>
      </c>
      <c r="O15" s="37" t="str" cm="1">
        <f t="array" ref="O15">IF($K15=1,INDEX(A$11:A$36,MATCH(A15,A$11:A$36,0),)," ")</f>
        <v xml:space="preserve"> </v>
      </c>
      <c r="P15" s="36" t="str" cm="1">
        <f t="array" ref="P15">IF($K15=1,INDEX(B$11:B$36,MATCH(B15,B$11:B$36,0),)," ")</f>
        <v xml:space="preserve"> </v>
      </c>
      <c r="Q15" s="36" t="str" cm="1">
        <f t="array" ref="Q15">IF($K15=1,INDEX(C$11:C$36,MATCH(C15,C$11:C$36,0),)," ")</f>
        <v xml:space="preserve"> </v>
      </c>
      <c r="R15" s="36" t="str" cm="1">
        <f t="array" ref="R15">IF($K15=1,INDEX(D$11:D$36,MATCH(D15,D$11:D$36,0),)," ")</f>
        <v xml:space="preserve"> </v>
      </c>
      <c r="S15" s="38" t="str" cm="1">
        <f t="array" ref="S15">IF($K15=1,INDEX(E$11:E$36,MATCH(E15,E$11:E$36,0),)," ")</f>
        <v xml:space="preserve"> </v>
      </c>
      <c r="T15" s="38" t="str" cm="1">
        <f t="array" ref="T15">IF($K15=1,INDEX(F$11:F$36,MATCH(F15,F$11:F$36,0),)," ")</f>
        <v xml:space="preserve"> </v>
      </c>
      <c r="U15" s="36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Z15" s="37">
        <v>18</v>
      </c>
      <c r="AA15" s="113" t="s">
        <v>73</v>
      </c>
      <c r="AB15" s="113" t="s">
        <v>27</v>
      </c>
      <c r="AC15" s="113" t="s">
        <v>35</v>
      </c>
      <c r="AD15" s="114">
        <v>0.55902777777777779</v>
      </c>
      <c r="AE15" s="114">
        <v>0.59722222222222221</v>
      </c>
      <c r="AF15" s="113">
        <v>1.7</v>
      </c>
      <c r="AG15" s="37">
        <v>8</v>
      </c>
    </row>
    <row r="16" spans="1:33" ht="18.75" x14ac:dyDescent="0.3">
      <c r="A16" s="27">
        <v>5</v>
      </c>
      <c r="B16" t="s">
        <v>6</v>
      </c>
      <c r="C16" s="15" t="s">
        <v>69</v>
      </c>
      <c r="D16" t="s">
        <v>12</v>
      </c>
      <c r="E16" s="16">
        <v>0.55902777777777779</v>
      </c>
      <c r="F16" s="16">
        <v>0.63541666666666663</v>
      </c>
      <c r="G16">
        <v>2.2999999999999998</v>
      </c>
      <c r="H16">
        <v>6</v>
      </c>
      <c r="I16">
        <f t="shared" si="0"/>
        <v>3</v>
      </c>
      <c r="J16">
        <v>6</v>
      </c>
      <c r="K16">
        <v>0</v>
      </c>
      <c r="L16">
        <f>K16*0.5</f>
        <v>0</v>
      </c>
      <c r="M16">
        <f t="shared" si="2"/>
        <v>0</v>
      </c>
      <c r="O16" s="37" t="str" cm="1">
        <f t="array" ref="O16">IF($K16=1,INDEX(A$11:A$36,MATCH(A16,A$11:A$36,0),)," ")</f>
        <v xml:space="preserve"> </v>
      </c>
      <c r="P16" s="36" t="str" cm="1">
        <f t="array" ref="P16">IF($K16=1,INDEX(B$11:B$36,MATCH(B16,B$11:B$36,0),)," ")</f>
        <v xml:space="preserve"> </v>
      </c>
      <c r="Q16" s="36" t="str" cm="1">
        <f t="array" ref="Q16">IF($K16=1,INDEX(C$11:C$36,MATCH(C16,C$11:C$36,0),)," ")</f>
        <v xml:space="preserve"> </v>
      </c>
      <c r="R16" s="36" t="str" cm="1">
        <f t="array" ref="R16">IF($K16=1,INDEX(D$11:D$36,MATCH(D16,D$11:D$36,0),)," ")</f>
        <v xml:space="preserve"> </v>
      </c>
      <c r="S16" s="38" t="str" cm="1">
        <f t="array" ref="S16">IF($K16=1,INDEX(E$11:E$36,MATCH(E16,E$11:E$36,0),)," ")</f>
        <v xml:space="preserve"> </v>
      </c>
      <c r="T16" s="38" t="str" cm="1">
        <f t="array" ref="T16">IF($K16=1,INDEX(F$11:F$36,MATCH(F16,F$11:F$36,0),)," ")</f>
        <v xml:space="preserve"> </v>
      </c>
      <c r="U16" s="36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Z16" s="37">
        <v>13</v>
      </c>
      <c r="AA16" s="113" t="s">
        <v>71</v>
      </c>
      <c r="AB16" s="113" t="s">
        <v>72</v>
      </c>
      <c r="AC16" s="113" t="s">
        <v>35</v>
      </c>
      <c r="AD16" s="114">
        <v>0.75</v>
      </c>
      <c r="AE16" s="114">
        <v>0.86458333333333337</v>
      </c>
      <c r="AF16" s="113">
        <v>3</v>
      </c>
      <c r="AG16" s="37">
        <v>12</v>
      </c>
    </row>
    <row r="17" spans="1:33" ht="18.75" x14ac:dyDescent="0.3">
      <c r="A17" s="27">
        <v>6</v>
      </c>
      <c r="B17" t="s">
        <v>6</v>
      </c>
      <c r="C17" s="15" t="s">
        <v>69</v>
      </c>
      <c r="D17" t="s">
        <v>11</v>
      </c>
      <c r="E17" s="16">
        <v>0.55902777777777779</v>
      </c>
      <c r="F17" s="16">
        <v>0.63541666666666663</v>
      </c>
      <c r="G17">
        <v>1.35</v>
      </c>
      <c r="H17">
        <v>7</v>
      </c>
      <c r="I17">
        <f t="shared" si="0"/>
        <v>2</v>
      </c>
      <c r="J17">
        <v>7</v>
      </c>
      <c r="K17">
        <v>0</v>
      </c>
      <c r="L17">
        <f>K17*0.5</f>
        <v>0</v>
      </c>
      <c r="M17">
        <f t="shared" si="2"/>
        <v>0</v>
      </c>
      <c r="O17" s="37" t="str" cm="1">
        <f t="array" ref="O17">IF($K17=1,INDEX(A$11:A$36,MATCH(A17,A$11:A$36,0),)," ")</f>
        <v xml:space="preserve"> </v>
      </c>
      <c r="P17" s="36" t="str" cm="1">
        <f t="array" ref="P17">IF($K17=1,INDEX(B$11:B$36,MATCH(B17,B$11:B$36,0),)," ")</f>
        <v xml:space="preserve"> </v>
      </c>
      <c r="Q17" s="36" t="str" cm="1">
        <f t="array" ref="Q17">IF($K17=1,INDEX(C$11:C$36,MATCH(C17,C$11:C$36,0),)," ")</f>
        <v xml:space="preserve"> </v>
      </c>
      <c r="R17" s="36" t="str" cm="1">
        <f t="array" ref="R17">IF($K17=1,INDEX(D$11:D$36,MATCH(D17,D$11:D$36,0),)," ")</f>
        <v xml:space="preserve"> </v>
      </c>
      <c r="S17" s="38" t="str" cm="1">
        <f t="array" ref="S17">IF($K17=1,INDEX(E$11:E$36,MATCH(E17,E$11:E$36,0),)," ")</f>
        <v xml:space="preserve"> </v>
      </c>
      <c r="T17" s="38" t="str" cm="1">
        <f t="array" ref="T17">IF($K17=1,INDEX(F$11:F$36,MATCH(F17,F$11:F$36,0),)," ")</f>
        <v xml:space="preserve"> </v>
      </c>
      <c r="U17" s="36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Z17" s="37" t="s">
        <v>231</v>
      </c>
      <c r="AA17" s="113" t="s">
        <v>231</v>
      </c>
      <c r="AB17" s="113" t="s">
        <v>231</v>
      </c>
      <c r="AC17" s="113" t="s">
        <v>231</v>
      </c>
      <c r="AD17" s="114" t="s">
        <v>231</v>
      </c>
      <c r="AE17" s="114" t="s">
        <v>231</v>
      </c>
      <c r="AF17" s="113" t="s">
        <v>231</v>
      </c>
      <c r="AG17" s="37" t="s">
        <v>231</v>
      </c>
    </row>
    <row r="18" spans="1:33" ht="18.75" x14ac:dyDescent="0.3">
      <c r="A18" s="27">
        <v>6</v>
      </c>
      <c r="B18" t="s">
        <v>6</v>
      </c>
      <c r="C18" s="15" t="s">
        <v>69</v>
      </c>
      <c r="D18" t="s">
        <v>35</v>
      </c>
      <c r="E18" s="16">
        <v>0.55902777777777779</v>
      </c>
      <c r="F18" s="16">
        <v>0.59722222222222221</v>
      </c>
      <c r="G18">
        <v>1.35</v>
      </c>
      <c r="H18">
        <v>8</v>
      </c>
      <c r="I18">
        <f t="shared" si="0"/>
        <v>4</v>
      </c>
      <c r="J18" s="17">
        <v>9</v>
      </c>
      <c r="K18">
        <v>0</v>
      </c>
      <c r="L18">
        <f>K18*0.5</f>
        <v>0</v>
      </c>
      <c r="M18">
        <f t="shared" si="2"/>
        <v>0</v>
      </c>
      <c r="O18" s="37" t="str" cm="1">
        <f t="array" ref="O18">IF($K18=1,INDEX(A$11:A$36,MATCH(A18,A$11:A$36,0),)," ")</f>
        <v xml:space="preserve"> </v>
      </c>
      <c r="P18" s="36" t="str" cm="1">
        <f t="array" ref="P18">IF($K18=1,INDEX(B$11:B$36,MATCH(B18,B$11:B$36,0),)," ")</f>
        <v xml:space="preserve"> </v>
      </c>
      <c r="Q18" s="36" t="str" cm="1">
        <f t="array" ref="Q18">IF($K18=1,INDEX(C$11:C$36,MATCH(C18,C$11:C$36,0),)," ")</f>
        <v xml:space="preserve"> </v>
      </c>
      <c r="R18" s="36" t="str" cm="1">
        <f t="array" ref="R18">IF($K18=1,INDEX(D$11:D$36,MATCH(D18,D$11:D$36,0),)," ")</f>
        <v xml:space="preserve"> </v>
      </c>
      <c r="S18" s="38" t="str" cm="1">
        <f t="array" ref="S18">IF($K18=1,INDEX(E$11:E$36,MATCH(E18,E$11:E$36,0),)," ")</f>
        <v xml:space="preserve"> </v>
      </c>
      <c r="T18" s="38" t="str" cm="1">
        <f t="array" ref="T18">IF($K18=1,INDEX(F$11:F$36,MATCH(F18,F$11:F$36,0),)," ")</f>
        <v xml:space="preserve"> </v>
      </c>
      <c r="U18" s="36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Z18" s="37" t="s">
        <v>231</v>
      </c>
      <c r="AA18" s="113" t="s">
        <v>231</v>
      </c>
      <c r="AB18" s="113" t="s">
        <v>231</v>
      </c>
      <c r="AC18" s="113" t="s">
        <v>231</v>
      </c>
      <c r="AD18" s="114" t="s">
        <v>231</v>
      </c>
      <c r="AE18" s="114" t="s">
        <v>231</v>
      </c>
      <c r="AF18" s="113" t="s">
        <v>231</v>
      </c>
      <c r="AG18" s="37" t="s">
        <v>231</v>
      </c>
    </row>
    <row r="19" spans="1:33" ht="18.75" x14ac:dyDescent="0.3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0</v>
      </c>
      <c r="L19">
        <f t="shared" ref="L19" si="3">K19*1</f>
        <v>0</v>
      </c>
      <c r="M19">
        <f t="shared" si="2"/>
        <v>0</v>
      </c>
      <c r="O19" s="37" t="str" cm="1">
        <f t="array" ref="O19">IF($K19=1,INDEX(A$11:A$36,MATCH(A19,A$11:A$36,0),)," ")</f>
        <v xml:space="preserve"> </v>
      </c>
      <c r="P19" s="36" t="str" cm="1">
        <f t="array" ref="P19">IF($K19=1,INDEX(B$11:B$36,MATCH(B19,B$11:B$36,0),)," ")</f>
        <v xml:space="preserve"> </v>
      </c>
      <c r="Q19" s="36" t="str" cm="1">
        <f t="array" ref="Q19">IF($K19=1,INDEX(C$11:C$36,MATCH(C19,C$11:C$36,0),)," ")</f>
        <v xml:space="preserve"> </v>
      </c>
      <c r="R19" s="36" t="str" cm="1">
        <f t="array" ref="R19">IF($K19=1,INDEX(D$11:D$36,MATCH(D19,D$11:D$36,0),)," ")</f>
        <v xml:space="preserve"> </v>
      </c>
      <c r="S19" s="38" t="str" cm="1">
        <f t="array" ref="S19">IF($K19=1,INDEX(E$11:E$36,MATCH(E19,E$11:E$36,0),)," ")</f>
        <v xml:space="preserve"> </v>
      </c>
      <c r="T19" s="38" t="str" cm="1">
        <f t="array" ref="T19">IF($K19=1,INDEX(F$11:F$36,MATCH(F19,F$11:F$36,0),)," ")</f>
        <v xml:space="preserve"> </v>
      </c>
      <c r="U19" s="36" t="str" cm="1">
        <f t="array" ref="U19">IF($K19=1,INDEX(G$11:G$36,MATCH(G19,G$11:G$36,0),)," ")</f>
        <v xml:space="preserve"> </v>
      </c>
      <c r="V19" s="37" t="str" cm="1">
        <f t="array" ref="V19">IF($K19=1,INDEX(H$11:H$36,MATCH(H19,H$11:H$36,0),)," ")</f>
        <v xml:space="preserve"> </v>
      </c>
      <c r="Z19" s="37"/>
      <c r="AA19" s="113"/>
      <c r="AB19" s="113"/>
      <c r="AC19" s="113"/>
      <c r="AD19" s="114"/>
      <c r="AE19" s="114"/>
      <c r="AF19" s="113"/>
      <c r="AG19" s="37"/>
    </row>
    <row r="20" spans="1:33" ht="18.75" x14ac:dyDescent="0.3">
      <c r="A20" s="27">
        <v>8</v>
      </c>
      <c r="B20" t="s">
        <v>70</v>
      </c>
      <c r="C20" s="15" t="s">
        <v>17</v>
      </c>
      <c r="D20" t="s">
        <v>11</v>
      </c>
      <c r="E20" s="16">
        <v>0.55902777777777779</v>
      </c>
      <c r="F20" s="16">
        <v>0.63541666666666663</v>
      </c>
      <c r="G20">
        <v>1.65</v>
      </c>
      <c r="H20">
        <v>7</v>
      </c>
      <c r="I20">
        <f t="shared" si="0"/>
        <v>2</v>
      </c>
      <c r="J20">
        <v>7</v>
      </c>
      <c r="K20">
        <v>0</v>
      </c>
      <c r="L20">
        <f>K20*0.5</f>
        <v>0</v>
      </c>
      <c r="M20">
        <f t="shared" si="2"/>
        <v>0</v>
      </c>
      <c r="O20" s="37" t="str" cm="1">
        <f t="array" ref="O20">IF($K20=1,INDEX(A$11:A$36,MATCH(A20,A$11:A$36,0),)," ")</f>
        <v xml:space="preserve"> </v>
      </c>
      <c r="P20" s="36" t="str" cm="1">
        <f t="array" ref="P20">IF($K20=1,INDEX(B$11:B$36,MATCH(B20,B$11:B$36,0),)," ")</f>
        <v xml:space="preserve"> </v>
      </c>
      <c r="Q20" s="36" t="str" cm="1">
        <f t="array" ref="Q20">IF($K20=1,INDEX(C$11:C$36,MATCH(C20,C$11:C$36,0),)," ")</f>
        <v xml:space="preserve"> </v>
      </c>
      <c r="R20" s="36" t="str" cm="1">
        <f t="array" ref="R20">IF($K20=1,INDEX(D$11:D$36,MATCH(D20,D$11:D$36,0),)," ")</f>
        <v xml:space="preserve"> </v>
      </c>
      <c r="S20" s="38" t="str" cm="1">
        <f t="array" ref="S20">IF($K20=1,INDEX(E$11:E$36,MATCH(E20,E$11:E$36,0),)," ")</f>
        <v xml:space="preserve"> </v>
      </c>
      <c r="T20" s="38" t="str" cm="1">
        <f t="array" ref="T20">IF($K20=1,INDEX(F$11:F$36,MATCH(F20,F$11:F$36,0),)," ")</f>
        <v xml:space="preserve"> </v>
      </c>
      <c r="U20" s="36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Z20" s="37" t="s">
        <v>231</v>
      </c>
      <c r="AA20" s="113" t="s">
        <v>231</v>
      </c>
      <c r="AB20" s="113" t="s">
        <v>231</v>
      </c>
      <c r="AC20" s="113" t="s">
        <v>231</v>
      </c>
      <c r="AD20" s="114" t="s">
        <v>231</v>
      </c>
      <c r="AE20" s="114" t="s">
        <v>231</v>
      </c>
      <c r="AF20" s="113" t="s">
        <v>231</v>
      </c>
      <c r="AG20" s="37" t="s">
        <v>231</v>
      </c>
    </row>
    <row r="21" spans="1:33" ht="18.75" x14ac:dyDescent="0.3">
      <c r="A21" s="27">
        <v>8</v>
      </c>
      <c r="B21" t="s">
        <v>70</v>
      </c>
      <c r="C21" s="15" t="s">
        <v>17</v>
      </c>
      <c r="D21" t="s">
        <v>35</v>
      </c>
      <c r="E21" s="16">
        <v>0.55902777777777779</v>
      </c>
      <c r="F21" s="16">
        <v>0.59722222222222221</v>
      </c>
      <c r="G21">
        <v>1.65</v>
      </c>
      <c r="H21">
        <v>8</v>
      </c>
      <c r="I21">
        <f t="shared" si="0"/>
        <v>4</v>
      </c>
      <c r="J21" s="17">
        <v>9</v>
      </c>
      <c r="K21">
        <v>0</v>
      </c>
      <c r="L21">
        <f>K21*0.5</f>
        <v>0</v>
      </c>
      <c r="M21">
        <f t="shared" si="2"/>
        <v>0</v>
      </c>
      <c r="O21" s="37" t="str" cm="1">
        <f t="array" ref="O21">IF($K21=1,INDEX(A$11:A$36,MATCH(A21,A$11:A$36,0),)," ")</f>
        <v xml:space="preserve"> </v>
      </c>
      <c r="P21" s="36" t="str" cm="1">
        <f t="array" ref="P21">IF($K21=1,INDEX(B$11:B$36,MATCH(B21,B$11:B$36,0),)," ")</f>
        <v xml:space="preserve"> </v>
      </c>
      <c r="Q21" s="36" t="str" cm="1">
        <f t="array" ref="Q21">IF($K21=1,INDEX(C$11:C$36,MATCH(C21,C$11:C$36,0),)," ")</f>
        <v xml:space="preserve"> </v>
      </c>
      <c r="R21" s="36" t="str" cm="1">
        <f t="array" ref="R21">IF($K21=1,INDEX(D$11:D$36,MATCH(D21,D$11:D$36,0),)," ")</f>
        <v xml:space="preserve"> </v>
      </c>
      <c r="S21" s="38" t="str" cm="1">
        <f t="array" ref="S21">IF($K21=1,INDEX(E$11:E$36,MATCH(E21,E$11:E$36,0),)," ")</f>
        <v xml:space="preserve"> </v>
      </c>
      <c r="T21" s="38" t="str" cm="1">
        <f t="array" ref="T21">IF($K21=1,INDEX(F$11:F$36,MATCH(F21,F$11:F$36,0),)," ")</f>
        <v xml:space="preserve"> </v>
      </c>
      <c r="U21" s="36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Z21" s="37" t="s">
        <v>231</v>
      </c>
      <c r="AA21" s="113" t="s">
        <v>231</v>
      </c>
      <c r="AB21" s="113" t="s">
        <v>231</v>
      </c>
      <c r="AC21" s="113" t="s">
        <v>231</v>
      </c>
      <c r="AD21" s="114" t="s">
        <v>231</v>
      </c>
      <c r="AE21" s="114" t="s">
        <v>231</v>
      </c>
      <c r="AF21" s="113" t="s">
        <v>231</v>
      </c>
      <c r="AG21" s="37" t="s">
        <v>231</v>
      </c>
    </row>
    <row r="22" spans="1:33" ht="18.75" x14ac:dyDescent="0.3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0</v>
      </c>
      <c r="L22">
        <f t="shared" ref="L22:L26" si="4">K22*1</f>
        <v>0</v>
      </c>
      <c r="M22">
        <f t="shared" si="2"/>
        <v>0</v>
      </c>
      <c r="O22" s="37" t="str" cm="1">
        <f t="array" ref="O22">IF($K22=1,INDEX(A$11:A$36,MATCH(A22,A$11:A$36,0),)," ")</f>
        <v xml:space="preserve"> </v>
      </c>
      <c r="P22" s="36" t="str" cm="1">
        <f t="array" ref="P22">IF($K22=1,INDEX(B$11:B$36,MATCH(B22,B$11:B$36,0),)," ")</f>
        <v xml:space="preserve"> </v>
      </c>
      <c r="Q22" s="36" t="str" cm="1">
        <f t="array" ref="Q22">IF($K22=1,INDEX(C$11:C$36,MATCH(C22,C$11:C$36,0),)," ")</f>
        <v xml:space="preserve"> </v>
      </c>
      <c r="R22" s="36" t="str" cm="1">
        <f t="array" ref="R22">IF($K22=1,INDEX(D$11:D$36,MATCH(D22,D$11:D$36,0),)," ")</f>
        <v xml:space="preserve"> </v>
      </c>
      <c r="S22" s="38" t="str" cm="1">
        <f t="array" ref="S22">IF($K22=1,INDEX(E$11:E$36,MATCH(E22,E$11:E$36,0),)," ")</f>
        <v xml:space="preserve"> </v>
      </c>
      <c r="T22" s="38" t="str" cm="1">
        <f t="array" ref="T22">IF($K22=1,INDEX(F$11:F$36,MATCH(F22,F$11:F$36,0),)," ")</f>
        <v xml:space="preserve"> </v>
      </c>
      <c r="U22" s="36" t="str" cm="1">
        <f t="array" ref="U22">IF($K22=1,INDEX(G$11:G$36,MATCH(G22,G$11:G$36,0),)," ")</f>
        <v xml:space="preserve"> </v>
      </c>
      <c r="V22" s="37" t="str" cm="1">
        <f t="array" ref="V22">IF($K22=1,INDEX(H$11:H$36,MATCH(H22,H$11:H$36,0),)," ")</f>
        <v xml:space="preserve"> </v>
      </c>
      <c r="Z22" s="37"/>
      <c r="AA22" s="113"/>
      <c r="AB22" s="113"/>
      <c r="AC22" s="113"/>
      <c r="AD22" s="114"/>
      <c r="AE22" s="114"/>
      <c r="AF22" s="113"/>
      <c r="AG22" s="37"/>
    </row>
    <row r="23" spans="1:33" ht="18.75" x14ac:dyDescent="0.3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 s="17">
        <v>10</v>
      </c>
      <c r="K23">
        <v>0</v>
      </c>
      <c r="L23">
        <f t="shared" si="4"/>
        <v>0</v>
      </c>
      <c r="M23">
        <f t="shared" si="2"/>
        <v>0</v>
      </c>
      <c r="O23" s="37" t="str" cm="1">
        <f t="array" ref="O23">IF($K23=1,INDEX(A$11:A$36,MATCH(A23,A$11:A$36,0),)," ")</f>
        <v xml:space="preserve"> </v>
      </c>
      <c r="P23" s="36" t="str" cm="1">
        <f t="array" ref="P23">IF($K23=1,INDEX(B$11:B$36,MATCH(B23,B$11:B$36,0),)," ")</f>
        <v xml:space="preserve"> </v>
      </c>
      <c r="Q23" s="36" t="str" cm="1">
        <f t="array" ref="Q23">IF($K23=1,INDEX(C$11:C$36,MATCH(C23,C$11:C$36,0),)," ")</f>
        <v xml:space="preserve"> </v>
      </c>
      <c r="R23" s="36" t="str" cm="1">
        <f t="array" ref="R23">IF($K23=1,INDEX(D$11:D$36,MATCH(D23,D$11:D$36,0),)," ")</f>
        <v xml:space="preserve"> </v>
      </c>
      <c r="S23" s="38" t="str" cm="1">
        <f t="array" ref="S23">IF($K23=1,INDEX(E$11:E$36,MATCH(E23,E$11:E$36,0),)," ")</f>
        <v xml:space="preserve"> </v>
      </c>
      <c r="T23" s="38" t="str" cm="1">
        <f t="array" ref="T23">IF($K23=1,INDEX(F$11:F$36,MATCH(F23,F$11:F$36,0),)," ")</f>
        <v xml:space="preserve"> </v>
      </c>
      <c r="U23" s="36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  <c r="Z23" s="37" t="s">
        <v>231</v>
      </c>
      <c r="AA23" s="113" t="s">
        <v>231</v>
      </c>
      <c r="AB23" s="113" t="s">
        <v>231</v>
      </c>
      <c r="AC23" s="113" t="s">
        <v>231</v>
      </c>
      <c r="AD23" s="114" t="s">
        <v>231</v>
      </c>
      <c r="AE23" s="114" t="s">
        <v>231</v>
      </c>
      <c r="AF23" s="113" t="s">
        <v>231</v>
      </c>
      <c r="AG23" s="37" t="s">
        <v>231</v>
      </c>
    </row>
    <row r="24" spans="1:33" ht="18.75" x14ac:dyDescent="0.3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0</v>
      </c>
      <c r="L24">
        <f t="shared" si="4"/>
        <v>0</v>
      </c>
      <c r="M24">
        <f t="shared" si="2"/>
        <v>0</v>
      </c>
      <c r="O24" s="37" t="str" cm="1">
        <f t="array" ref="O24">IF($K24=1,INDEX(A$11:A$36,MATCH(A24,A$11:A$36,0),)," ")</f>
        <v xml:space="preserve"> </v>
      </c>
      <c r="P24" s="36" t="str" cm="1">
        <f t="array" ref="P24">IF($K24=1,INDEX(B$11:B$36,MATCH(B24,B$11:B$36,0),)," ")</f>
        <v xml:space="preserve"> </v>
      </c>
      <c r="Q24" s="36" t="str" cm="1">
        <f t="array" ref="Q24">IF($K24=1,INDEX(C$11:C$36,MATCH(C24,C$11:C$36,0),)," ")</f>
        <v xml:space="preserve"> </v>
      </c>
      <c r="R24" s="36" t="str" cm="1">
        <f t="array" ref="R24">IF($K24=1,INDEX(D$11:D$36,MATCH(D24,D$11:D$36,0),)," ")</f>
        <v xml:space="preserve"> </v>
      </c>
      <c r="S24" s="38" t="str" cm="1">
        <f t="array" ref="S24">IF($K24=1,INDEX(E$11:E$36,MATCH(E24,E$11:E$36,0),)," ")</f>
        <v xml:space="preserve"> </v>
      </c>
      <c r="T24" s="38" t="str" cm="1">
        <f t="array" ref="T24">IF($K24=1,INDEX(F$11:F$36,MATCH(F24,F$11:F$36,0),)," ")</f>
        <v xml:space="preserve"> </v>
      </c>
      <c r="U24" s="36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  <c r="Z24" s="37" t="s">
        <v>231</v>
      </c>
      <c r="AA24" s="113" t="s">
        <v>231</v>
      </c>
      <c r="AB24" s="113" t="s">
        <v>231</v>
      </c>
      <c r="AC24" s="113" t="s">
        <v>231</v>
      </c>
      <c r="AD24" s="114" t="s">
        <v>231</v>
      </c>
      <c r="AE24" s="114" t="s">
        <v>231</v>
      </c>
      <c r="AF24" s="113" t="s">
        <v>231</v>
      </c>
      <c r="AG24" s="37" t="s">
        <v>231</v>
      </c>
    </row>
    <row r="25" spans="1:33" ht="18.75" x14ac:dyDescent="0.3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0</v>
      </c>
      <c r="L25">
        <f t="shared" si="4"/>
        <v>0</v>
      </c>
      <c r="M25">
        <f t="shared" si="2"/>
        <v>0</v>
      </c>
      <c r="O25" s="37" t="str" cm="1">
        <f t="array" ref="O25">IF($K25=1,INDEX(A$11:A$36,MATCH(A25,A$11:A$36,0),)," ")</f>
        <v xml:space="preserve"> </v>
      </c>
      <c r="P25" s="36" t="str" cm="1">
        <f t="array" ref="P25">IF($K25=1,INDEX(B$11:B$36,MATCH(B25,B$11:B$36,0),)," ")</f>
        <v xml:space="preserve"> </v>
      </c>
      <c r="Q25" s="36" t="str" cm="1">
        <f t="array" ref="Q25">IF($K25=1,INDEX(C$11:C$36,MATCH(C25,C$11:C$36,0),)," ")</f>
        <v xml:space="preserve"> </v>
      </c>
      <c r="R25" s="36" t="str" cm="1">
        <f t="array" ref="R25">IF($K25=1,INDEX(D$11:D$36,MATCH(D25,D$11:D$36,0),)," ")</f>
        <v xml:space="preserve"> </v>
      </c>
      <c r="S25" s="38" t="str" cm="1">
        <f t="array" ref="S25">IF($K25=1,INDEX(E$11:E$36,MATCH(E25,E$11:E$36,0),)," ")</f>
        <v xml:space="preserve"> </v>
      </c>
      <c r="T25" s="38" t="str" cm="1">
        <f t="array" ref="T25">IF($K25=1,INDEX(F$11:F$36,MATCH(F25,F$11:F$36,0),)," ")</f>
        <v xml:space="preserve"> </v>
      </c>
      <c r="U25" s="36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  <c r="Z25" s="37" t="s">
        <v>231</v>
      </c>
      <c r="AA25" s="113" t="s">
        <v>231</v>
      </c>
      <c r="AB25" s="113" t="s">
        <v>231</v>
      </c>
      <c r="AC25" s="113" t="s">
        <v>231</v>
      </c>
      <c r="AD25" s="114" t="s">
        <v>231</v>
      </c>
      <c r="AE25" s="114" t="s">
        <v>231</v>
      </c>
      <c r="AF25" s="113" t="s">
        <v>231</v>
      </c>
      <c r="AG25" s="37" t="s">
        <v>231</v>
      </c>
    </row>
    <row r="26" spans="1:33" ht="18.75" x14ac:dyDescent="0.3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 s="17">
        <v>11</v>
      </c>
      <c r="K26">
        <v>0</v>
      </c>
      <c r="L26">
        <f t="shared" si="4"/>
        <v>0</v>
      </c>
      <c r="M26">
        <f t="shared" si="2"/>
        <v>0</v>
      </c>
      <c r="O26" s="37" t="str" cm="1">
        <f t="array" ref="O26">IF($K26=1,INDEX(A$11:A$36,MATCH(A26,A$11:A$36,0),)," ")</f>
        <v xml:space="preserve"> </v>
      </c>
      <c r="P26" s="36" t="str" cm="1">
        <f t="array" ref="P26">IF($K26=1,INDEX(B$11:B$36,MATCH(B26,B$11:B$36,0),)," ")</f>
        <v xml:space="preserve"> </v>
      </c>
      <c r="Q26" s="36" t="str" cm="1">
        <f t="array" ref="Q26">IF($K26=1,INDEX(C$11:C$36,MATCH(C26,C$11:C$36,0),)," ")</f>
        <v xml:space="preserve"> </v>
      </c>
      <c r="R26" s="36" t="str" cm="1">
        <f t="array" ref="R26">IF($K26=1,INDEX(D$11:D$36,MATCH(D26,D$11:D$36,0),)," ")</f>
        <v xml:space="preserve"> </v>
      </c>
      <c r="S26" s="38" t="str" cm="1">
        <f t="array" ref="S26">IF($K26=1,INDEX(E$11:E$36,MATCH(E26,E$11:E$36,0),)," ")</f>
        <v xml:space="preserve"> </v>
      </c>
      <c r="T26" s="38" t="str" cm="1">
        <f t="array" ref="T26">IF($K26=1,INDEX(F$11:F$36,MATCH(F26,F$11:F$36,0),)," ")</f>
        <v xml:space="preserve"> </v>
      </c>
      <c r="U26" s="36" t="str" cm="1">
        <f t="array" ref="U26">IF($K26=1,INDEX(G$11:G$36,MATCH(G26,G$11:G$36,0),)," ")</f>
        <v xml:space="preserve"> </v>
      </c>
      <c r="V26" s="37" t="str" cm="1">
        <f t="array" ref="V26">IF($K26=1,INDEX(H$11:H$36,MATCH(H26,H$11:H$36,0),)," ")</f>
        <v xml:space="preserve"> </v>
      </c>
      <c r="Z26" s="37"/>
      <c r="AA26" s="113"/>
      <c r="AB26" s="113"/>
      <c r="AC26" s="113"/>
      <c r="AD26" s="114"/>
      <c r="AE26" s="114"/>
      <c r="AF26" s="113"/>
      <c r="AG26" s="37"/>
    </row>
    <row r="27" spans="1:33" ht="18.75" x14ac:dyDescent="0.3">
      <c r="A27" s="27">
        <v>14</v>
      </c>
      <c r="B27" t="s">
        <v>71</v>
      </c>
      <c r="C27" s="15" t="s">
        <v>72</v>
      </c>
      <c r="D27" t="s">
        <v>8</v>
      </c>
      <c r="E27" s="16">
        <v>0.55902777777777779</v>
      </c>
      <c r="F27" s="16">
        <v>0.59722222222222221</v>
      </c>
      <c r="G27">
        <v>1.85</v>
      </c>
      <c r="H27">
        <v>5</v>
      </c>
      <c r="I27">
        <f t="shared" si="0"/>
        <v>1</v>
      </c>
      <c r="J27">
        <v>5</v>
      </c>
      <c r="K27">
        <v>0</v>
      </c>
      <c r="L27" s="18">
        <f>K27*0.5</f>
        <v>0</v>
      </c>
      <c r="M27">
        <f t="shared" si="2"/>
        <v>0</v>
      </c>
      <c r="O27" s="37" t="str" cm="1">
        <f t="array" ref="O27">IF($K27=1,INDEX(A$11:A$36,MATCH(A27,A$11:A$36,0),)," ")</f>
        <v xml:space="preserve"> </v>
      </c>
      <c r="P27" s="36" t="str" cm="1">
        <f t="array" ref="P27">IF($K27=1,INDEX(B$11:B$36,MATCH(B27,B$11:B$36,0),)," ")</f>
        <v xml:space="preserve"> </v>
      </c>
      <c r="Q27" s="36" t="str" cm="1">
        <f t="array" ref="Q27">IF($K27=1,INDEX(C$11:C$36,MATCH(C27,C$11:C$36,0),)," ")</f>
        <v xml:space="preserve"> </v>
      </c>
      <c r="R27" s="36" t="str" cm="1">
        <f t="array" ref="R27">IF($K27=1,INDEX(D$11:D$36,MATCH(D27,D$11:D$36,0),)," ")</f>
        <v xml:space="preserve"> </v>
      </c>
      <c r="S27" s="38" t="str" cm="1">
        <f t="array" ref="S27">IF($K27=1,INDEX(E$11:E$36,MATCH(E27,E$11:E$36,0),)," ")</f>
        <v xml:space="preserve"> </v>
      </c>
      <c r="T27" s="38" t="str" cm="1">
        <f t="array" ref="T27">IF($K27=1,INDEX(F$11:F$36,MATCH(F27,F$11:F$36,0),)," ")</f>
        <v xml:space="preserve"> </v>
      </c>
      <c r="U27" s="36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  <c r="Z27" s="37" t="s">
        <v>231</v>
      </c>
      <c r="AA27" s="113" t="s">
        <v>231</v>
      </c>
      <c r="AB27" s="113" t="s">
        <v>231</v>
      </c>
      <c r="AC27" s="113" t="s">
        <v>231</v>
      </c>
      <c r="AD27" s="114" t="s">
        <v>231</v>
      </c>
      <c r="AE27" s="114" t="s">
        <v>231</v>
      </c>
      <c r="AF27" s="113" t="s">
        <v>231</v>
      </c>
      <c r="AG27" s="37" t="s">
        <v>231</v>
      </c>
    </row>
    <row r="28" spans="1:33" ht="18.75" x14ac:dyDescent="0.3">
      <c r="A28" s="27">
        <v>14</v>
      </c>
      <c r="B28" t="s">
        <v>71</v>
      </c>
      <c r="C28" s="15" t="s">
        <v>72</v>
      </c>
      <c r="D28" t="s">
        <v>12</v>
      </c>
      <c r="E28" s="16">
        <v>0.55902777777777779</v>
      </c>
      <c r="F28" s="16">
        <v>0.63541666666666663</v>
      </c>
      <c r="G28">
        <v>1.85</v>
      </c>
      <c r="H28">
        <v>6</v>
      </c>
      <c r="I28">
        <f t="shared" si="0"/>
        <v>3</v>
      </c>
      <c r="J28" s="17">
        <v>7</v>
      </c>
      <c r="K28">
        <v>0</v>
      </c>
      <c r="L28" s="18">
        <f>K28*0.5</f>
        <v>0</v>
      </c>
      <c r="M28">
        <f t="shared" si="2"/>
        <v>0</v>
      </c>
      <c r="O28" s="37" t="str" cm="1">
        <f t="array" ref="O28">IF($K28=1,INDEX(A$11:A$36,MATCH(A28,A$11:A$36,0),)," ")</f>
        <v xml:space="preserve"> </v>
      </c>
      <c r="P28" s="36" t="str" cm="1">
        <f t="array" ref="P28">IF($K28=1,INDEX(B$11:B$36,MATCH(B28,B$11:B$36,0),)," ")</f>
        <v xml:space="preserve"> </v>
      </c>
      <c r="Q28" s="36" t="str" cm="1">
        <f t="array" ref="Q28">IF($K28=1,INDEX(C$11:C$36,MATCH(C28,C$11:C$36,0),)," ")</f>
        <v xml:space="preserve"> </v>
      </c>
      <c r="R28" s="36" t="str" cm="1">
        <f t="array" ref="R28">IF($K28=1,INDEX(D$11:D$36,MATCH(D28,D$11:D$36,0),)," ")</f>
        <v xml:space="preserve"> </v>
      </c>
      <c r="S28" s="38" t="str" cm="1">
        <f t="array" ref="S28">IF($K28=1,INDEX(E$11:E$36,MATCH(E28,E$11:E$36,0),)," ")</f>
        <v xml:space="preserve"> </v>
      </c>
      <c r="T28" s="38" t="str" cm="1">
        <f t="array" ref="T28">IF($K28=1,INDEX(F$11:F$36,MATCH(F28,F$11:F$36,0),)," ")</f>
        <v xml:space="preserve"> </v>
      </c>
      <c r="U28" s="36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  <c r="Z28" s="37" t="s">
        <v>231</v>
      </c>
      <c r="AA28" s="113" t="s">
        <v>231</v>
      </c>
      <c r="AB28" s="113" t="s">
        <v>231</v>
      </c>
      <c r="AC28" s="113" t="s">
        <v>231</v>
      </c>
      <c r="AD28" s="114" t="s">
        <v>231</v>
      </c>
      <c r="AE28" s="114" t="s">
        <v>231</v>
      </c>
      <c r="AF28" s="113" t="s">
        <v>231</v>
      </c>
      <c r="AG28" s="37" t="s">
        <v>231</v>
      </c>
    </row>
    <row r="29" spans="1:33" ht="18.75" x14ac:dyDescent="0.3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0</v>
      </c>
      <c r="L29">
        <f t="shared" ref="L29" si="5">K29*1</f>
        <v>0</v>
      </c>
      <c r="M29">
        <f t="shared" si="2"/>
        <v>0</v>
      </c>
      <c r="O29" s="37" t="str" cm="1">
        <f t="array" ref="O29">IF($K29=1,INDEX(A$11:A$36,MATCH(A29,A$11:A$36,0),)," ")</f>
        <v xml:space="preserve"> </v>
      </c>
      <c r="P29" s="36" t="str" cm="1">
        <f t="array" ref="P29">IF($K29=1,INDEX(B$11:B$36,MATCH(B29,B$11:B$36,0),)," ")</f>
        <v xml:space="preserve"> </v>
      </c>
      <c r="Q29" s="36" t="str" cm="1">
        <f t="array" ref="Q29">IF($K29=1,INDEX(C$11:C$36,MATCH(C29,C$11:C$36,0),)," ")</f>
        <v xml:space="preserve"> </v>
      </c>
      <c r="R29" s="36" t="str" cm="1">
        <f t="array" ref="R29">IF($K29=1,INDEX(D$11:D$36,MATCH(D29,D$11:D$36,0),)," ")</f>
        <v xml:space="preserve"> </v>
      </c>
      <c r="S29" s="38" t="str" cm="1">
        <f t="array" ref="S29">IF($K29=1,INDEX(E$11:E$36,MATCH(E29,E$11:E$36,0),)," ")</f>
        <v xml:space="preserve"> </v>
      </c>
      <c r="T29" s="38" t="str" cm="1">
        <f t="array" ref="T29">IF($K29=1,INDEX(F$11:F$36,MATCH(F29,F$11:F$36,0),)," ")</f>
        <v xml:space="preserve"> </v>
      </c>
      <c r="U29" s="36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  <c r="Z29" s="37" t="s">
        <v>231</v>
      </c>
      <c r="AA29" s="113" t="s">
        <v>231</v>
      </c>
      <c r="AB29" s="113" t="s">
        <v>231</v>
      </c>
      <c r="AC29" s="113" t="s">
        <v>231</v>
      </c>
      <c r="AD29" s="114" t="s">
        <v>231</v>
      </c>
      <c r="AE29" s="114" t="s">
        <v>231</v>
      </c>
      <c r="AF29" s="113" t="s">
        <v>231</v>
      </c>
      <c r="AG29" s="37" t="s">
        <v>231</v>
      </c>
    </row>
    <row r="30" spans="1:33" ht="18.75" x14ac:dyDescent="0.3">
      <c r="A30" s="27">
        <v>16</v>
      </c>
      <c r="B30" t="s">
        <v>76</v>
      </c>
      <c r="C30" s="15" t="s">
        <v>25</v>
      </c>
      <c r="D30" t="s">
        <v>8</v>
      </c>
      <c r="E30" s="16">
        <v>0.55902777777777779</v>
      </c>
      <c r="F30" s="16">
        <v>0.63541666666666663</v>
      </c>
      <c r="G30">
        <v>1.95</v>
      </c>
      <c r="H30">
        <v>13</v>
      </c>
      <c r="I30">
        <f t="shared" si="0"/>
        <v>1</v>
      </c>
      <c r="J30">
        <v>5</v>
      </c>
      <c r="K30">
        <v>0</v>
      </c>
      <c r="L30">
        <f>K30*0.5</f>
        <v>0</v>
      </c>
      <c r="M30">
        <f t="shared" si="2"/>
        <v>0</v>
      </c>
      <c r="O30" s="37" t="str" cm="1">
        <f t="array" ref="O30">IF($K30=1,INDEX(A$11:A$36,MATCH(A30,A$11:A$36,0),)," ")</f>
        <v xml:space="preserve"> </v>
      </c>
      <c r="P30" s="36" t="str" cm="1">
        <f t="array" ref="P30">IF($K30=1,INDEX(B$11:B$36,MATCH(B30,B$11:B$36,0),)," ")</f>
        <v xml:space="preserve"> </v>
      </c>
      <c r="Q30" s="36" t="str" cm="1">
        <f t="array" ref="Q30">IF($K30=1,INDEX(C$11:C$36,MATCH(C30,C$11:C$36,0),)," ")</f>
        <v xml:space="preserve"> </v>
      </c>
      <c r="R30" s="36" t="str" cm="1">
        <f t="array" ref="R30">IF($K30=1,INDEX(D$11:D$36,MATCH(D30,D$11:D$36,0),)," ")</f>
        <v xml:space="preserve"> </v>
      </c>
      <c r="S30" s="38" t="str" cm="1">
        <f t="array" ref="S30">IF($K30=1,INDEX(E$11:E$36,MATCH(E30,E$11:E$36,0),)," ")</f>
        <v xml:space="preserve"> </v>
      </c>
      <c r="T30" s="38" t="str" cm="1">
        <f t="array" ref="T30">IF($K30=1,INDEX(F$11:F$36,MATCH(F30,F$11:F$36,0),)," ")</f>
        <v xml:space="preserve"> </v>
      </c>
      <c r="U30" s="36" t="str" cm="1">
        <f t="array" ref="U30">IF($K30=1,INDEX(G$11:G$36,MATCH(G30,G$11:G$36,0),)," ")</f>
        <v xml:space="preserve"> </v>
      </c>
      <c r="V30" s="37" t="str" cm="1">
        <f t="array" ref="V30">IF($K30=1,INDEX(H$11:H$36,MATCH(H30,H$11:H$36,0),)," ")</f>
        <v xml:space="preserve"> </v>
      </c>
      <c r="Z30" s="37" t="s">
        <v>231</v>
      </c>
      <c r="AA30" s="113" t="s">
        <v>231</v>
      </c>
      <c r="AB30" s="113" t="s">
        <v>231</v>
      </c>
      <c r="AC30" s="113" t="s">
        <v>231</v>
      </c>
      <c r="AD30" s="114" t="s">
        <v>231</v>
      </c>
      <c r="AE30" s="114" t="s">
        <v>231</v>
      </c>
      <c r="AF30" s="113" t="s">
        <v>231</v>
      </c>
      <c r="AG30" s="37" t="s">
        <v>231</v>
      </c>
    </row>
    <row r="31" spans="1:33" ht="18.75" x14ac:dyDescent="0.3">
      <c r="A31" s="27">
        <v>16</v>
      </c>
      <c r="B31" t="s">
        <v>76</v>
      </c>
      <c r="C31" s="15" t="s">
        <v>25</v>
      </c>
      <c r="D31" t="s">
        <v>12</v>
      </c>
      <c r="E31" s="16">
        <v>0.55902777777777779</v>
      </c>
      <c r="F31" s="16">
        <v>0.59722222222222221</v>
      </c>
      <c r="G31">
        <v>1.95</v>
      </c>
      <c r="H31">
        <v>14</v>
      </c>
      <c r="I31">
        <f t="shared" si="0"/>
        <v>3</v>
      </c>
      <c r="J31" s="17">
        <v>7</v>
      </c>
      <c r="K31">
        <v>0</v>
      </c>
      <c r="L31">
        <f>K31*0.5</f>
        <v>0</v>
      </c>
      <c r="M31">
        <f t="shared" si="2"/>
        <v>0</v>
      </c>
      <c r="O31" s="37" t="str" cm="1">
        <f t="array" ref="O31">IF($K31=1,INDEX(A$11:A$36,MATCH(A31,A$11:A$36,0),)," ")</f>
        <v xml:space="preserve"> </v>
      </c>
      <c r="P31" s="36" t="str" cm="1">
        <f t="array" ref="P31">IF($K31=1,INDEX(B$11:B$36,MATCH(B31,B$11:B$36,0),)," ")</f>
        <v xml:space="preserve"> </v>
      </c>
      <c r="Q31" s="36" t="str" cm="1">
        <f t="array" ref="Q31">IF($K31=1,INDEX(C$11:C$36,MATCH(C31,C$11:C$36,0),)," ")</f>
        <v xml:space="preserve"> </v>
      </c>
      <c r="R31" s="36" t="str" cm="1">
        <f t="array" ref="R31">IF($K31=1,INDEX(D$11:D$36,MATCH(D31,D$11:D$36,0),)," ")</f>
        <v xml:space="preserve"> </v>
      </c>
      <c r="S31" s="38" t="str" cm="1">
        <f t="array" ref="S31">IF($K31=1,INDEX(E$11:E$36,MATCH(E31,E$11:E$36,0),)," ")</f>
        <v xml:space="preserve"> </v>
      </c>
      <c r="T31" s="38" t="str" cm="1">
        <f t="array" ref="T31">IF($K31=1,INDEX(F$11:F$36,MATCH(F31,F$11:F$36,0),)," ")</f>
        <v xml:space="preserve"> </v>
      </c>
      <c r="U31" s="36" t="str" cm="1">
        <f t="array" ref="U31">IF($K31=1,INDEX(G$11:G$36,MATCH(G31,G$11:G$36,0),)," ")</f>
        <v xml:space="preserve"> </v>
      </c>
      <c r="V31" s="37" t="str" cm="1">
        <f t="array" ref="V31">IF($K31=1,INDEX(H$11:H$36,MATCH(H31,H$11:H$36,0),)," ")</f>
        <v xml:space="preserve"> </v>
      </c>
      <c r="Z31" s="37" t="s">
        <v>231</v>
      </c>
      <c r="AA31" s="113" t="s">
        <v>231</v>
      </c>
      <c r="AB31" s="113" t="s">
        <v>231</v>
      </c>
      <c r="AC31" s="113" t="s">
        <v>231</v>
      </c>
      <c r="AD31" s="114" t="s">
        <v>231</v>
      </c>
      <c r="AE31" s="114" t="s">
        <v>231</v>
      </c>
      <c r="AF31" s="113" t="s">
        <v>231</v>
      </c>
      <c r="AG31" s="37" t="s">
        <v>231</v>
      </c>
    </row>
    <row r="32" spans="1:33" ht="18.75" x14ac:dyDescent="0.3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0</v>
      </c>
      <c r="L32">
        <f t="shared" ref="L32" si="6">K32*1</f>
        <v>0</v>
      </c>
      <c r="M32">
        <f t="shared" si="2"/>
        <v>0</v>
      </c>
      <c r="O32" s="37" t="str" cm="1">
        <f t="array" ref="O32">IF($K32=1,INDEX(A$11:A$36,MATCH(A32,A$11:A$36,0),)," ")</f>
        <v xml:space="preserve"> </v>
      </c>
      <c r="P32" s="36" t="str" cm="1">
        <f t="array" ref="P32">IF($K32=1,INDEX(B$11:B$36,MATCH(B32,B$11:B$36,0),)," ")</f>
        <v xml:space="preserve"> </v>
      </c>
      <c r="Q32" s="36" t="str" cm="1">
        <f t="array" ref="Q32">IF($K32=1,INDEX(C$11:C$36,MATCH(C32,C$11:C$36,0),)," ")</f>
        <v xml:space="preserve"> </v>
      </c>
      <c r="R32" s="36" t="str" cm="1">
        <f t="array" ref="R32">IF($K32=1,INDEX(D$11:D$36,MATCH(D32,D$11:D$36,0),)," ")</f>
        <v xml:space="preserve"> </v>
      </c>
      <c r="S32" s="38" t="str" cm="1">
        <f t="array" ref="S32">IF($K32=1,INDEX(E$11:E$36,MATCH(E32,E$11:E$36,0),)," ")</f>
        <v xml:space="preserve"> </v>
      </c>
      <c r="T32" s="38" t="str" cm="1">
        <f t="array" ref="T32">IF($K32=1,INDEX(F$11:F$36,MATCH(F32,F$11:F$36,0),)," ")</f>
        <v xml:space="preserve"> </v>
      </c>
      <c r="U32" s="36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  <c r="Z32" s="37" t="s">
        <v>231</v>
      </c>
      <c r="AA32" s="113" t="s">
        <v>231</v>
      </c>
      <c r="AB32" s="113" t="s">
        <v>231</v>
      </c>
      <c r="AC32" s="113" t="s">
        <v>231</v>
      </c>
      <c r="AD32" s="114" t="s">
        <v>231</v>
      </c>
      <c r="AE32" s="114" t="s">
        <v>231</v>
      </c>
      <c r="AF32" s="113" t="s">
        <v>231</v>
      </c>
      <c r="AG32" s="37" t="s">
        <v>231</v>
      </c>
    </row>
    <row r="33" spans="1:33" ht="18.75" x14ac:dyDescent="0.3">
      <c r="A33" s="27">
        <v>18</v>
      </c>
      <c r="B33" t="s">
        <v>73</v>
      </c>
      <c r="C33" s="15" t="s">
        <v>27</v>
      </c>
      <c r="D33" t="s">
        <v>11</v>
      </c>
      <c r="E33" s="16">
        <v>0.55902777777777779</v>
      </c>
      <c r="F33" s="16">
        <v>0.63541666666666663</v>
      </c>
      <c r="G33">
        <v>1.7</v>
      </c>
      <c r="H33">
        <v>7</v>
      </c>
      <c r="I33">
        <f t="shared" si="0"/>
        <v>2</v>
      </c>
      <c r="J33" s="17">
        <v>8</v>
      </c>
      <c r="K33">
        <v>0</v>
      </c>
      <c r="L33">
        <f>K33*0.5</f>
        <v>0</v>
      </c>
      <c r="M33">
        <f t="shared" si="2"/>
        <v>0</v>
      </c>
      <c r="O33" s="37" t="str" cm="1">
        <f t="array" ref="O33">IF($K33=1,INDEX(A$11:A$36,MATCH(A33,A$11:A$36,0),)," ")</f>
        <v xml:space="preserve"> </v>
      </c>
      <c r="P33" s="36" t="str" cm="1">
        <f t="array" ref="P33">IF($K33=1,INDEX(B$11:B$36,MATCH(B33,B$11:B$36,0),)," ")</f>
        <v xml:space="preserve"> </v>
      </c>
      <c r="Q33" s="36" t="str" cm="1">
        <f t="array" ref="Q33">IF($K33=1,INDEX(C$11:C$36,MATCH(C33,C$11:C$36,0),)," ")</f>
        <v xml:space="preserve"> </v>
      </c>
      <c r="R33" s="36" t="str" cm="1">
        <f t="array" ref="R33">IF($K33=1,INDEX(D$11:D$36,MATCH(D33,D$11:D$36,0),)," ")</f>
        <v xml:space="preserve"> </v>
      </c>
      <c r="S33" s="38" t="str" cm="1">
        <f t="array" ref="S33">IF($K33=1,INDEX(E$11:E$36,MATCH(E33,E$11:E$36,0),)," ")</f>
        <v xml:space="preserve"> </v>
      </c>
      <c r="T33" s="38" t="str" cm="1">
        <f t="array" ref="T33">IF($K33=1,INDEX(F$11:F$36,MATCH(F33,F$11:F$36,0),)," ")</f>
        <v xml:space="preserve"> </v>
      </c>
      <c r="U33" s="36" t="str" cm="1">
        <f t="array" ref="U33">IF($K33=1,INDEX(G$11:G$36,MATCH(G33,G$11:G$36,0),)," ")</f>
        <v xml:space="preserve"> </v>
      </c>
      <c r="V33" s="37" t="str" cm="1">
        <f t="array" ref="V33">IF($K33=1,INDEX(H$11:H$36,MATCH(H33,H$11:H$36,0),)," ")</f>
        <v xml:space="preserve"> </v>
      </c>
      <c r="Z33" s="37"/>
      <c r="AA33" s="113"/>
      <c r="AB33" s="113"/>
      <c r="AC33" s="113"/>
      <c r="AD33" s="114"/>
      <c r="AE33" s="114"/>
      <c r="AF33" s="113"/>
      <c r="AG33" s="37"/>
    </row>
    <row r="34" spans="1:33" ht="18.75" x14ac:dyDescent="0.3">
      <c r="A34" s="27">
        <v>18</v>
      </c>
      <c r="B34" t="s">
        <v>73</v>
      </c>
      <c r="C34" s="15" t="s">
        <v>27</v>
      </c>
      <c r="D34" t="s">
        <v>35</v>
      </c>
      <c r="E34" s="16">
        <v>0.55902777777777779</v>
      </c>
      <c r="F34" s="16">
        <v>0.59722222222222221</v>
      </c>
      <c r="G34">
        <v>1.7</v>
      </c>
      <c r="H34">
        <v>8</v>
      </c>
      <c r="I34">
        <f t="shared" si="0"/>
        <v>4</v>
      </c>
      <c r="J34" s="17">
        <v>9</v>
      </c>
      <c r="K34">
        <v>0</v>
      </c>
      <c r="L34">
        <f>K34*0.5</f>
        <v>0</v>
      </c>
      <c r="M34">
        <f t="shared" si="2"/>
        <v>0</v>
      </c>
      <c r="O34" s="37" t="str" cm="1">
        <f t="array" ref="O34">IF($K34=1,INDEX(A$11:A$36,MATCH(A34,A$11:A$36,0),)," ")</f>
        <v xml:space="preserve"> </v>
      </c>
      <c r="P34" s="36" t="str" cm="1">
        <f t="array" ref="P34">IF($K34=1,INDEX(B$11:B$36,MATCH(B34,B$11:B$36,0),)," ")</f>
        <v xml:space="preserve"> </v>
      </c>
      <c r="Q34" s="36" t="str" cm="1">
        <f t="array" ref="Q34">IF($K34=1,INDEX(C$11:C$36,MATCH(C34,C$11:C$36,0),)," ")</f>
        <v xml:space="preserve"> </v>
      </c>
      <c r="R34" s="36" t="str" cm="1">
        <f t="array" ref="R34">IF($K34=1,INDEX(D$11:D$36,MATCH(D34,D$11:D$36,0),)," ")</f>
        <v xml:space="preserve"> </v>
      </c>
      <c r="S34" s="38" t="str" cm="1">
        <f t="array" ref="S34">IF($K34=1,INDEX(E$11:E$36,MATCH(E34,E$11:E$36,0),)," ")</f>
        <v xml:space="preserve"> </v>
      </c>
      <c r="T34" s="38" t="str" cm="1">
        <f t="array" ref="T34">IF($K34=1,INDEX(F$11:F$36,MATCH(F34,F$11:F$36,0),)," ")</f>
        <v xml:space="preserve"> </v>
      </c>
      <c r="U34" s="36" t="str" cm="1">
        <f t="array" ref="U34">IF($K34=1,INDEX(G$11:G$36,MATCH(G34,G$11:G$36,0),)," ")</f>
        <v xml:space="preserve"> </v>
      </c>
      <c r="V34" s="37" t="str" cm="1">
        <f t="array" ref="V34">IF($K34=1,INDEX(H$11:H$36,MATCH(H34,H$11:H$36,0),)," ")</f>
        <v xml:space="preserve"> </v>
      </c>
      <c r="Z34" s="37"/>
      <c r="AA34" s="113"/>
      <c r="AB34" s="113"/>
      <c r="AC34" s="113"/>
      <c r="AD34" s="114"/>
      <c r="AE34" s="114"/>
      <c r="AF34" s="113"/>
      <c r="AG34" s="37"/>
    </row>
    <row r="35" spans="1:33" ht="18.75" x14ac:dyDescent="0.3">
      <c r="A35" s="27">
        <v>19</v>
      </c>
      <c r="B35" t="s">
        <v>74</v>
      </c>
      <c r="C35" s="148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0</v>
      </c>
      <c r="L35">
        <f t="shared" ref="L35:L36" si="7">K35*1</f>
        <v>0</v>
      </c>
      <c r="M35">
        <f t="shared" si="2"/>
        <v>0</v>
      </c>
      <c r="O35" s="37" t="str" cm="1">
        <f t="array" ref="O35">IF($K35=1,INDEX(A$11:A$36,MATCH(A35,A$11:A$36,0),)," ")</f>
        <v xml:space="preserve"> </v>
      </c>
      <c r="P35" s="36" t="str" cm="1">
        <f t="array" ref="P35">IF($K35=1,INDEX(B$11:B$36,MATCH(B35,B$11:B$36,0),)," ")</f>
        <v xml:space="preserve"> </v>
      </c>
      <c r="Q35" s="36" t="str" cm="1">
        <f t="array" ref="Q35">IF($K35=1,INDEX(C$11:C$36,MATCH(C35,C$11:C$36,0),)," ")</f>
        <v xml:space="preserve"> </v>
      </c>
      <c r="R35" s="36" t="str" cm="1">
        <f t="array" ref="R35">IF($K35=1,INDEX(D$11:D$36,MATCH(D35,D$11:D$36,0),)," ")</f>
        <v xml:space="preserve"> </v>
      </c>
      <c r="S35" s="38" t="str" cm="1">
        <f t="array" ref="S35">IF($K35=1,INDEX(E$11:E$36,MATCH(E35,E$11:E$36,0),)," ")</f>
        <v xml:space="preserve"> </v>
      </c>
      <c r="T35" s="38" t="str" cm="1">
        <f t="array" ref="T35">IF($K35=1,INDEX(F$11:F$36,MATCH(F35,F$11:F$36,0),)," ")</f>
        <v xml:space="preserve"> </v>
      </c>
      <c r="U35" s="36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  <c r="Z35" s="37" t="s">
        <v>231</v>
      </c>
      <c r="AA35" s="113" t="s">
        <v>231</v>
      </c>
      <c r="AB35" s="113" t="s">
        <v>231</v>
      </c>
      <c r="AC35" s="113" t="s">
        <v>231</v>
      </c>
      <c r="AD35" s="114" t="s">
        <v>231</v>
      </c>
      <c r="AE35" s="114" t="s">
        <v>231</v>
      </c>
      <c r="AF35" s="113" t="s">
        <v>231</v>
      </c>
      <c r="AG35" s="37" t="s">
        <v>231</v>
      </c>
    </row>
    <row r="36" spans="1:33" ht="18.75" x14ac:dyDescent="0.3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0</v>
      </c>
      <c r="L36">
        <f t="shared" si="7"/>
        <v>0</v>
      </c>
      <c r="M36">
        <f t="shared" si="2"/>
        <v>0</v>
      </c>
      <c r="O36" s="37" t="str" cm="1">
        <f t="array" ref="O36">IF($K36=1,INDEX(A$11:A$36,MATCH(A36,A$11:A$36,0),)," ")</f>
        <v xml:space="preserve"> </v>
      </c>
      <c r="P36" s="36" t="str" cm="1">
        <f t="array" ref="P36">IF($K36=1,INDEX(B$11:B$36,MATCH(B36,B$11:B$36,0),)," ")</f>
        <v xml:space="preserve"> </v>
      </c>
      <c r="Q36" s="36" t="str" cm="1">
        <f t="array" ref="Q36">IF($K36=1,INDEX(C$11:C$36,MATCH(C36,C$11:C$36,0),)," ")</f>
        <v xml:space="preserve"> </v>
      </c>
      <c r="R36" s="36" t="str" cm="1">
        <f t="array" ref="R36">IF($K36=1,INDEX(D$11:D$36,MATCH(D36,D$11:D$36,0),)," ")</f>
        <v xml:space="preserve"> </v>
      </c>
      <c r="S36" s="38" t="str" cm="1">
        <f t="array" ref="S36">IF($K36=1,INDEX(E$11:E$36,MATCH(E36,E$11:E$36,0),)," ")</f>
        <v xml:space="preserve"> </v>
      </c>
      <c r="T36" s="38" t="str" cm="1">
        <f t="array" ref="T36">IF($K36=1,INDEX(F$11:F$36,MATCH(F36,F$11:F$36,0),)," ")</f>
        <v xml:space="preserve"> </v>
      </c>
      <c r="U36" s="36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  <c r="Z36" s="37" t="s">
        <v>231</v>
      </c>
      <c r="AA36" s="113" t="s">
        <v>231</v>
      </c>
      <c r="AB36" s="113" t="s">
        <v>231</v>
      </c>
      <c r="AC36" s="113" t="s">
        <v>231</v>
      </c>
      <c r="AD36" s="114" t="s">
        <v>231</v>
      </c>
      <c r="AE36" s="114" t="s">
        <v>231</v>
      </c>
      <c r="AF36" s="113" t="s">
        <v>231</v>
      </c>
      <c r="AG36" s="37" t="s">
        <v>231</v>
      </c>
    </row>
    <row r="38" spans="1:33" x14ac:dyDescent="0.25">
      <c r="A38" s="134" t="s">
        <v>91</v>
      </c>
      <c r="B38" s="134" t="s">
        <v>92</v>
      </c>
    </row>
    <row r="39" spans="1:33" x14ac:dyDescent="0.25">
      <c r="A39" s="132" t="s">
        <v>93</v>
      </c>
      <c r="B39" s="135">
        <v>1</v>
      </c>
    </row>
    <row r="40" spans="1:33" ht="18.75" x14ac:dyDescent="0.3">
      <c r="A40" s="132" t="s">
        <v>94</v>
      </c>
      <c r="B40" s="135">
        <v>2</v>
      </c>
      <c r="C40" s="32"/>
      <c r="D40" s="32"/>
      <c r="E40" s="32"/>
      <c r="F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spans="1:33" x14ac:dyDescent="0.25">
      <c r="A41" s="132" t="s">
        <v>95</v>
      </c>
      <c r="B41" s="135">
        <v>3</v>
      </c>
    </row>
    <row r="42" spans="1:33" x14ac:dyDescent="0.25">
      <c r="A42" s="132" t="s">
        <v>96</v>
      </c>
      <c r="B42" s="135">
        <v>4</v>
      </c>
      <c r="J42">
        <v>1</v>
      </c>
      <c r="K42">
        <v>1</v>
      </c>
      <c r="L42">
        <v>1</v>
      </c>
    </row>
    <row r="43" spans="1:33" x14ac:dyDescent="0.25">
      <c r="A43" s="132" t="s">
        <v>97</v>
      </c>
      <c r="B43" s="135" t="s">
        <v>98</v>
      </c>
      <c r="J43">
        <v>2</v>
      </c>
      <c r="K43">
        <v>2</v>
      </c>
      <c r="L43">
        <v>2</v>
      </c>
    </row>
    <row r="44" spans="1:33" x14ac:dyDescent="0.25">
      <c r="A44" s="132" t="s">
        <v>99</v>
      </c>
      <c r="B44" s="135" t="s">
        <v>229</v>
      </c>
      <c r="J44">
        <v>3</v>
      </c>
      <c r="K44">
        <v>3</v>
      </c>
      <c r="L44">
        <v>3</v>
      </c>
    </row>
    <row r="45" spans="1:33" x14ac:dyDescent="0.25">
      <c r="A45" s="132" t="s">
        <v>101</v>
      </c>
      <c r="B45" s="135" t="s">
        <v>228</v>
      </c>
      <c r="J45">
        <v>4</v>
      </c>
      <c r="K45">
        <v>4</v>
      </c>
      <c r="L45">
        <v>4</v>
      </c>
    </row>
    <row r="46" spans="1:33" x14ac:dyDescent="0.25">
      <c r="A46" s="132" t="s">
        <v>102</v>
      </c>
      <c r="B46" s="135">
        <v>7</v>
      </c>
      <c r="J46">
        <v>5</v>
      </c>
      <c r="K46">
        <v>5</v>
      </c>
      <c r="L46">
        <v>5</v>
      </c>
    </row>
    <row r="47" spans="1:33" x14ac:dyDescent="0.25">
      <c r="A47" s="132" t="s">
        <v>103</v>
      </c>
      <c r="B47" s="135">
        <v>8</v>
      </c>
      <c r="J47">
        <v>6</v>
      </c>
      <c r="K47">
        <v>6</v>
      </c>
      <c r="L47">
        <v>6</v>
      </c>
    </row>
    <row r="48" spans="1:33" x14ac:dyDescent="0.25">
      <c r="A48" s="132" t="s">
        <v>104</v>
      </c>
      <c r="B48" s="135">
        <v>10</v>
      </c>
      <c r="J48">
        <v>7</v>
      </c>
      <c r="K48">
        <v>7</v>
      </c>
      <c r="L48">
        <v>7</v>
      </c>
    </row>
    <row r="49" spans="1:12" x14ac:dyDescent="0.25">
      <c r="A49" s="54" t="s">
        <v>227</v>
      </c>
      <c r="B49" s="55">
        <v>12</v>
      </c>
      <c r="J49">
        <v>8</v>
      </c>
      <c r="K49">
        <v>8</v>
      </c>
      <c r="L49" s="17">
        <v>9</v>
      </c>
    </row>
    <row r="50" spans="1:12" ht="21" x14ac:dyDescent="0.35">
      <c r="B50" s="99"/>
      <c r="J50">
        <v>3</v>
      </c>
      <c r="K50">
        <v>3</v>
      </c>
      <c r="L50">
        <v>3</v>
      </c>
    </row>
    <row r="51" spans="1:12" x14ac:dyDescent="0.25">
      <c r="J51">
        <v>7</v>
      </c>
      <c r="K51">
        <v>7</v>
      </c>
      <c r="L51">
        <v>7</v>
      </c>
    </row>
    <row r="52" spans="1:12" x14ac:dyDescent="0.25">
      <c r="J52">
        <v>8</v>
      </c>
      <c r="K52">
        <v>8</v>
      </c>
      <c r="L52" s="17">
        <v>9</v>
      </c>
    </row>
    <row r="53" spans="1:12" x14ac:dyDescent="0.25">
      <c r="J53">
        <v>6</v>
      </c>
      <c r="K53">
        <v>6</v>
      </c>
      <c r="L53">
        <v>6</v>
      </c>
    </row>
    <row r="54" spans="1:12" x14ac:dyDescent="0.25">
      <c r="J54">
        <v>9</v>
      </c>
      <c r="K54">
        <v>9</v>
      </c>
      <c r="L54" s="17">
        <v>10</v>
      </c>
    </row>
    <row r="55" spans="1:12" x14ac:dyDescent="0.25">
      <c r="J55">
        <v>2</v>
      </c>
      <c r="K55">
        <v>2</v>
      </c>
      <c r="L55">
        <v>2</v>
      </c>
    </row>
    <row r="56" spans="1:12" x14ac:dyDescent="0.25">
      <c r="J56">
        <v>6</v>
      </c>
      <c r="K56">
        <v>6</v>
      </c>
      <c r="L56">
        <v>6</v>
      </c>
    </row>
    <row r="57" spans="1:12" x14ac:dyDescent="0.25">
      <c r="J57">
        <v>10</v>
      </c>
      <c r="K57">
        <v>10</v>
      </c>
      <c r="L57" s="17">
        <v>11</v>
      </c>
    </row>
    <row r="58" spans="1:12" x14ac:dyDescent="0.25">
      <c r="J58">
        <v>5</v>
      </c>
      <c r="K58">
        <v>5</v>
      </c>
      <c r="L58">
        <v>5</v>
      </c>
    </row>
    <row r="59" spans="1:12" x14ac:dyDescent="0.25">
      <c r="J59">
        <v>6</v>
      </c>
      <c r="K59">
        <v>6</v>
      </c>
      <c r="L59" s="17">
        <v>7</v>
      </c>
    </row>
    <row r="60" spans="1:12" x14ac:dyDescent="0.25">
      <c r="J60">
        <v>1</v>
      </c>
      <c r="K60">
        <v>1</v>
      </c>
      <c r="L60">
        <v>1</v>
      </c>
    </row>
    <row r="61" spans="1:12" x14ac:dyDescent="0.25">
      <c r="J61">
        <v>5</v>
      </c>
      <c r="K61">
        <v>5</v>
      </c>
      <c r="L61">
        <v>5</v>
      </c>
    </row>
    <row r="62" spans="1:12" x14ac:dyDescent="0.25">
      <c r="J62">
        <v>6</v>
      </c>
      <c r="K62">
        <v>6</v>
      </c>
      <c r="L62" s="17">
        <v>7</v>
      </c>
    </row>
    <row r="63" spans="1:12" x14ac:dyDescent="0.25">
      <c r="J63">
        <v>2</v>
      </c>
      <c r="K63">
        <v>2</v>
      </c>
      <c r="L63">
        <v>2</v>
      </c>
    </row>
    <row r="64" spans="1:12" x14ac:dyDescent="0.25">
      <c r="J64">
        <v>7</v>
      </c>
      <c r="K64">
        <v>7</v>
      </c>
      <c r="L64" s="17">
        <v>8</v>
      </c>
    </row>
    <row r="65" spans="10:12" x14ac:dyDescent="0.25">
      <c r="J65">
        <v>8</v>
      </c>
      <c r="K65">
        <v>8</v>
      </c>
      <c r="L65" s="17">
        <v>9</v>
      </c>
    </row>
    <row r="66" spans="10:12" x14ac:dyDescent="0.25">
      <c r="J66">
        <v>1</v>
      </c>
      <c r="K66">
        <v>1</v>
      </c>
      <c r="L66">
        <v>1</v>
      </c>
    </row>
    <row r="67" spans="10:12" x14ac:dyDescent="0.25">
      <c r="J67">
        <v>3</v>
      </c>
      <c r="K67">
        <v>3</v>
      </c>
      <c r="L67">
        <v>3</v>
      </c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2">
    <mergeCell ref="O9:V9"/>
    <mergeCell ref="Z9:AG9"/>
  </mergeCells>
  <conditionalFormatting sqref="A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:I50 C41:F48 I41:AB41 I42:I48 M42:AB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B43 B45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6073-0BB1-4B91-8A6B-B53CACC63493}">
  <sheetPr>
    <tabColor rgb="FFFFFF00"/>
  </sheetPr>
  <dimension ref="A1:AG50"/>
  <sheetViews>
    <sheetView zoomScale="55" zoomScaleNormal="55" workbookViewId="0">
      <selection activeCell="AB18" sqref="AB18"/>
    </sheetView>
  </sheetViews>
  <sheetFormatPr defaultRowHeight="15" x14ac:dyDescent="0.25"/>
  <cols>
    <col min="1" max="1" width="18.5703125" customWidth="1"/>
    <col min="2" max="2" width="13" customWidth="1"/>
    <col min="3" max="3" width="28.42578125" customWidth="1"/>
    <col min="4" max="4" width="11.28515625" customWidth="1"/>
    <col min="5" max="5" width="10.85546875" customWidth="1"/>
    <col min="6" max="6" width="15.85546875" customWidth="1"/>
    <col min="7" max="7" width="14.85546875" customWidth="1"/>
    <col min="8" max="8" width="12.140625" customWidth="1"/>
    <col min="9" max="9" width="12.7109375" customWidth="1"/>
    <col min="10" max="10" width="19.85546875" customWidth="1"/>
    <col min="11" max="11" width="19.42578125" customWidth="1"/>
    <col min="12" max="12" width="13.140625" customWidth="1"/>
    <col min="15" max="15" width="22" customWidth="1"/>
    <col min="16" max="16" width="20.42578125" customWidth="1"/>
    <col min="17" max="17" width="26.710937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6" max="26" width="23.28515625" customWidth="1"/>
    <col min="27" max="27" width="16" customWidth="1"/>
    <col min="28" max="28" width="35" customWidth="1"/>
    <col min="29" max="29" width="15.28515625" customWidth="1"/>
    <col min="30" max="30" width="14" customWidth="1"/>
    <col min="31" max="31" width="12.42578125" customWidth="1"/>
    <col min="32" max="32" width="11" customWidth="1"/>
    <col min="33" max="33" width="11.7109375" customWidth="1"/>
  </cols>
  <sheetData>
    <row r="1" spans="1:33" ht="52.5" x14ac:dyDescent="0.4">
      <c r="A1" s="47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40" t="s">
        <v>108</v>
      </c>
      <c r="H1" s="39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33" ht="28.5" x14ac:dyDescent="0.45">
      <c r="A2" s="46">
        <f>SUMPRODUCT($G$11:$G$36,$K$11:$K$36)</f>
        <v>18.599999999999998</v>
      </c>
      <c r="C2" s="32">
        <f>SUM(L11:L36)</f>
        <v>5</v>
      </c>
      <c r="D2" s="32">
        <f>SUM(L11:L18)</f>
        <v>1</v>
      </c>
      <c r="E2" s="32">
        <f>SUM(L19:L21)</f>
        <v>1</v>
      </c>
      <c r="F2" s="32">
        <f>SUM(L22:L25)</f>
        <v>1</v>
      </c>
      <c r="G2" s="41">
        <f>SUM(L26:L36)</f>
        <v>2</v>
      </c>
      <c r="H2" s="32">
        <f>MAX(M11:M36)</f>
        <v>1</v>
      </c>
      <c r="I2" s="32">
        <f>SUM(L26:L28)</f>
        <v>1</v>
      </c>
      <c r="J2" s="32">
        <f>SUM(L29:L31)</f>
        <v>0</v>
      </c>
      <c r="K2" s="32">
        <f>SUM(L32:L34)</f>
        <v>1</v>
      </c>
      <c r="L2" s="32">
        <f>SUM(L35:L36)</f>
        <v>0</v>
      </c>
    </row>
    <row r="3" spans="1:33" ht="56.25" x14ac:dyDescent="0.25">
      <c r="C3" s="42" t="s">
        <v>109</v>
      </c>
      <c r="D3" s="42" t="s">
        <v>110</v>
      </c>
      <c r="E3" s="42" t="s">
        <v>110</v>
      </c>
      <c r="F3" s="42" t="s">
        <v>110</v>
      </c>
      <c r="G3" s="43" t="s">
        <v>111</v>
      </c>
      <c r="H3" s="42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</row>
    <row r="9" spans="1:33" ht="23.25" customHeight="1" x14ac:dyDescent="0.45">
      <c r="O9" s="164" t="s">
        <v>120</v>
      </c>
      <c r="P9" s="164"/>
      <c r="Q9" s="164"/>
      <c r="R9" s="164"/>
      <c r="S9" s="164"/>
      <c r="T9" s="164"/>
      <c r="U9" s="164"/>
      <c r="V9" s="164"/>
      <c r="Z9" s="165" t="s">
        <v>120</v>
      </c>
      <c r="AA9" s="165"/>
      <c r="AB9" s="165"/>
      <c r="AC9" s="165"/>
      <c r="AD9" s="165"/>
      <c r="AE9" s="165"/>
      <c r="AF9" s="165"/>
      <c r="AG9" s="165"/>
    </row>
    <row r="10" spans="1:33" ht="42" x14ac:dyDescent="0.35">
      <c r="A10" s="104" t="s">
        <v>68</v>
      </c>
      <c r="B10" s="104" t="s">
        <v>36</v>
      </c>
      <c r="C10" s="104" t="s">
        <v>37</v>
      </c>
      <c r="D10" s="104" t="s">
        <v>2</v>
      </c>
      <c r="E10" s="104" t="s">
        <v>38</v>
      </c>
      <c r="F10" s="104" t="s">
        <v>39</v>
      </c>
      <c r="G10" s="104" t="s">
        <v>5</v>
      </c>
      <c r="H10" s="71" t="s">
        <v>82</v>
      </c>
      <c r="I10" s="104" t="s">
        <v>83</v>
      </c>
      <c r="J10" s="71" t="s">
        <v>84</v>
      </c>
      <c r="K10" s="108" t="s">
        <v>85</v>
      </c>
      <c r="L10" s="108" t="s">
        <v>86</v>
      </c>
      <c r="M10" s="108" t="s">
        <v>87</v>
      </c>
      <c r="O10" s="34" t="s">
        <v>68</v>
      </c>
      <c r="P10" s="35" t="s">
        <v>36</v>
      </c>
      <c r="Q10" s="36" t="s">
        <v>37</v>
      </c>
      <c r="R10" s="36" t="s">
        <v>2</v>
      </c>
      <c r="S10" s="36" t="s">
        <v>38</v>
      </c>
      <c r="T10" s="36" t="s">
        <v>39</v>
      </c>
      <c r="U10" s="36" t="s">
        <v>5</v>
      </c>
      <c r="V10" s="37" t="s">
        <v>82</v>
      </c>
      <c r="Z10" s="34" t="s">
        <v>68</v>
      </c>
      <c r="AA10" s="111" t="s">
        <v>36</v>
      </c>
      <c r="AB10" s="112" t="s">
        <v>37</v>
      </c>
      <c r="AC10" s="112" t="s">
        <v>2</v>
      </c>
      <c r="AD10" s="112" t="s">
        <v>38</v>
      </c>
      <c r="AE10" s="112" t="s">
        <v>39</v>
      </c>
      <c r="AF10" s="112" t="s">
        <v>5</v>
      </c>
      <c r="AG10" s="37" t="s">
        <v>82</v>
      </c>
    </row>
    <row r="11" spans="1:33" ht="18.75" x14ac:dyDescent="0.3">
      <c r="A11" s="101">
        <v>1</v>
      </c>
      <c r="B11" s="55" t="s">
        <v>6</v>
      </c>
      <c r="C11" s="105" t="s">
        <v>69</v>
      </c>
      <c r="D11" s="55" t="s">
        <v>8</v>
      </c>
      <c r="E11" s="106">
        <v>0.75</v>
      </c>
      <c r="F11" s="106">
        <v>0.86458333333333337</v>
      </c>
      <c r="G11" s="55">
        <v>4.3</v>
      </c>
      <c r="H11" s="55">
        <v>1</v>
      </c>
      <c r="I11" s="55">
        <f>IF(D11="Monday", 1,IF(D11="Tuesday",2,IF(D11="Wednesday", 3,IF(D11="Thursday",4,IF(D11="Friday", 5,0)))))</f>
        <v>1</v>
      </c>
      <c r="J11" s="55">
        <v>1</v>
      </c>
      <c r="K11" s="55">
        <v>1</v>
      </c>
      <c r="L11" s="55">
        <f>K11*1</f>
        <v>1</v>
      </c>
      <c r="M11" s="55">
        <f>SUMIF($J$11:$J$36,J11,$K$11:$K$36)</f>
        <v>1</v>
      </c>
      <c r="O11" s="37" cm="1">
        <f t="array" ref="O11">IF($K11=1,INDEX(A$11:A$36,MATCH(A11,A$11:A$36,0),)," ")</f>
        <v>1</v>
      </c>
      <c r="P11" s="36" t="str" cm="1">
        <f t="array" ref="P11">IF($K11=1,INDEX(B$11:B$36,MATCH(B11,B$11:B$36,0),)," ")</f>
        <v>BS101</v>
      </c>
      <c r="Q11" s="36" t="str" cm="1">
        <f t="array" ref="Q11">IF($K11=1,INDEX(C$11:C$36,MATCH(C11,C$11:C$36,0),)," ")</f>
        <v>Business Strategy</v>
      </c>
      <c r="R11" s="36" t="str" cm="1">
        <f t="array" ref="R11">IF($K11=1,INDEX(D$11:D$36,MATCH(D11,D$11:D$36,0),)," ")</f>
        <v>Monday</v>
      </c>
      <c r="S11" s="38" cm="1">
        <f t="array" ref="S11">IF($K11=1,INDEX(E$11:E$36,MATCH(E11,E$11:E$36,0),)," ")</f>
        <v>0.75</v>
      </c>
      <c r="T11" s="38" cm="1">
        <f t="array" ref="T11">IF($K11=1,INDEX(F$11:F$36,MATCH(F11,F$11:F$36,0),)," ")</f>
        <v>0.86458333333333337</v>
      </c>
      <c r="U11" s="36" cm="1">
        <f t="array" ref="U11">IF($K11=1,INDEX(G$11:G$36,MATCH(G11,G$11:G$36,0),)," ")</f>
        <v>4.3</v>
      </c>
      <c r="V11" s="37" cm="1">
        <f t="array" ref="V11">IF($K11=1,INDEX(H$11:H$36,MATCH(H11,H$11:H$36,0),)," ")</f>
        <v>1</v>
      </c>
      <c r="Z11" s="37">
        <v>1</v>
      </c>
      <c r="AA11" s="113" t="s">
        <v>6</v>
      </c>
      <c r="AB11" s="113" t="s">
        <v>69</v>
      </c>
      <c r="AC11" s="113" t="s">
        <v>8</v>
      </c>
      <c r="AD11" s="114">
        <v>0.75</v>
      </c>
      <c r="AE11" s="114">
        <v>0.86458333333333337</v>
      </c>
      <c r="AF11" s="113">
        <v>4.3</v>
      </c>
      <c r="AG11" s="37">
        <v>1</v>
      </c>
    </row>
    <row r="12" spans="1:33" ht="18.75" x14ac:dyDescent="0.3">
      <c r="A12" s="101">
        <v>2</v>
      </c>
      <c r="B12" s="55" t="s">
        <v>6</v>
      </c>
      <c r="C12" s="105" t="s">
        <v>69</v>
      </c>
      <c r="D12" s="55" t="s">
        <v>11</v>
      </c>
      <c r="E12" s="106">
        <v>0.75</v>
      </c>
      <c r="F12" s="106">
        <v>0.86458333333333337</v>
      </c>
      <c r="G12" s="55">
        <v>3.8</v>
      </c>
      <c r="H12" s="55">
        <v>2</v>
      </c>
      <c r="I12" s="55">
        <f t="shared" ref="I12:I36" si="0">IF(D12="Monday", 1,IF(D12="Tuesday",2,IF(D12="Wednesday", 3,IF(D12="Thursday",4,IF(D12="Friday", 5,0)))))</f>
        <v>2</v>
      </c>
      <c r="J12" s="55">
        <v>2</v>
      </c>
      <c r="K12" s="55">
        <v>0</v>
      </c>
      <c r="L12" s="55">
        <f t="shared" ref="L12:L14" si="1">K12*1</f>
        <v>0</v>
      </c>
      <c r="M12" s="55">
        <f t="shared" ref="M12:M36" si="2">SUMIF($J$11:$J$36,J12,$K$11:$K$36)</f>
        <v>0</v>
      </c>
      <c r="O12" s="37" t="str" cm="1">
        <f t="array" ref="O12">IF($K12=1,INDEX(A$11:A$36,MATCH(A12,A$11:A$36,0),)," ")</f>
        <v xml:space="preserve"> </v>
      </c>
      <c r="P12" s="36" t="str" cm="1">
        <f t="array" ref="P12">IF($K12=1,INDEX(B$11:B$36,MATCH(B12,B$11:B$36,0),)," ")</f>
        <v xml:space="preserve"> </v>
      </c>
      <c r="Q12" s="36" t="str" cm="1">
        <f t="array" ref="Q12">IF($K12=1,INDEX(C$11:C$36,MATCH(C12,C$11:C$36,0),)," ")</f>
        <v xml:space="preserve"> </v>
      </c>
      <c r="R12" s="36" t="str" cm="1">
        <f t="array" ref="R12">IF($K12=1,INDEX(D$11:D$36,MATCH(D12,D$11:D$36,0),)," ")</f>
        <v xml:space="preserve"> </v>
      </c>
      <c r="S12" s="38" t="str" cm="1">
        <f t="array" ref="S12">IF($K12=1,INDEX(E$11:E$36,MATCH(E12,E$11:E$36,0),)," ")</f>
        <v xml:space="preserve"> </v>
      </c>
      <c r="T12" s="38" t="str" cm="1">
        <f t="array" ref="T12">IF($K12=1,INDEX(F$11:F$36,MATCH(F12,F$11:F$36,0),)," ")</f>
        <v xml:space="preserve"> </v>
      </c>
      <c r="U12" s="36" t="str" cm="1">
        <f t="array" ref="U12">IF($K12=1,INDEX(G$11:G$36,MATCH(G12,G$11:G$36,0),)," ")</f>
        <v xml:space="preserve"> </v>
      </c>
      <c r="V12" s="37" t="str" cm="1">
        <f t="array" ref="V12">IF($K12=1,INDEX(H$11:H$36,MATCH(H12,H$11:H$36,0),)," ")</f>
        <v xml:space="preserve"> </v>
      </c>
      <c r="Z12" s="37">
        <v>18</v>
      </c>
      <c r="AA12" s="113" t="s">
        <v>73</v>
      </c>
      <c r="AB12" s="113" t="s">
        <v>27</v>
      </c>
      <c r="AC12" s="113" t="s">
        <v>11</v>
      </c>
      <c r="AD12" s="114">
        <v>0.55902777777777779</v>
      </c>
      <c r="AE12" s="114">
        <v>0.63541666666666663</v>
      </c>
      <c r="AF12" s="113">
        <v>1.7</v>
      </c>
      <c r="AG12" s="37">
        <v>7</v>
      </c>
    </row>
    <row r="13" spans="1:33" ht="18.75" x14ac:dyDescent="0.3">
      <c r="A13" s="101">
        <v>3</v>
      </c>
      <c r="B13" s="55" t="s">
        <v>6</v>
      </c>
      <c r="C13" s="105" t="s">
        <v>69</v>
      </c>
      <c r="D13" s="55" t="s">
        <v>12</v>
      </c>
      <c r="E13" s="106">
        <v>0.75</v>
      </c>
      <c r="F13" s="106">
        <v>0.86458333333333337</v>
      </c>
      <c r="G13" s="55">
        <v>3.5</v>
      </c>
      <c r="H13" s="55">
        <v>3</v>
      </c>
      <c r="I13" s="55">
        <f t="shared" si="0"/>
        <v>3</v>
      </c>
      <c r="J13" s="55">
        <v>3</v>
      </c>
      <c r="K13" s="55">
        <v>0</v>
      </c>
      <c r="L13" s="55">
        <f t="shared" si="1"/>
        <v>0</v>
      </c>
      <c r="M13" s="55">
        <f t="shared" si="2"/>
        <v>1</v>
      </c>
      <c r="O13" s="37" t="str" cm="1">
        <f t="array" ref="O13">IF($K13=1,INDEX(A$11:A$36,MATCH(A13,A$11:A$36,0),)," ")</f>
        <v xml:space="preserve"> </v>
      </c>
      <c r="P13" s="36" t="str" cm="1">
        <f t="array" ref="P13">IF($K13=1,INDEX(B$11:B$36,MATCH(B13,B$11:B$36,0),)," ")</f>
        <v xml:space="preserve"> </v>
      </c>
      <c r="Q13" s="36" t="str" cm="1">
        <f t="array" ref="Q13">IF($K13=1,INDEX(C$11:C$36,MATCH(C13,C$11:C$36,0),)," ")</f>
        <v xml:space="preserve"> </v>
      </c>
      <c r="R13" s="36" t="str" cm="1">
        <f t="array" ref="R13">IF($K13=1,INDEX(D$11:D$36,MATCH(D13,D$11:D$36,0),)," ")</f>
        <v xml:space="preserve"> </v>
      </c>
      <c r="S13" s="38" t="str" cm="1">
        <f t="array" ref="S13">IF($K13=1,INDEX(E$11:E$36,MATCH(E13,E$11:E$36,0),)," ")</f>
        <v xml:space="preserve"> </v>
      </c>
      <c r="T13" s="38" t="str" cm="1">
        <f t="array" ref="T13">IF($K13=1,INDEX(F$11:F$36,MATCH(F13,F$11:F$36,0),)," ")</f>
        <v xml:space="preserve"> </v>
      </c>
      <c r="U13" s="36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Z13" s="37">
        <v>9</v>
      </c>
      <c r="AA13" s="113" t="s">
        <v>18</v>
      </c>
      <c r="AB13" s="113" t="s">
        <v>19</v>
      </c>
      <c r="AC13" s="113" t="s">
        <v>12</v>
      </c>
      <c r="AD13" s="114">
        <v>0.60416666666666663</v>
      </c>
      <c r="AE13" s="114">
        <v>0.71875</v>
      </c>
      <c r="AF13" s="113">
        <v>4.4000000000000004</v>
      </c>
      <c r="AG13" s="37">
        <v>9</v>
      </c>
    </row>
    <row r="14" spans="1:33" ht="18.75" x14ac:dyDescent="0.3">
      <c r="A14" s="101">
        <v>4</v>
      </c>
      <c r="B14" s="55" t="s">
        <v>6</v>
      </c>
      <c r="C14" s="105" t="s">
        <v>69</v>
      </c>
      <c r="D14" s="55" t="s">
        <v>13</v>
      </c>
      <c r="E14" s="106">
        <v>0.75</v>
      </c>
      <c r="F14" s="106">
        <v>0.86458333333333337</v>
      </c>
      <c r="G14" s="55">
        <v>3.5</v>
      </c>
      <c r="H14" s="55">
        <v>4</v>
      </c>
      <c r="I14" s="55">
        <f t="shared" si="0"/>
        <v>5</v>
      </c>
      <c r="J14" s="55">
        <v>4</v>
      </c>
      <c r="K14" s="55">
        <v>0</v>
      </c>
      <c r="L14" s="55">
        <f t="shared" si="1"/>
        <v>0</v>
      </c>
      <c r="M14" s="55">
        <f t="shared" si="2"/>
        <v>0</v>
      </c>
      <c r="O14" s="37" t="str" cm="1">
        <f t="array" ref="O14">IF($K14=1,INDEX(A$11:A$36,MATCH(A14,A$11:A$36,0),)," ")</f>
        <v xml:space="preserve"> </v>
      </c>
      <c r="P14" s="36" t="str" cm="1">
        <f t="array" ref="P14">IF($K14=1,INDEX(B$11:B$36,MATCH(B14,B$11:B$36,0),)," ")</f>
        <v xml:space="preserve"> </v>
      </c>
      <c r="Q14" s="36" t="str" cm="1">
        <f t="array" ref="Q14">IF($K14=1,INDEX(C$11:C$36,MATCH(C14,C$11:C$36,0),)," ")</f>
        <v xml:space="preserve"> </v>
      </c>
      <c r="R14" s="36" t="str" cm="1">
        <f t="array" ref="R14">IF($K14=1,INDEX(D$11:D$36,MATCH(D14,D$11:D$36,0),)," ")</f>
        <v xml:space="preserve"> </v>
      </c>
      <c r="S14" s="38" t="str" cm="1">
        <f t="array" ref="S14">IF($K14=1,INDEX(E$11:E$36,MATCH(E14,E$11:E$36,0),)," ")</f>
        <v xml:space="preserve"> </v>
      </c>
      <c r="T14" s="38" t="str" cm="1">
        <f t="array" ref="T14">IF($K14=1,INDEX(F$11:F$36,MATCH(F14,F$11:F$36,0),)," ")</f>
        <v xml:space="preserve"> </v>
      </c>
      <c r="U14" s="36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Z14" s="37">
        <v>7</v>
      </c>
      <c r="AA14" s="113" t="s">
        <v>70</v>
      </c>
      <c r="AB14" s="113" t="s">
        <v>17</v>
      </c>
      <c r="AC14" s="113" t="s">
        <v>12</v>
      </c>
      <c r="AD14" s="114">
        <v>0.75</v>
      </c>
      <c r="AE14" s="114">
        <v>0.86458333333333337</v>
      </c>
      <c r="AF14" s="113">
        <v>3.5</v>
      </c>
      <c r="AG14" s="37">
        <v>3</v>
      </c>
    </row>
    <row r="15" spans="1:33" ht="18.75" x14ac:dyDescent="0.3">
      <c r="A15" s="101">
        <v>5</v>
      </c>
      <c r="B15" s="55" t="s">
        <v>6</v>
      </c>
      <c r="C15" s="105" t="s">
        <v>69</v>
      </c>
      <c r="D15" s="55" t="s">
        <v>8</v>
      </c>
      <c r="E15" s="106">
        <v>0.55902777777777779</v>
      </c>
      <c r="F15" s="106">
        <v>0.59722222222222221</v>
      </c>
      <c r="G15" s="55">
        <v>2.2999999999999998</v>
      </c>
      <c r="H15" s="55">
        <v>5</v>
      </c>
      <c r="I15" s="55">
        <f t="shared" si="0"/>
        <v>1</v>
      </c>
      <c r="J15" s="55">
        <v>5</v>
      </c>
      <c r="K15" s="55">
        <v>0</v>
      </c>
      <c r="L15" s="55">
        <f>K15*0.5</f>
        <v>0</v>
      </c>
      <c r="M15" s="55">
        <f t="shared" si="2"/>
        <v>0</v>
      </c>
      <c r="O15" s="37" t="str" cm="1">
        <f t="array" ref="O15">IF($K15=1,INDEX(A$11:A$36,MATCH(A15,A$11:A$36,0),)," ")</f>
        <v xml:space="preserve"> </v>
      </c>
      <c r="P15" s="36" t="str" cm="1">
        <f t="array" ref="P15">IF($K15=1,INDEX(B$11:B$36,MATCH(B15,B$11:B$36,0),)," ")</f>
        <v xml:space="preserve"> </v>
      </c>
      <c r="Q15" s="36" t="str" cm="1">
        <f t="array" ref="Q15">IF($K15=1,INDEX(C$11:C$36,MATCH(C15,C$11:C$36,0),)," ")</f>
        <v xml:space="preserve"> </v>
      </c>
      <c r="R15" s="36" t="str" cm="1">
        <f t="array" ref="R15">IF($K15=1,INDEX(D$11:D$36,MATCH(D15,D$11:D$36,0),)," ")</f>
        <v xml:space="preserve"> </v>
      </c>
      <c r="S15" s="38" t="str" cm="1">
        <f t="array" ref="S15">IF($K15=1,INDEX(E$11:E$36,MATCH(E15,E$11:E$36,0),)," ")</f>
        <v xml:space="preserve"> </v>
      </c>
      <c r="T15" s="38" t="str" cm="1">
        <f t="array" ref="T15">IF($K15=1,INDEX(F$11:F$36,MATCH(F15,F$11:F$36,0),)," ")</f>
        <v xml:space="preserve"> </v>
      </c>
      <c r="U15" s="36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Z15" s="37">
        <v>18</v>
      </c>
      <c r="AA15" s="113" t="s">
        <v>73</v>
      </c>
      <c r="AB15" s="113" t="s">
        <v>27</v>
      </c>
      <c r="AC15" s="113" t="s">
        <v>35</v>
      </c>
      <c r="AD15" s="114">
        <v>0.55902777777777779</v>
      </c>
      <c r="AE15" s="114">
        <v>0.59722222222222221</v>
      </c>
      <c r="AF15" s="113">
        <v>1.7</v>
      </c>
      <c r="AG15" s="37">
        <v>8</v>
      </c>
    </row>
    <row r="16" spans="1:33" ht="18.75" x14ac:dyDescent="0.3">
      <c r="A16" s="101">
        <v>5</v>
      </c>
      <c r="B16" s="55" t="s">
        <v>6</v>
      </c>
      <c r="C16" s="105" t="s">
        <v>69</v>
      </c>
      <c r="D16" s="55" t="s">
        <v>12</v>
      </c>
      <c r="E16" s="106">
        <v>0.55902777777777779</v>
      </c>
      <c r="F16" s="106">
        <v>0.63541666666666663</v>
      </c>
      <c r="G16" s="55">
        <v>2.2999999999999998</v>
      </c>
      <c r="H16" s="55">
        <v>6</v>
      </c>
      <c r="I16" s="55">
        <f t="shared" si="0"/>
        <v>3</v>
      </c>
      <c r="J16" s="55">
        <v>6</v>
      </c>
      <c r="K16" s="55">
        <v>0</v>
      </c>
      <c r="L16" s="55">
        <f>K16*0.5</f>
        <v>0</v>
      </c>
      <c r="M16" s="55">
        <f t="shared" si="2"/>
        <v>1</v>
      </c>
      <c r="O16" s="37" t="str" cm="1">
        <f t="array" ref="O16">IF($K16=1,INDEX(A$11:A$36,MATCH(A16,A$11:A$36,0),)," ")</f>
        <v xml:space="preserve"> </v>
      </c>
      <c r="P16" s="36" t="str" cm="1">
        <f t="array" ref="P16">IF($K16=1,INDEX(B$11:B$36,MATCH(B16,B$11:B$36,0),)," ")</f>
        <v xml:space="preserve"> </v>
      </c>
      <c r="Q16" s="36" t="str" cm="1">
        <f t="array" ref="Q16">IF($K16=1,INDEX(C$11:C$36,MATCH(C16,C$11:C$36,0),)," ")</f>
        <v xml:space="preserve"> </v>
      </c>
      <c r="R16" s="36" t="str" cm="1">
        <f t="array" ref="R16">IF($K16=1,INDEX(D$11:D$36,MATCH(D16,D$11:D$36,0),)," ")</f>
        <v xml:space="preserve"> </v>
      </c>
      <c r="S16" s="38" t="str" cm="1">
        <f t="array" ref="S16">IF($K16=1,INDEX(E$11:E$36,MATCH(E16,E$11:E$36,0),)," ")</f>
        <v xml:space="preserve"> </v>
      </c>
      <c r="T16" s="38" t="str" cm="1">
        <f t="array" ref="T16">IF($K16=1,INDEX(F$11:F$36,MATCH(F16,F$11:F$36,0),)," ")</f>
        <v xml:space="preserve"> </v>
      </c>
      <c r="U16" s="36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Z16" s="37">
        <v>13</v>
      </c>
      <c r="AA16" s="113" t="s">
        <v>71</v>
      </c>
      <c r="AB16" s="113" t="s">
        <v>72</v>
      </c>
      <c r="AC16" s="113" t="s">
        <v>35</v>
      </c>
      <c r="AD16" s="114">
        <v>0.75</v>
      </c>
      <c r="AE16" s="114">
        <v>0.86458333333333337</v>
      </c>
      <c r="AF16" s="113">
        <v>3</v>
      </c>
      <c r="AG16" s="37">
        <v>12</v>
      </c>
    </row>
    <row r="17" spans="1:33" ht="18.75" x14ac:dyDescent="0.3">
      <c r="A17" s="101">
        <v>6</v>
      </c>
      <c r="B17" s="55" t="s">
        <v>6</v>
      </c>
      <c r="C17" s="105" t="s">
        <v>69</v>
      </c>
      <c r="D17" s="55" t="s">
        <v>11</v>
      </c>
      <c r="E17" s="106">
        <v>0.55902777777777779</v>
      </c>
      <c r="F17" s="106">
        <v>0.63541666666666663</v>
      </c>
      <c r="G17" s="55">
        <v>1.35</v>
      </c>
      <c r="H17" s="55">
        <v>7</v>
      </c>
      <c r="I17" s="55">
        <f t="shared" si="0"/>
        <v>2</v>
      </c>
      <c r="J17" s="55">
        <v>7</v>
      </c>
      <c r="K17" s="55">
        <v>0</v>
      </c>
      <c r="L17" s="55">
        <f>K17*0.5</f>
        <v>0</v>
      </c>
      <c r="M17" s="55">
        <f t="shared" si="2"/>
        <v>1</v>
      </c>
      <c r="O17" s="37" t="str" cm="1">
        <f t="array" ref="O17">IF($K17=1,INDEX(A$11:A$36,MATCH(A17,A$11:A$36,0),)," ")</f>
        <v xml:space="preserve"> </v>
      </c>
      <c r="P17" s="36" t="str" cm="1">
        <f t="array" ref="P17">IF($K17=1,INDEX(B$11:B$36,MATCH(B17,B$11:B$36,0),)," ")</f>
        <v xml:space="preserve"> </v>
      </c>
      <c r="Q17" s="36" t="str" cm="1">
        <f t="array" ref="Q17">IF($K17=1,INDEX(C$11:C$36,MATCH(C17,C$11:C$36,0),)," ")</f>
        <v xml:space="preserve"> </v>
      </c>
      <c r="R17" s="36" t="str" cm="1">
        <f t="array" ref="R17">IF($K17=1,INDEX(D$11:D$36,MATCH(D17,D$11:D$36,0),)," ")</f>
        <v xml:space="preserve"> </v>
      </c>
      <c r="S17" s="38" t="str" cm="1">
        <f t="array" ref="S17">IF($K17=1,INDEX(E$11:E$36,MATCH(E17,E$11:E$36,0),)," ")</f>
        <v xml:space="preserve"> </v>
      </c>
      <c r="T17" s="38" t="str" cm="1">
        <f t="array" ref="T17">IF($K17=1,INDEX(F$11:F$36,MATCH(F17,F$11:F$36,0),)," ")</f>
        <v xml:space="preserve"> </v>
      </c>
      <c r="U17" s="36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Z17" s="37" t="s">
        <v>231</v>
      </c>
      <c r="AA17" s="113" t="s">
        <v>231</v>
      </c>
      <c r="AB17" s="113" t="s">
        <v>231</v>
      </c>
      <c r="AC17" s="113" t="s">
        <v>231</v>
      </c>
      <c r="AD17" s="114" t="s">
        <v>231</v>
      </c>
      <c r="AE17" s="114" t="s">
        <v>231</v>
      </c>
      <c r="AF17" s="113" t="s">
        <v>231</v>
      </c>
      <c r="AG17" s="37" t="s">
        <v>231</v>
      </c>
    </row>
    <row r="18" spans="1:33" ht="18.75" x14ac:dyDescent="0.3">
      <c r="A18" s="101">
        <v>6</v>
      </c>
      <c r="B18" s="55" t="s">
        <v>6</v>
      </c>
      <c r="C18" s="105" t="s">
        <v>69</v>
      </c>
      <c r="D18" s="55" t="s">
        <v>35</v>
      </c>
      <c r="E18" s="106">
        <v>0.55902777777777779</v>
      </c>
      <c r="F18" s="106">
        <v>0.59722222222222221</v>
      </c>
      <c r="G18" s="55">
        <v>1.35</v>
      </c>
      <c r="H18" s="55">
        <v>8</v>
      </c>
      <c r="I18" s="55">
        <f t="shared" si="0"/>
        <v>4</v>
      </c>
      <c r="J18" s="55">
        <v>8</v>
      </c>
      <c r="K18" s="55">
        <v>0</v>
      </c>
      <c r="L18" s="55">
        <f>K18*0.5</f>
        <v>0</v>
      </c>
      <c r="M18" s="55">
        <f t="shared" si="2"/>
        <v>1</v>
      </c>
      <c r="O18" s="37" t="str" cm="1">
        <f t="array" ref="O18">IF($K18=1,INDEX(A$11:A$36,MATCH(A18,A$11:A$36,0),)," ")</f>
        <v xml:space="preserve"> </v>
      </c>
      <c r="P18" s="36" t="str" cm="1">
        <f t="array" ref="P18">IF($K18=1,INDEX(B$11:B$36,MATCH(B18,B$11:B$36,0),)," ")</f>
        <v xml:space="preserve"> </v>
      </c>
      <c r="Q18" s="36" t="str" cm="1">
        <f t="array" ref="Q18">IF($K18=1,INDEX(C$11:C$36,MATCH(C18,C$11:C$36,0),)," ")</f>
        <v xml:space="preserve"> </v>
      </c>
      <c r="R18" s="36" t="str" cm="1">
        <f t="array" ref="R18">IF($K18=1,INDEX(D$11:D$36,MATCH(D18,D$11:D$36,0),)," ")</f>
        <v xml:space="preserve"> </v>
      </c>
      <c r="S18" s="38" t="str" cm="1">
        <f t="array" ref="S18">IF($K18=1,INDEX(E$11:E$36,MATCH(E18,E$11:E$36,0),)," ")</f>
        <v xml:space="preserve"> </v>
      </c>
      <c r="T18" s="38" t="str" cm="1">
        <f t="array" ref="T18">IF($K18=1,INDEX(F$11:F$36,MATCH(F18,F$11:F$36,0),)," ")</f>
        <v xml:space="preserve"> </v>
      </c>
      <c r="U18" s="36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Z18" s="37" t="s">
        <v>231</v>
      </c>
      <c r="AA18" s="113" t="s">
        <v>231</v>
      </c>
      <c r="AB18" s="113" t="s">
        <v>231</v>
      </c>
      <c r="AC18" s="113" t="s">
        <v>231</v>
      </c>
      <c r="AD18" s="114" t="s">
        <v>231</v>
      </c>
      <c r="AE18" s="114" t="s">
        <v>231</v>
      </c>
      <c r="AF18" s="113" t="s">
        <v>231</v>
      </c>
      <c r="AG18" s="37" t="s">
        <v>231</v>
      </c>
    </row>
    <row r="19" spans="1:33" ht="18.75" x14ac:dyDescent="0.3">
      <c r="A19" s="101">
        <v>7</v>
      </c>
      <c r="B19" s="55" t="s">
        <v>70</v>
      </c>
      <c r="C19" s="105" t="s">
        <v>17</v>
      </c>
      <c r="D19" s="55" t="s">
        <v>12</v>
      </c>
      <c r="E19" s="106">
        <v>0.75</v>
      </c>
      <c r="F19" s="106">
        <v>0.86458333333333337</v>
      </c>
      <c r="G19" s="55">
        <v>3.5</v>
      </c>
      <c r="H19" s="55">
        <v>3</v>
      </c>
      <c r="I19" s="55">
        <f t="shared" si="0"/>
        <v>3</v>
      </c>
      <c r="J19" s="55">
        <v>3</v>
      </c>
      <c r="K19" s="55">
        <v>1</v>
      </c>
      <c r="L19" s="55">
        <f t="shared" ref="L19" si="3">K19*1</f>
        <v>1</v>
      </c>
      <c r="M19" s="55">
        <f t="shared" si="2"/>
        <v>1</v>
      </c>
      <c r="O19" s="37" cm="1">
        <f t="array" ref="O19">IF($K19=1,INDEX(A$11:A$36,MATCH(A19,A$11:A$36,0),)," ")</f>
        <v>7</v>
      </c>
      <c r="P19" s="36" t="str" cm="1">
        <f t="array" ref="P19">IF($K19=1,INDEX(B$11:B$36,MATCH(B19,B$11:B$36,0),)," ")</f>
        <v>FIN300</v>
      </c>
      <c r="Q19" s="36" t="str" cm="1">
        <f t="array" ref="Q19">IF($K19=1,INDEX(C$11:C$36,MATCH(C19,C$11:C$36,0),)," ")</f>
        <v>International Finance</v>
      </c>
      <c r="R19" s="36" t="str" cm="1">
        <f t="array" ref="R19">IF($K19=1,INDEX(D$11:D$36,MATCH(D19,D$11:D$36,0),)," ")</f>
        <v>Wednesday</v>
      </c>
      <c r="S19" s="38" cm="1">
        <f t="array" ref="S19">IF($K19=1,INDEX(E$11:E$36,MATCH(E19,E$11:E$36,0),)," ")</f>
        <v>0.75</v>
      </c>
      <c r="T19" s="38" cm="1">
        <f t="array" ref="T19">IF($K19=1,INDEX(F$11:F$36,MATCH(F19,F$11:F$36,0),)," ")</f>
        <v>0.86458333333333337</v>
      </c>
      <c r="U19" s="36" cm="1">
        <f t="array" ref="U19">IF($K19=1,INDEX(G$11:G$36,MATCH(G19,G$11:G$36,0),)," ")</f>
        <v>3.5</v>
      </c>
      <c r="V19" s="37" cm="1">
        <f t="array" ref="V19">IF($K19=1,INDEX(H$11:H$36,MATCH(H19,H$11:H$36,0),)," ")</f>
        <v>3</v>
      </c>
      <c r="Z19" s="37"/>
      <c r="AA19" s="113"/>
      <c r="AB19" s="113"/>
      <c r="AC19" s="113"/>
      <c r="AD19" s="114"/>
      <c r="AE19" s="114"/>
      <c r="AF19" s="113"/>
      <c r="AG19" s="37"/>
    </row>
    <row r="20" spans="1:33" ht="18.75" x14ac:dyDescent="0.3">
      <c r="A20" s="101">
        <v>8</v>
      </c>
      <c r="B20" s="55" t="s">
        <v>70</v>
      </c>
      <c r="C20" s="105" t="s">
        <v>17</v>
      </c>
      <c r="D20" s="55" t="s">
        <v>11</v>
      </c>
      <c r="E20" s="106">
        <v>0.55902777777777779</v>
      </c>
      <c r="F20" s="106">
        <v>0.63541666666666663</v>
      </c>
      <c r="G20" s="55">
        <v>1.65</v>
      </c>
      <c r="H20" s="55">
        <v>7</v>
      </c>
      <c r="I20" s="55">
        <f t="shared" si="0"/>
        <v>2</v>
      </c>
      <c r="J20" s="55">
        <v>7</v>
      </c>
      <c r="K20" s="55">
        <v>0</v>
      </c>
      <c r="L20" s="55">
        <f>K20*0.5</f>
        <v>0</v>
      </c>
      <c r="M20" s="55">
        <f t="shared" si="2"/>
        <v>1</v>
      </c>
      <c r="O20" s="37" t="str" cm="1">
        <f t="array" ref="O20">IF($K20=1,INDEX(A$11:A$36,MATCH(A20,A$11:A$36,0),)," ")</f>
        <v xml:space="preserve"> </v>
      </c>
      <c r="P20" s="36" t="str" cm="1">
        <f t="array" ref="P20">IF($K20=1,INDEX(B$11:B$36,MATCH(B20,B$11:B$36,0),)," ")</f>
        <v xml:space="preserve"> </v>
      </c>
      <c r="Q20" s="36" t="str" cm="1">
        <f t="array" ref="Q20">IF($K20=1,INDEX(C$11:C$36,MATCH(C20,C$11:C$36,0),)," ")</f>
        <v xml:space="preserve"> </v>
      </c>
      <c r="R20" s="36" t="str" cm="1">
        <f t="array" ref="R20">IF($K20=1,INDEX(D$11:D$36,MATCH(D20,D$11:D$36,0),)," ")</f>
        <v xml:space="preserve"> </v>
      </c>
      <c r="S20" s="38" t="str" cm="1">
        <f t="array" ref="S20">IF($K20=1,INDEX(E$11:E$36,MATCH(E20,E$11:E$36,0),)," ")</f>
        <v xml:space="preserve"> </v>
      </c>
      <c r="T20" s="38" t="str" cm="1">
        <f t="array" ref="T20">IF($K20=1,INDEX(F$11:F$36,MATCH(F20,F$11:F$36,0),)," ")</f>
        <v xml:space="preserve"> </v>
      </c>
      <c r="U20" s="36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Z20" s="37" t="s">
        <v>231</v>
      </c>
      <c r="AA20" s="113" t="s">
        <v>231</v>
      </c>
      <c r="AB20" s="113" t="s">
        <v>231</v>
      </c>
      <c r="AC20" s="113" t="s">
        <v>231</v>
      </c>
      <c r="AD20" s="114" t="s">
        <v>231</v>
      </c>
      <c r="AE20" s="114" t="s">
        <v>231</v>
      </c>
      <c r="AF20" s="113" t="s">
        <v>231</v>
      </c>
      <c r="AG20" s="37" t="s">
        <v>231</v>
      </c>
    </row>
    <row r="21" spans="1:33" ht="18.75" x14ac:dyDescent="0.3">
      <c r="A21" s="101">
        <v>8</v>
      </c>
      <c r="B21" s="55" t="s">
        <v>70</v>
      </c>
      <c r="C21" s="105" t="s">
        <v>17</v>
      </c>
      <c r="D21" s="55" t="s">
        <v>35</v>
      </c>
      <c r="E21" s="106">
        <v>0.55902777777777779</v>
      </c>
      <c r="F21" s="106">
        <v>0.59722222222222221</v>
      </c>
      <c r="G21" s="55">
        <v>1.65</v>
      </c>
      <c r="H21" s="55">
        <v>8</v>
      </c>
      <c r="I21" s="55">
        <f t="shared" si="0"/>
        <v>4</v>
      </c>
      <c r="J21" s="55">
        <v>8</v>
      </c>
      <c r="K21" s="55">
        <v>0</v>
      </c>
      <c r="L21" s="55">
        <f>K21*0.5</f>
        <v>0</v>
      </c>
      <c r="M21" s="55">
        <f t="shared" si="2"/>
        <v>1</v>
      </c>
      <c r="O21" s="37" t="str" cm="1">
        <f t="array" ref="O21">IF($K21=1,INDEX(A$11:A$36,MATCH(A21,A$11:A$36,0),)," ")</f>
        <v xml:space="preserve"> </v>
      </c>
      <c r="P21" s="36" t="str" cm="1">
        <f t="array" ref="P21">IF($K21=1,INDEX(B$11:B$36,MATCH(B21,B$11:B$36,0),)," ")</f>
        <v xml:space="preserve"> </v>
      </c>
      <c r="Q21" s="36" t="str" cm="1">
        <f t="array" ref="Q21">IF($K21=1,INDEX(C$11:C$36,MATCH(C21,C$11:C$36,0),)," ")</f>
        <v xml:space="preserve"> </v>
      </c>
      <c r="R21" s="36" t="str" cm="1">
        <f t="array" ref="R21">IF($K21=1,INDEX(D$11:D$36,MATCH(D21,D$11:D$36,0),)," ")</f>
        <v xml:space="preserve"> </v>
      </c>
      <c r="S21" s="38" t="str" cm="1">
        <f t="array" ref="S21">IF($K21=1,INDEX(E$11:E$36,MATCH(E21,E$11:E$36,0),)," ")</f>
        <v xml:space="preserve"> </v>
      </c>
      <c r="T21" s="38" t="str" cm="1">
        <f t="array" ref="T21">IF($K21=1,INDEX(F$11:F$36,MATCH(F21,F$11:F$36,0),)," ")</f>
        <v xml:space="preserve"> </v>
      </c>
      <c r="U21" s="36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Z21" s="37" t="s">
        <v>231</v>
      </c>
      <c r="AA21" s="113" t="s">
        <v>231</v>
      </c>
      <c r="AB21" s="113" t="s">
        <v>231</v>
      </c>
      <c r="AC21" s="113" t="s">
        <v>231</v>
      </c>
      <c r="AD21" s="114" t="s">
        <v>231</v>
      </c>
      <c r="AE21" s="114" t="s">
        <v>231</v>
      </c>
      <c r="AF21" s="113" t="s">
        <v>231</v>
      </c>
      <c r="AG21" s="37" t="s">
        <v>231</v>
      </c>
    </row>
    <row r="22" spans="1:33" ht="18.75" x14ac:dyDescent="0.3">
      <c r="A22" s="101">
        <v>9</v>
      </c>
      <c r="B22" s="55" t="s">
        <v>18</v>
      </c>
      <c r="C22" s="105" t="s">
        <v>19</v>
      </c>
      <c r="D22" s="55" t="s">
        <v>12</v>
      </c>
      <c r="E22" s="106">
        <v>0.60416666666666663</v>
      </c>
      <c r="F22" s="106">
        <v>0.71875</v>
      </c>
      <c r="G22" s="55">
        <v>4.4000000000000004</v>
      </c>
      <c r="H22" s="55">
        <v>9</v>
      </c>
      <c r="I22" s="55">
        <f t="shared" si="0"/>
        <v>3</v>
      </c>
      <c r="J22" s="55">
        <v>6</v>
      </c>
      <c r="K22" s="55">
        <v>1</v>
      </c>
      <c r="L22" s="55">
        <f t="shared" ref="L22:L26" si="4">K22*1</f>
        <v>1</v>
      </c>
      <c r="M22" s="55">
        <f t="shared" si="2"/>
        <v>1</v>
      </c>
      <c r="O22" s="37" cm="1">
        <f t="array" ref="O22">IF($K22=1,INDEX(A$11:A$36,MATCH(A22,A$11:A$36,0),)," ")</f>
        <v>9</v>
      </c>
      <c r="P22" s="36" t="str" cm="1">
        <f t="array" ref="P22">IF($K22=1,INDEX(B$11:B$36,MATCH(B22,B$11:B$36,0),)," ")</f>
        <v>CS101</v>
      </c>
      <c r="Q22" s="36" t="str" cm="1">
        <f t="array" ref="Q22">IF($K22=1,INDEX(C$11:C$36,MATCH(C22,C$11:C$36,0),)," ")</f>
        <v>Intergenerational Computing</v>
      </c>
      <c r="R22" s="36" t="str" cm="1">
        <f t="array" ref="R22">IF($K22=1,INDEX(D$11:D$36,MATCH(D22,D$11:D$36,0),)," ")</f>
        <v>Wednesday</v>
      </c>
      <c r="S22" s="38" cm="1">
        <f t="array" ref="S22">IF($K22=1,INDEX(E$11:E$36,MATCH(E22,E$11:E$36,0),)," ")</f>
        <v>0.60416666666666663</v>
      </c>
      <c r="T22" s="38" cm="1">
        <f t="array" ref="T22">IF($K22=1,INDEX(F$11:F$36,MATCH(F22,F$11:F$36,0),)," ")</f>
        <v>0.71875</v>
      </c>
      <c r="U22" s="36" cm="1">
        <f t="array" ref="U22">IF($K22=1,INDEX(G$11:G$36,MATCH(G22,G$11:G$36,0),)," ")</f>
        <v>4.4000000000000004</v>
      </c>
      <c r="V22" s="37" cm="1">
        <f t="array" ref="V22">IF($K22=1,INDEX(H$11:H$36,MATCH(H22,H$11:H$36,0),)," ")</f>
        <v>9</v>
      </c>
      <c r="Z22" s="37"/>
      <c r="AA22" s="113"/>
      <c r="AB22" s="113"/>
      <c r="AC22" s="113"/>
      <c r="AD22" s="114"/>
      <c r="AE22" s="114"/>
      <c r="AF22" s="113"/>
      <c r="AG22" s="37"/>
    </row>
    <row r="23" spans="1:33" ht="18.75" x14ac:dyDescent="0.3">
      <c r="A23" s="101">
        <v>10</v>
      </c>
      <c r="B23" s="55" t="s">
        <v>18</v>
      </c>
      <c r="C23" s="105" t="s">
        <v>19</v>
      </c>
      <c r="D23" s="55" t="s">
        <v>35</v>
      </c>
      <c r="E23" s="106">
        <v>0.60416666666666663</v>
      </c>
      <c r="F23" s="106">
        <v>0.71875</v>
      </c>
      <c r="G23" s="55">
        <v>3.1</v>
      </c>
      <c r="H23" s="55">
        <v>10</v>
      </c>
      <c r="I23" s="55">
        <f t="shared" si="0"/>
        <v>4</v>
      </c>
      <c r="J23" s="55">
        <v>9</v>
      </c>
      <c r="K23" s="55">
        <v>0</v>
      </c>
      <c r="L23" s="55">
        <f t="shared" si="4"/>
        <v>0</v>
      </c>
      <c r="M23" s="55">
        <f t="shared" si="2"/>
        <v>0</v>
      </c>
      <c r="O23" s="37" t="str" cm="1">
        <f t="array" ref="O23">IF($K23=1,INDEX(A$11:A$36,MATCH(A23,A$11:A$36,0),)," ")</f>
        <v xml:space="preserve"> </v>
      </c>
      <c r="P23" s="36" t="str" cm="1">
        <f t="array" ref="P23">IF($K23=1,INDEX(B$11:B$36,MATCH(B23,B$11:B$36,0),)," ")</f>
        <v xml:space="preserve"> </v>
      </c>
      <c r="Q23" s="36" t="str" cm="1">
        <f t="array" ref="Q23">IF($K23=1,INDEX(C$11:C$36,MATCH(C23,C$11:C$36,0),)," ")</f>
        <v xml:space="preserve"> </v>
      </c>
      <c r="R23" s="36" t="str" cm="1">
        <f t="array" ref="R23">IF($K23=1,INDEX(D$11:D$36,MATCH(D23,D$11:D$36,0),)," ")</f>
        <v xml:space="preserve"> </v>
      </c>
      <c r="S23" s="38" t="str" cm="1">
        <f t="array" ref="S23">IF($K23=1,INDEX(E$11:E$36,MATCH(E23,E$11:E$36,0),)," ")</f>
        <v xml:space="preserve"> </v>
      </c>
      <c r="T23" s="38" t="str" cm="1">
        <f t="array" ref="T23">IF($K23=1,INDEX(F$11:F$36,MATCH(F23,F$11:F$36,0),)," ")</f>
        <v xml:space="preserve"> </v>
      </c>
      <c r="U23" s="36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  <c r="Z23" s="37" t="s">
        <v>231</v>
      </c>
      <c r="AA23" s="113" t="s">
        <v>231</v>
      </c>
      <c r="AB23" s="113" t="s">
        <v>231</v>
      </c>
      <c r="AC23" s="113" t="s">
        <v>231</v>
      </c>
      <c r="AD23" s="114" t="s">
        <v>231</v>
      </c>
      <c r="AE23" s="114" t="s">
        <v>231</v>
      </c>
      <c r="AF23" s="113" t="s">
        <v>231</v>
      </c>
      <c r="AG23" s="37" t="s">
        <v>231</v>
      </c>
    </row>
    <row r="24" spans="1:33" ht="30.75" x14ac:dyDescent="0.3">
      <c r="A24" s="101">
        <v>11</v>
      </c>
      <c r="B24" s="55" t="s">
        <v>20</v>
      </c>
      <c r="C24" s="105" t="s">
        <v>21</v>
      </c>
      <c r="D24" s="55" t="s">
        <v>11</v>
      </c>
      <c r="E24" s="106">
        <v>0.75</v>
      </c>
      <c r="F24" s="106">
        <v>0.86458333333333337</v>
      </c>
      <c r="G24" s="55">
        <v>3.7</v>
      </c>
      <c r="H24" s="55">
        <v>2</v>
      </c>
      <c r="I24" s="55">
        <f t="shared" si="0"/>
        <v>2</v>
      </c>
      <c r="J24" s="55">
        <v>2</v>
      </c>
      <c r="K24" s="55">
        <v>0</v>
      </c>
      <c r="L24" s="55">
        <f t="shared" si="4"/>
        <v>0</v>
      </c>
      <c r="M24" s="55">
        <f t="shared" si="2"/>
        <v>0</v>
      </c>
      <c r="O24" s="37" t="str" cm="1">
        <f t="array" ref="O24">IF($K24=1,INDEX(A$11:A$36,MATCH(A24,A$11:A$36,0),)," ")</f>
        <v xml:space="preserve"> </v>
      </c>
      <c r="P24" s="36" t="str" cm="1">
        <f t="array" ref="P24">IF($K24=1,INDEX(B$11:B$36,MATCH(B24,B$11:B$36,0),)," ")</f>
        <v xml:space="preserve"> </v>
      </c>
      <c r="Q24" s="36" t="str" cm="1">
        <f t="array" ref="Q24">IF($K24=1,INDEX(C$11:C$36,MATCH(C24,C$11:C$36,0),)," ")</f>
        <v xml:space="preserve"> </v>
      </c>
      <c r="R24" s="36" t="str" cm="1">
        <f t="array" ref="R24">IF($K24=1,INDEX(D$11:D$36,MATCH(D24,D$11:D$36,0),)," ")</f>
        <v xml:space="preserve"> </v>
      </c>
      <c r="S24" s="38" t="str" cm="1">
        <f t="array" ref="S24">IF($K24=1,INDEX(E$11:E$36,MATCH(E24,E$11:E$36,0),)," ")</f>
        <v xml:space="preserve"> </v>
      </c>
      <c r="T24" s="38" t="str" cm="1">
        <f t="array" ref="T24">IF($K24=1,INDEX(F$11:F$36,MATCH(F24,F$11:F$36,0),)," ")</f>
        <v xml:space="preserve"> </v>
      </c>
      <c r="U24" s="36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  <c r="Z24" s="37" t="s">
        <v>231</v>
      </c>
      <c r="AA24" s="113" t="s">
        <v>231</v>
      </c>
      <c r="AB24" s="113" t="s">
        <v>231</v>
      </c>
      <c r="AC24" s="113" t="s">
        <v>231</v>
      </c>
      <c r="AD24" s="114" t="s">
        <v>231</v>
      </c>
      <c r="AE24" s="114" t="s">
        <v>231</v>
      </c>
      <c r="AF24" s="113" t="s">
        <v>231</v>
      </c>
      <c r="AG24" s="37" t="s">
        <v>231</v>
      </c>
    </row>
    <row r="25" spans="1:33" ht="30.75" x14ac:dyDescent="0.3">
      <c r="A25" s="101">
        <v>12</v>
      </c>
      <c r="B25" s="55" t="s">
        <v>20</v>
      </c>
      <c r="C25" s="105" t="s">
        <v>21</v>
      </c>
      <c r="D25" s="55" t="s">
        <v>12</v>
      </c>
      <c r="E25" s="106">
        <v>0.60416666666666663</v>
      </c>
      <c r="F25" s="106">
        <v>0.71875</v>
      </c>
      <c r="G25" s="55">
        <v>3.5</v>
      </c>
      <c r="H25" s="55">
        <v>11</v>
      </c>
      <c r="I25" s="55">
        <f t="shared" si="0"/>
        <v>3</v>
      </c>
      <c r="J25" s="55">
        <v>6</v>
      </c>
      <c r="K25" s="55">
        <v>0</v>
      </c>
      <c r="L25" s="55">
        <f t="shared" si="4"/>
        <v>0</v>
      </c>
      <c r="M25" s="55">
        <f t="shared" si="2"/>
        <v>1</v>
      </c>
      <c r="O25" s="37" t="str" cm="1">
        <f t="array" ref="O25">IF($K25=1,INDEX(A$11:A$36,MATCH(A25,A$11:A$36,0),)," ")</f>
        <v xml:space="preserve"> </v>
      </c>
      <c r="P25" s="36" t="str" cm="1">
        <f t="array" ref="P25">IF($K25=1,INDEX(B$11:B$36,MATCH(B25,B$11:B$36,0),)," ")</f>
        <v xml:space="preserve"> </v>
      </c>
      <c r="Q25" s="36" t="str" cm="1">
        <f t="array" ref="Q25">IF($K25=1,INDEX(C$11:C$36,MATCH(C25,C$11:C$36,0),)," ")</f>
        <v xml:space="preserve"> </v>
      </c>
      <c r="R25" s="36" t="str" cm="1">
        <f t="array" ref="R25">IF($K25=1,INDEX(D$11:D$36,MATCH(D25,D$11:D$36,0),)," ")</f>
        <v xml:space="preserve"> </v>
      </c>
      <c r="S25" s="38" t="str" cm="1">
        <f t="array" ref="S25">IF($K25=1,INDEX(E$11:E$36,MATCH(E25,E$11:E$36,0),)," ")</f>
        <v xml:space="preserve"> </v>
      </c>
      <c r="T25" s="38" t="str" cm="1">
        <f t="array" ref="T25">IF($K25=1,INDEX(F$11:F$36,MATCH(F25,F$11:F$36,0),)," ")</f>
        <v xml:space="preserve"> </v>
      </c>
      <c r="U25" s="36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  <c r="Z25" s="37" t="s">
        <v>231</v>
      </c>
      <c r="AA25" s="113" t="s">
        <v>231</v>
      </c>
      <c r="AB25" s="113" t="s">
        <v>231</v>
      </c>
      <c r="AC25" s="113" t="s">
        <v>231</v>
      </c>
      <c r="AD25" s="114" t="s">
        <v>231</v>
      </c>
      <c r="AE25" s="114" t="s">
        <v>231</v>
      </c>
      <c r="AF25" s="113" t="s">
        <v>231</v>
      </c>
      <c r="AG25" s="37" t="s">
        <v>231</v>
      </c>
    </row>
    <row r="26" spans="1:33" ht="18.75" x14ac:dyDescent="0.3">
      <c r="A26" s="101">
        <v>13</v>
      </c>
      <c r="B26" s="55" t="s">
        <v>71</v>
      </c>
      <c r="C26" s="105" t="s">
        <v>72</v>
      </c>
      <c r="D26" s="55" t="s">
        <v>35</v>
      </c>
      <c r="E26" s="106">
        <v>0.75</v>
      </c>
      <c r="F26" s="106">
        <v>0.86458333333333337</v>
      </c>
      <c r="G26" s="55">
        <v>3</v>
      </c>
      <c r="H26" s="55">
        <v>12</v>
      </c>
      <c r="I26" s="55">
        <f t="shared" si="0"/>
        <v>4</v>
      </c>
      <c r="J26" s="55">
        <v>10</v>
      </c>
      <c r="K26" s="55">
        <v>1</v>
      </c>
      <c r="L26" s="55">
        <f t="shared" si="4"/>
        <v>1</v>
      </c>
      <c r="M26" s="55">
        <f t="shared" si="2"/>
        <v>1</v>
      </c>
      <c r="O26" s="37" cm="1">
        <f t="array" ref="O26">IF($K26=1,INDEX(A$11:A$36,MATCH(A26,A$11:A$36,0),)," ")</f>
        <v>13</v>
      </c>
      <c r="P26" s="36" t="str" cm="1">
        <f t="array" ref="P26">IF($K26=1,INDEX(B$11:B$36,MATCH(B26,B$11:B$36,0),)," ")</f>
        <v>FIN315</v>
      </c>
      <c r="Q26" s="36" t="str" cm="1">
        <f t="array" ref="Q26">IF($K26=1,INDEX(C$11:C$36,MATCH(C26,C$11:C$36,0),)," ")</f>
        <v>Data Analysis in Finance</v>
      </c>
      <c r="R26" s="36" t="str" cm="1">
        <f t="array" ref="R26">IF($K26=1,INDEX(D$11:D$36,MATCH(D26,D$11:D$36,0),)," ")</f>
        <v>Thursday</v>
      </c>
      <c r="S26" s="38" cm="1">
        <f t="array" ref="S26">IF($K26=1,INDEX(E$11:E$36,MATCH(E26,E$11:E$36,0),)," ")</f>
        <v>0.75</v>
      </c>
      <c r="T26" s="38" cm="1">
        <f t="array" ref="T26">IF($K26=1,INDEX(F$11:F$36,MATCH(F26,F$11:F$36,0),)," ")</f>
        <v>0.86458333333333337</v>
      </c>
      <c r="U26" s="36" cm="1">
        <f t="array" ref="U26">IF($K26=1,INDEX(G$11:G$36,MATCH(G26,G$11:G$36,0),)," ")</f>
        <v>3</v>
      </c>
      <c r="V26" s="37" cm="1">
        <f t="array" ref="V26">IF($K26=1,INDEX(H$11:H$36,MATCH(H26,H$11:H$36,0),)," ")</f>
        <v>12</v>
      </c>
      <c r="Z26" s="37"/>
      <c r="AA26" s="113"/>
      <c r="AB26" s="113"/>
      <c r="AC26" s="113"/>
      <c r="AD26" s="114"/>
      <c r="AE26" s="114"/>
      <c r="AF26" s="113"/>
      <c r="AG26" s="37"/>
    </row>
    <row r="27" spans="1:33" ht="18.75" x14ac:dyDescent="0.3">
      <c r="A27" s="101">
        <v>14</v>
      </c>
      <c r="B27" s="55" t="s">
        <v>71</v>
      </c>
      <c r="C27" s="105" t="s">
        <v>72</v>
      </c>
      <c r="D27" s="55" t="s">
        <v>8</v>
      </c>
      <c r="E27" s="106">
        <v>0.55902777777777779</v>
      </c>
      <c r="F27" s="106">
        <v>0.59722222222222221</v>
      </c>
      <c r="G27" s="55">
        <v>1.85</v>
      </c>
      <c r="H27" s="55">
        <v>5</v>
      </c>
      <c r="I27" s="55">
        <f t="shared" si="0"/>
        <v>1</v>
      </c>
      <c r="J27" s="55">
        <v>5</v>
      </c>
      <c r="K27" s="55">
        <v>0</v>
      </c>
      <c r="L27" s="107">
        <f>K27*0.5</f>
        <v>0</v>
      </c>
      <c r="M27" s="55">
        <f t="shared" si="2"/>
        <v>0</v>
      </c>
      <c r="O27" s="37" t="str" cm="1">
        <f t="array" ref="O27">IF($K27=1,INDEX(A$11:A$36,MATCH(A27,A$11:A$36,0),)," ")</f>
        <v xml:space="preserve"> </v>
      </c>
      <c r="P27" s="36" t="str" cm="1">
        <f t="array" ref="P27">IF($K27=1,INDEX(B$11:B$36,MATCH(B27,B$11:B$36,0),)," ")</f>
        <v xml:space="preserve"> </v>
      </c>
      <c r="Q27" s="36" t="str" cm="1">
        <f t="array" ref="Q27">IF($K27=1,INDEX(C$11:C$36,MATCH(C27,C$11:C$36,0),)," ")</f>
        <v xml:space="preserve"> </v>
      </c>
      <c r="R27" s="36" t="str" cm="1">
        <f t="array" ref="R27">IF($K27=1,INDEX(D$11:D$36,MATCH(D27,D$11:D$36,0),)," ")</f>
        <v xml:space="preserve"> </v>
      </c>
      <c r="S27" s="38" t="str" cm="1">
        <f t="array" ref="S27">IF($K27=1,INDEX(E$11:E$36,MATCH(E27,E$11:E$36,0),)," ")</f>
        <v xml:space="preserve"> </v>
      </c>
      <c r="T27" s="38" t="str" cm="1">
        <f t="array" ref="T27">IF($K27=1,INDEX(F$11:F$36,MATCH(F27,F$11:F$36,0),)," ")</f>
        <v xml:space="preserve"> </v>
      </c>
      <c r="U27" s="36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  <c r="Z27" s="37" t="s">
        <v>231</v>
      </c>
      <c r="AA27" s="113" t="s">
        <v>231</v>
      </c>
      <c r="AB27" s="113" t="s">
        <v>231</v>
      </c>
      <c r="AC27" s="113" t="s">
        <v>231</v>
      </c>
      <c r="AD27" s="114" t="s">
        <v>231</v>
      </c>
      <c r="AE27" s="114" t="s">
        <v>231</v>
      </c>
      <c r="AF27" s="113" t="s">
        <v>231</v>
      </c>
      <c r="AG27" s="37" t="s">
        <v>231</v>
      </c>
    </row>
    <row r="28" spans="1:33" ht="18.75" x14ac:dyDescent="0.3">
      <c r="A28" s="101">
        <v>14</v>
      </c>
      <c r="B28" s="55" t="s">
        <v>71</v>
      </c>
      <c r="C28" s="105" t="s">
        <v>72</v>
      </c>
      <c r="D28" s="55" t="s">
        <v>12</v>
      </c>
      <c r="E28" s="106">
        <v>0.55902777777777779</v>
      </c>
      <c r="F28" s="106">
        <v>0.63541666666666663</v>
      </c>
      <c r="G28" s="55">
        <v>1.85</v>
      </c>
      <c r="H28" s="55">
        <v>6</v>
      </c>
      <c r="I28" s="55">
        <f t="shared" si="0"/>
        <v>3</v>
      </c>
      <c r="J28" s="55">
        <v>6</v>
      </c>
      <c r="K28" s="55">
        <v>0</v>
      </c>
      <c r="L28" s="107">
        <f>K28*0.5</f>
        <v>0</v>
      </c>
      <c r="M28" s="55">
        <f t="shared" si="2"/>
        <v>1</v>
      </c>
      <c r="O28" s="37" t="str" cm="1">
        <f t="array" ref="O28">IF($K28=1,INDEX(A$11:A$36,MATCH(A28,A$11:A$36,0),)," ")</f>
        <v xml:space="preserve"> </v>
      </c>
      <c r="P28" s="36" t="str" cm="1">
        <f t="array" ref="P28">IF($K28=1,INDEX(B$11:B$36,MATCH(B28,B$11:B$36,0),)," ")</f>
        <v xml:space="preserve"> </v>
      </c>
      <c r="Q28" s="36" t="str" cm="1">
        <f t="array" ref="Q28">IF($K28=1,INDEX(C$11:C$36,MATCH(C28,C$11:C$36,0),)," ")</f>
        <v xml:space="preserve"> </v>
      </c>
      <c r="R28" s="36" t="str" cm="1">
        <f t="array" ref="R28">IF($K28=1,INDEX(D$11:D$36,MATCH(D28,D$11:D$36,0),)," ")</f>
        <v xml:space="preserve"> </v>
      </c>
      <c r="S28" s="38" t="str" cm="1">
        <f t="array" ref="S28">IF($K28=1,INDEX(E$11:E$36,MATCH(E28,E$11:E$36,0),)," ")</f>
        <v xml:space="preserve"> </v>
      </c>
      <c r="T28" s="38" t="str" cm="1">
        <f t="array" ref="T28">IF($K28=1,INDEX(F$11:F$36,MATCH(F28,F$11:F$36,0),)," ")</f>
        <v xml:space="preserve"> </v>
      </c>
      <c r="U28" s="36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  <c r="Z28" s="37" t="s">
        <v>231</v>
      </c>
      <c r="AA28" s="113" t="s">
        <v>231</v>
      </c>
      <c r="AB28" s="113" t="s">
        <v>231</v>
      </c>
      <c r="AC28" s="113" t="s">
        <v>231</v>
      </c>
      <c r="AD28" s="114" t="s">
        <v>231</v>
      </c>
      <c r="AE28" s="114" t="s">
        <v>231</v>
      </c>
      <c r="AF28" s="113" t="s">
        <v>231</v>
      </c>
      <c r="AG28" s="37" t="s">
        <v>231</v>
      </c>
    </row>
    <row r="29" spans="1:33" ht="18.75" x14ac:dyDescent="0.3">
      <c r="A29" s="101">
        <v>15</v>
      </c>
      <c r="B29" s="55" t="s">
        <v>76</v>
      </c>
      <c r="C29" s="105" t="s">
        <v>25</v>
      </c>
      <c r="D29" s="55" t="s">
        <v>8</v>
      </c>
      <c r="E29" s="106">
        <v>0.75</v>
      </c>
      <c r="F29" s="106">
        <v>0.86458333333333337</v>
      </c>
      <c r="G29" s="55">
        <v>3.6</v>
      </c>
      <c r="H29" s="55">
        <v>1</v>
      </c>
      <c r="I29" s="55">
        <f t="shared" si="0"/>
        <v>1</v>
      </c>
      <c r="J29" s="55">
        <v>1</v>
      </c>
      <c r="K29" s="55">
        <v>0</v>
      </c>
      <c r="L29" s="55">
        <f t="shared" ref="L29" si="5">K29*1</f>
        <v>0</v>
      </c>
      <c r="M29" s="55">
        <f t="shared" si="2"/>
        <v>1</v>
      </c>
      <c r="O29" s="37" t="str" cm="1">
        <f t="array" ref="O29">IF($K29=1,INDEX(A$11:A$36,MATCH(A29,A$11:A$36,0),)," ")</f>
        <v xml:space="preserve"> </v>
      </c>
      <c r="P29" s="36" t="str" cm="1">
        <f t="array" ref="P29">IF($K29=1,INDEX(B$11:B$36,MATCH(B29,B$11:B$36,0),)," ")</f>
        <v xml:space="preserve"> </v>
      </c>
      <c r="Q29" s="36" t="str" cm="1">
        <f t="array" ref="Q29">IF($K29=1,INDEX(C$11:C$36,MATCH(C29,C$11:C$36,0),)," ")</f>
        <v xml:space="preserve"> </v>
      </c>
      <c r="R29" s="36" t="str" cm="1">
        <f t="array" ref="R29">IF($K29=1,INDEX(D$11:D$36,MATCH(D29,D$11:D$36,0),)," ")</f>
        <v xml:space="preserve"> </v>
      </c>
      <c r="S29" s="38" t="str" cm="1">
        <f t="array" ref="S29">IF($K29=1,INDEX(E$11:E$36,MATCH(E29,E$11:E$36,0),)," ")</f>
        <v xml:space="preserve"> </v>
      </c>
      <c r="T29" s="38" t="str" cm="1">
        <f t="array" ref="T29">IF($K29=1,INDEX(F$11:F$36,MATCH(F29,F$11:F$36,0),)," ")</f>
        <v xml:space="preserve"> </v>
      </c>
      <c r="U29" s="36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  <c r="Z29" s="37" t="s">
        <v>231</v>
      </c>
      <c r="AA29" s="113" t="s">
        <v>231</v>
      </c>
      <c r="AB29" s="113" t="s">
        <v>231</v>
      </c>
      <c r="AC29" s="113" t="s">
        <v>231</v>
      </c>
      <c r="AD29" s="114" t="s">
        <v>231</v>
      </c>
      <c r="AE29" s="114" t="s">
        <v>231</v>
      </c>
      <c r="AF29" s="113" t="s">
        <v>231</v>
      </c>
      <c r="AG29" s="37" t="s">
        <v>231</v>
      </c>
    </row>
    <row r="30" spans="1:33" ht="18.75" x14ac:dyDescent="0.3">
      <c r="A30" s="101">
        <v>16</v>
      </c>
      <c r="B30" s="55" t="s">
        <v>76</v>
      </c>
      <c r="C30" s="105" t="s">
        <v>25</v>
      </c>
      <c r="D30" s="55" t="s">
        <v>8</v>
      </c>
      <c r="E30" s="106">
        <v>0.55902777777777779</v>
      </c>
      <c r="F30" s="106">
        <v>0.63541666666666663</v>
      </c>
      <c r="G30" s="55">
        <v>1.95</v>
      </c>
      <c r="H30" s="55">
        <v>13</v>
      </c>
      <c r="I30" s="55">
        <f t="shared" si="0"/>
        <v>1</v>
      </c>
      <c r="J30" s="55">
        <v>5</v>
      </c>
      <c r="K30" s="55">
        <v>0</v>
      </c>
      <c r="L30" s="55">
        <f>K30*0.5</f>
        <v>0</v>
      </c>
      <c r="M30" s="55">
        <f t="shared" si="2"/>
        <v>0</v>
      </c>
      <c r="O30" s="37" t="str" cm="1">
        <f t="array" ref="O30">IF($K30=1,INDEX(A$11:A$36,MATCH(A30,A$11:A$36,0),)," ")</f>
        <v xml:space="preserve"> </v>
      </c>
      <c r="P30" s="36" t="str" cm="1">
        <f t="array" ref="P30">IF($K30=1,INDEX(B$11:B$36,MATCH(B30,B$11:B$36,0),)," ")</f>
        <v xml:space="preserve"> </v>
      </c>
      <c r="Q30" s="36" t="str" cm="1">
        <f t="array" ref="Q30">IF($K30=1,INDEX(C$11:C$36,MATCH(C30,C$11:C$36,0),)," ")</f>
        <v xml:space="preserve"> </v>
      </c>
      <c r="R30" s="36" t="str" cm="1">
        <f t="array" ref="R30">IF($K30=1,INDEX(D$11:D$36,MATCH(D30,D$11:D$36,0),)," ")</f>
        <v xml:space="preserve"> </v>
      </c>
      <c r="S30" s="38" t="str" cm="1">
        <f t="array" ref="S30">IF($K30=1,INDEX(E$11:E$36,MATCH(E30,E$11:E$36,0),)," ")</f>
        <v xml:space="preserve"> </v>
      </c>
      <c r="T30" s="38" t="str" cm="1">
        <f t="array" ref="T30">IF($K30=1,INDEX(F$11:F$36,MATCH(F30,F$11:F$36,0),)," ")</f>
        <v xml:space="preserve"> </v>
      </c>
      <c r="U30" s="36" t="str" cm="1">
        <f t="array" ref="U30">IF($K30=1,INDEX(G$11:G$36,MATCH(G30,G$11:G$36,0),)," ")</f>
        <v xml:space="preserve"> </v>
      </c>
      <c r="V30" s="37" t="str" cm="1">
        <f t="array" ref="V30">IF($K30=1,INDEX(H$11:H$36,MATCH(H30,H$11:H$36,0),)," ")</f>
        <v xml:space="preserve"> </v>
      </c>
      <c r="Z30" s="37" t="s">
        <v>231</v>
      </c>
      <c r="AA30" s="113" t="s">
        <v>231</v>
      </c>
      <c r="AB30" s="113" t="s">
        <v>231</v>
      </c>
      <c r="AC30" s="113" t="s">
        <v>231</v>
      </c>
      <c r="AD30" s="114" t="s">
        <v>231</v>
      </c>
      <c r="AE30" s="114" t="s">
        <v>231</v>
      </c>
      <c r="AF30" s="113" t="s">
        <v>231</v>
      </c>
      <c r="AG30" s="37" t="s">
        <v>231</v>
      </c>
    </row>
    <row r="31" spans="1:33" ht="18.75" x14ac:dyDescent="0.3">
      <c r="A31" s="101">
        <v>16</v>
      </c>
      <c r="B31" s="55" t="s">
        <v>76</v>
      </c>
      <c r="C31" s="105" t="s">
        <v>25</v>
      </c>
      <c r="D31" s="55" t="s">
        <v>12</v>
      </c>
      <c r="E31" s="106">
        <v>0.55902777777777779</v>
      </c>
      <c r="F31" s="106">
        <v>0.59722222222222221</v>
      </c>
      <c r="G31" s="55">
        <v>1.95</v>
      </c>
      <c r="H31" s="55">
        <v>14</v>
      </c>
      <c r="I31" s="55">
        <f t="shared" si="0"/>
        <v>3</v>
      </c>
      <c r="J31" s="55">
        <v>6</v>
      </c>
      <c r="K31" s="55">
        <v>0</v>
      </c>
      <c r="L31" s="55">
        <f>K31*0.5</f>
        <v>0</v>
      </c>
      <c r="M31" s="55">
        <f t="shared" si="2"/>
        <v>1</v>
      </c>
      <c r="O31" s="37" t="str" cm="1">
        <f t="array" ref="O31">IF($K31=1,INDEX(A$11:A$36,MATCH(A31,A$11:A$36,0),)," ")</f>
        <v xml:space="preserve"> </v>
      </c>
      <c r="P31" s="36" t="str" cm="1">
        <f t="array" ref="P31">IF($K31=1,INDEX(B$11:B$36,MATCH(B31,B$11:B$36,0),)," ")</f>
        <v xml:space="preserve"> </v>
      </c>
      <c r="Q31" s="36" t="str" cm="1">
        <f t="array" ref="Q31">IF($K31=1,INDEX(C$11:C$36,MATCH(C31,C$11:C$36,0),)," ")</f>
        <v xml:space="preserve"> </v>
      </c>
      <c r="R31" s="36" t="str" cm="1">
        <f t="array" ref="R31">IF($K31=1,INDEX(D$11:D$36,MATCH(D31,D$11:D$36,0),)," ")</f>
        <v xml:space="preserve"> </v>
      </c>
      <c r="S31" s="38" t="str" cm="1">
        <f t="array" ref="S31">IF($K31=1,INDEX(E$11:E$36,MATCH(E31,E$11:E$36,0),)," ")</f>
        <v xml:space="preserve"> </v>
      </c>
      <c r="T31" s="38" t="str" cm="1">
        <f t="array" ref="T31">IF($K31=1,INDEX(F$11:F$36,MATCH(F31,F$11:F$36,0),)," ")</f>
        <v xml:space="preserve"> </v>
      </c>
      <c r="U31" s="36" t="str" cm="1">
        <f t="array" ref="U31">IF($K31=1,INDEX(G$11:G$36,MATCH(G31,G$11:G$36,0),)," ")</f>
        <v xml:space="preserve"> </v>
      </c>
      <c r="V31" s="37" t="str" cm="1">
        <f t="array" ref="V31">IF($K31=1,INDEX(H$11:H$36,MATCH(H31,H$11:H$36,0),)," ")</f>
        <v xml:space="preserve"> </v>
      </c>
      <c r="Z31" s="37" t="s">
        <v>231</v>
      </c>
      <c r="AA31" s="113" t="s">
        <v>231</v>
      </c>
      <c r="AB31" s="113" t="s">
        <v>231</v>
      </c>
      <c r="AC31" s="113" t="s">
        <v>231</v>
      </c>
      <c r="AD31" s="114" t="s">
        <v>231</v>
      </c>
      <c r="AE31" s="114" t="s">
        <v>231</v>
      </c>
      <c r="AF31" s="113" t="s">
        <v>231</v>
      </c>
      <c r="AG31" s="37" t="s">
        <v>231</v>
      </c>
    </row>
    <row r="32" spans="1:33" ht="18.75" x14ac:dyDescent="0.3">
      <c r="A32" s="101">
        <v>17</v>
      </c>
      <c r="B32" s="55" t="s">
        <v>73</v>
      </c>
      <c r="C32" s="105" t="s">
        <v>27</v>
      </c>
      <c r="D32" s="55" t="s">
        <v>11</v>
      </c>
      <c r="E32" s="106">
        <v>0.75</v>
      </c>
      <c r="F32" s="106">
        <v>0.86458333333333337</v>
      </c>
      <c r="G32" s="55">
        <v>3.2</v>
      </c>
      <c r="H32" s="55">
        <v>2</v>
      </c>
      <c r="I32" s="55">
        <f t="shared" si="0"/>
        <v>2</v>
      </c>
      <c r="J32" s="55">
        <v>2</v>
      </c>
      <c r="K32" s="55">
        <v>0</v>
      </c>
      <c r="L32" s="55">
        <f t="shared" ref="L32" si="6">K32*1</f>
        <v>0</v>
      </c>
      <c r="M32" s="55">
        <f t="shared" si="2"/>
        <v>0</v>
      </c>
      <c r="O32" s="37" t="str" cm="1">
        <f t="array" ref="O32">IF($K32=1,INDEX(A$11:A$36,MATCH(A32,A$11:A$36,0),)," ")</f>
        <v xml:space="preserve"> </v>
      </c>
      <c r="P32" s="36" t="str" cm="1">
        <f t="array" ref="P32">IF($K32=1,INDEX(B$11:B$36,MATCH(B32,B$11:B$36,0),)," ")</f>
        <v xml:space="preserve"> </v>
      </c>
      <c r="Q32" s="36" t="str" cm="1">
        <f t="array" ref="Q32">IF($K32=1,INDEX(C$11:C$36,MATCH(C32,C$11:C$36,0),)," ")</f>
        <v xml:space="preserve"> </v>
      </c>
      <c r="R32" s="36" t="str" cm="1">
        <f t="array" ref="R32">IF($K32=1,INDEX(D$11:D$36,MATCH(D32,D$11:D$36,0),)," ")</f>
        <v xml:space="preserve"> </v>
      </c>
      <c r="S32" s="38" t="str" cm="1">
        <f t="array" ref="S32">IF($K32=1,INDEX(E$11:E$36,MATCH(E32,E$11:E$36,0),)," ")</f>
        <v xml:space="preserve"> </v>
      </c>
      <c r="T32" s="38" t="str" cm="1">
        <f t="array" ref="T32">IF($K32=1,INDEX(F$11:F$36,MATCH(F32,F$11:F$36,0),)," ")</f>
        <v xml:space="preserve"> </v>
      </c>
      <c r="U32" s="36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  <c r="Z32" s="37" t="s">
        <v>231</v>
      </c>
      <c r="AA32" s="113" t="s">
        <v>231</v>
      </c>
      <c r="AB32" s="113" t="s">
        <v>231</v>
      </c>
      <c r="AC32" s="113" t="s">
        <v>231</v>
      </c>
      <c r="AD32" s="114" t="s">
        <v>231</v>
      </c>
      <c r="AE32" s="114" t="s">
        <v>231</v>
      </c>
      <c r="AF32" s="113" t="s">
        <v>231</v>
      </c>
      <c r="AG32" s="37" t="s">
        <v>231</v>
      </c>
    </row>
    <row r="33" spans="1:33" ht="18.75" x14ac:dyDescent="0.3">
      <c r="A33" s="101">
        <v>18</v>
      </c>
      <c r="B33" s="55" t="s">
        <v>73</v>
      </c>
      <c r="C33" s="105" t="s">
        <v>27</v>
      </c>
      <c r="D33" s="55" t="s">
        <v>11</v>
      </c>
      <c r="E33" s="106">
        <v>0.55902777777777779</v>
      </c>
      <c r="F33" s="106">
        <v>0.63541666666666663</v>
      </c>
      <c r="G33" s="55">
        <v>1.7</v>
      </c>
      <c r="H33" s="55">
        <v>7</v>
      </c>
      <c r="I33" s="55">
        <f t="shared" si="0"/>
        <v>2</v>
      </c>
      <c r="J33" s="55">
        <v>7</v>
      </c>
      <c r="K33" s="55">
        <v>1</v>
      </c>
      <c r="L33" s="55">
        <f>K33*0.5</f>
        <v>0.5</v>
      </c>
      <c r="M33" s="55">
        <f t="shared" si="2"/>
        <v>1</v>
      </c>
      <c r="O33" s="37" cm="1">
        <f t="array" ref="O33">IF($K33=1,INDEX(A$11:A$36,MATCH(A33,A$11:A$36,0),)," ")</f>
        <v>18</v>
      </c>
      <c r="P33" s="36" t="str" cm="1">
        <f t="array" ref="P33">IF($K33=1,INDEX(B$11:B$36,MATCH(B33,B$11:B$36,0),)," ")</f>
        <v>FIN317</v>
      </c>
      <c r="Q33" s="36" t="str" cm="1">
        <f t="array" ref="Q33">IF($K33=1,INDEX(C$11:C$36,MATCH(C33,C$11:C$36,0),)," ")</f>
        <v>Options, Futures and Swaps</v>
      </c>
      <c r="R33" s="36" t="str" cm="1">
        <f t="array" ref="R33">IF($K33=1,INDEX(D$11:D$36,MATCH(D33,D$11:D$36,0),)," ")</f>
        <v>Tuesday</v>
      </c>
      <c r="S33" s="38" cm="1">
        <f t="array" ref="S33">IF($K33=1,INDEX(E$11:E$36,MATCH(E33,E$11:E$36,0),)," ")</f>
        <v>0.55902777777777779</v>
      </c>
      <c r="T33" s="38" cm="1">
        <f t="array" ref="T33">IF($K33=1,INDEX(F$11:F$36,MATCH(F33,F$11:F$36,0),)," ")</f>
        <v>0.63541666666666663</v>
      </c>
      <c r="U33" s="36" cm="1">
        <f t="array" ref="U33">IF($K33=1,INDEX(G$11:G$36,MATCH(G33,G$11:G$36,0),)," ")</f>
        <v>1.7</v>
      </c>
      <c r="V33" s="37" cm="1">
        <f t="array" ref="V33">IF($K33=1,INDEX(H$11:H$36,MATCH(H33,H$11:H$36,0),)," ")</f>
        <v>7</v>
      </c>
      <c r="Z33" s="37"/>
      <c r="AA33" s="113"/>
      <c r="AB33" s="113"/>
      <c r="AC33" s="113"/>
      <c r="AD33" s="114"/>
      <c r="AE33" s="114"/>
      <c r="AF33" s="113"/>
      <c r="AG33" s="37"/>
    </row>
    <row r="34" spans="1:33" ht="18.75" x14ac:dyDescent="0.3">
      <c r="A34" s="101">
        <v>18</v>
      </c>
      <c r="B34" s="55" t="s">
        <v>73</v>
      </c>
      <c r="C34" s="105" t="s">
        <v>27</v>
      </c>
      <c r="D34" s="55" t="s">
        <v>35</v>
      </c>
      <c r="E34" s="106">
        <v>0.55902777777777779</v>
      </c>
      <c r="F34" s="106">
        <v>0.59722222222222221</v>
      </c>
      <c r="G34" s="55">
        <v>1.7</v>
      </c>
      <c r="H34" s="55">
        <v>8</v>
      </c>
      <c r="I34" s="55">
        <f t="shared" si="0"/>
        <v>4</v>
      </c>
      <c r="J34" s="55">
        <v>8</v>
      </c>
      <c r="K34" s="55">
        <v>1</v>
      </c>
      <c r="L34" s="55">
        <f>K34*0.5</f>
        <v>0.5</v>
      </c>
      <c r="M34" s="55">
        <f t="shared" si="2"/>
        <v>1</v>
      </c>
      <c r="O34" s="37" cm="1">
        <f t="array" ref="O34">IF($K34=1,INDEX(A$11:A$36,MATCH(A34,A$11:A$36,0),)," ")</f>
        <v>18</v>
      </c>
      <c r="P34" s="36" t="str" cm="1">
        <f t="array" ref="P34">IF($K34=1,INDEX(B$11:B$36,MATCH(B34,B$11:B$36,0),)," ")</f>
        <v>FIN317</v>
      </c>
      <c r="Q34" s="36" t="str" cm="1">
        <f t="array" ref="Q34">IF($K34=1,INDEX(C$11:C$36,MATCH(C34,C$11:C$36,0),)," ")</f>
        <v>Options, Futures and Swaps</v>
      </c>
      <c r="R34" s="36" t="str" cm="1">
        <f t="array" ref="R34">IF($K34=1,INDEX(D$11:D$36,MATCH(D34,D$11:D$36,0),)," ")</f>
        <v>Thursday</v>
      </c>
      <c r="S34" s="38" cm="1">
        <f t="array" ref="S34">IF($K34=1,INDEX(E$11:E$36,MATCH(E34,E$11:E$36,0),)," ")</f>
        <v>0.55902777777777779</v>
      </c>
      <c r="T34" s="38" cm="1">
        <f t="array" ref="T34">IF($K34=1,INDEX(F$11:F$36,MATCH(F34,F$11:F$36,0),)," ")</f>
        <v>0.59722222222222221</v>
      </c>
      <c r="U34" s="36" cm="1">
        <f t="array" ref="U34">IF($K34=1,INDEX(G$11:G$36,MATCH(G34,G$11:G$36,0),)," ")</f>
        <v>1.7</v>
      </c>
      <c r="V34" s="37" cm="1">
        <f t="array" ref="V34">IF($K34=1,INDEX(H$11:H$36,MATCH(H34,H$11:H$36,0),)," ")</f>
        <v>8</v>
      </c>
      <c r="Z34" s="37"/>
      <c r="AA34" s="113"/>
      <c r="AB34" s="113"/>
      <c r="AC34" s="113"/>
      <c r="AD34" s="114"/>
      <c r="AE34" s="114"/>
      <c r="AF34" s="113"/>
      <c r="AG34" s="37"/>
    </row>
    <row r="35" spans="1:33" ht="30.75" x14ac:dyDescent="0.3">
      <c r="A35" s="101">
        <v>19</v>
      </c>
      <c r="B35" s="55" t="s">
        <v>74</v>
      </c>
      <c r="C35" s="105" t="s">
        <v>75</v>
      </c>
      <c r="D35" s="55" t="s">
        <v>8</v>
      </c>
      <c r="E35" s="106">
        <v>0.75</v>
      </c>
      <c r="F35" s="106">
        <v>0.86458333333333337</v>
      </c>
      <c r="G35" s="55">
        <v>3</v>
      </c>
      <c r="H35" s="55">
        <v>1</v>
      </c>
      <c r="I35" s="55">
        <f t="shared" si="0"/>
        <v>1</v>
      </c>
      <c r="J35" s="55">
        <v>1</v>
      </c>
      <c r="K35" s="55">
        <v>0</v>
      </c>
      <c r="L35" s="55">
        <f t="shared" ref="L35:L36" si="7">K35*1</f>
        <v>0</v>
      </c>
      <c r="M35" s="55">
        <f t="shared" si="2"/>
        <v>1</v>
      </c>
      <c r="O35" s="37" t="str" cm="1">
        <f t="array" ref="O35">IF($K35=1,INDEX(A$11:A$36,MATCH(A35,A$11:A$36,0),)," ")</f>
        <v xml:space="preserve"> </v>
      </c>
      <c r="P35" s="36" t="str" cm="1">
        <f t="array" ref="P35">IF($K35=1,INDEX(B$11:B$36,MATCH(B35,B$11:B$36,0),)," ")</f>
        <v xml:space="preserve"> </v>
      </c>
      <c r="Q35" s="36" t="str" cm="1">
        <f t="array" ref="Q35">IF($K35=1,INDEX(C$11:C$36,MATCH(C35,C$11:C$36,0),)," ")</f>
        <v xml:space="preserve"> </v>
      </c>
      <c r="R35" s="36" t="str" cm="1">
        <f t="array" ref="R35">IF($K35=1,INDEX(D$11:D$36,MATCH(D35,D$11:D$36,0),)," ")</f>
        <v xml:space="preserve"> </v>
      </c>
      <c r="S35" s="38" t="str" cm="1">
        <f t="array" ref="S35">IF($K35=1,INDEX(E$11:E$36,MATCH(E35,E$11:E$36,0),)," ")</f>
        <v xml:space="preserve"> </v>
      </c>
      <c r="T35" s="38" t="str" cm="1">
        <f t="array" ref="T35">IF($K35=1,INDEX(F$11:F$36,MATCH(F35,F$11:F$36,0),)," ")</f>
        <v xml:space="preserve"> </v>
      </c>
      <c r="U35" s="36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  <c r="Z35" s="37" t="s">
        <v>231</v>
      </c>
      <c r="AA35" s="113" t="s">
        <v>231</v>
      </c>
      <c r="AB35" s="113" t="s">
        <v>231</v>
      </c>
      <c r="AC35" s="113" t="s">
        <v>231</v>
      </c>
      <c r="AD35" s="114" t="s">
        <v>231</v>
      </c>
      <c r="AE35" s="114" t="s">
        <v>231</v>
      </c>
      <c r="AF35" s="113" t="s">
        <v>231</v>
      </c>
      <c r="AG35" s="37" t="s">
        <v>231</v>
      </c>
    </row>
    <row r="36" spans="1:33" ht="30.75" x14ac:dyDescent="0.3">
      <c r="A36" s="101">
        <v>20</v>
      </c>
      <c r="B36" s="55" t="s">
        <v>74</v>
      </c>
      <c r="C36" s="105" t="s">
        <v>75</v>
      </c>
      <c r="D36" s="55" t="s">
        <v>12</v>
      </c>
      <c r="E36" s="106">
        <v>0.75</v>
      </c>
      <c r="F36" s="106">
        <v>0.86458333333333337</v>
      </c>
      <c r="G36" s="55">
        <v>3.5</v>
      </c>
      <c r="H36" s="55">
        <v>3</v>
      </c>
      <c r="I36" s="55">
        <f t="shared" si="0"/>
        <v>3</v>
      </c>
      <c r="J36" s="55">
        <v>3</v>
      </c>
      <c r="K36" s="55">
        <v>0</v>
      </c>
      <c r="L36" s="55">
        <f t="shared" si="7"/>
        <v>0</v>
      </c>
      <c r="M36" s="55">
        <f t="shared" si="2"/>
        <v>1</v>
      </c>
      <c r="O36" s="37" t="str" cm="1">
        <f t="array" ref="O36">IF($K36=1,INDEX(A$11:A$36,MATCH(A36,A$11:A$36,0),)," ")</f>
        <v xml:space="preserve"> </v>
      </c>
      <c r="P36" s="36" t="str" cm="1">
        <f t="array" ref="P36">IF($K36=1,INDEX(B$11:B$36,MATCH(B36,B$11:B$36,0),)," ")</f>
        <v xml:space="preserve"> </v>
      </c>
      <c r="Q36" s="36" t="str" cm="1">
        <f t="array" ref="Q36">IF($K36=1,INDEX(C$11:C$36,MATCH(C36,C$11:C$36,0),)," ")</f>
        <v xml:space="preserve"> </v>
      </c>
      <c r="R36" s="36" t="str" cm="1">
        <f t="array" ref="R36">IF($K36=1,INDEX(D$11:D$36,MATCH(D36,D$11:D$36,0),)," ")</f>
        <v xml:space="preserve"> </v>
      </c>
      <c r="S36" s="38" t="str" cm="1">
        <f t="array" ref="S36">IF($K36=1,INDEX(E$11:E$36,MATCH(E36,E$11:E$36,0),)," ")</f>
        <v xml:space="preserve"> </v>
      </c>
      <c r="T36" s="38" t="str" cm="1">
        <f t="array" ref="T36">IF($K36=1,INDEX(F$11:F$36,MATCH(F36,F$11:F$36,0),)," ")</f>
        <v xml:space="preserve"> </v>
      </c>
      <c r="U36" s="36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  <c r="Z36" s="37" t="s">
        <v>231</v>
      </c>
      <c r="AA36" s="113" t="s">
        <v>231</v>
      </c>
      <c r="AB36" s="113" t="s">
        <v>231</v>
      </c>
      <c r="AC36" s="113" t="s">
        <v>231</v>
      </c>
      <c r="AD36" s="114" t="s">
        <v>231</v>
      </c>
      <c r="AE36" s="114" t="s">
        <v>231</v>
      </c>
      <c r="AF36" s="113" t="s">
        <v>231</v>
      </c>
      <c r="AG36" s="37" t="s">
        <v>231</v>
      </c>
    </row>
    <row r="40" spans="1:33" ht="18.75" x14ac:dyDescent="0.3">
      <c r="A40" s="56"/>
      <c r="B40" s="70" t="s">
        <v>84</v>
      </c>
      <c r="C40" s="66" t="s">
        <v>6</v>
      </c>
      <c r="D40" s="66" t="s">
        <v>6</v>
      </c>
      <c r="E40" s="66" t="s">
        <v>6</v>
      </c>
      <c r="F40" s="66" t="s">
        <v>6</v>
      </c>
      <c r="G40" s="66" t="s">
        <v>6</v>
      </c>
      <c r="H40" s="66" t="s">
        <v>6</v>
      </c>
      <c r="I40" s="66" t="s">
        <v>6</v>
      </c>
      <c r="J40" s="66" t="s">
        <v>6</v>
      </c>
      <c r="K40" s="67" t="s">
        <v>70</v>
      </c>
      <c r="L40" s="67" t="s">
        <v>70</v>
      </c>
      <c r="M40" s="67" t="s">
        <v>70</v>
      </c>
      <c r="N40" s="68" t="s">
        <v>18</v>
      </c>
      <c r="O40" s="68" t="s">
        <v>18</v>
      </c>
      <c r="P40" s="68" t="s">
        <v>20</v>
      </c>
      <c r="Q40" s="68" t="s">
        <v>20</v>
      </c>
      <c r="R40" s="71" t="s">
        <v>71</v>
      </c>
      <c r="S40" s="71" t="s">
        <v>71</v>
      </c>
      <c r="T40" s="71" t="s">
        <v>71</v>
      </c>
      <c r="U40" s="71" t="s">
        <v>76</v>
      </c>
      <c r="V40" s="71" t="s">
        <v>76</v>
      </c>
      <c r="W40" s="71" t="s">
        <v>76</v>
      </c>
      <c r="X40" s="71" t="s">
        <v>76</v>
      </c>
      <c r="Y40" s="71" t="s">
        <v>73</v>
      </c>
      <c r="Z40" s="71" t="s">
        <v>73</v>
      </c>
      <c r="AA40" s="71" t="s">
        <v>74</v>
      </c>
      <c r="AB40" s="71" t="s">
        <v>74</v>
      </c>
    </row>
    <row r="41" spans="1:33" ht="21" x14ac:dyDescent="0.35">
      <c r="A41" s="56">
        <f>SUM(C41:AB41)</f>
        <v>3</v>
      </c>
      <c r="B41" s="69">
        <v>1</v>
      </c>
      <c r="C41" s="55">
        <v>1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>
        <v>1</v>
      </c>
      <c r="V41" s="55"/>
      <c r="W41" s="55"/>
      <c r="X41" s="55"/>
      <c r="Y41" s="55"/>
      <c r="Z41" s="48"/>
      <c r="AA41" s="55">
        <v>1</v>
      </c>
      <c r="AB41" s="55"/>
    </row>
    <row r="42" spans="1:33" ht="21" x14ac:dyDescent="0.35">
      <c r="A42" s="56">
        <f t="shared" ref="A42:A50" si="8">SUM(C42:AB42)</f>
        <v>3</v>
      </c>
      <c r="B42" s="69">
        <f>B41+1</f>
        <v>2</v>
      </c>
      <c r="C42" s="55"/>
      <c r="D42" s="55">
        <v>1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>
        <v>1</v>
      </c>
      <c r="Q42" s="55"/>
      <c r="R42" s="55"/>
      <c r="S42" s="55"/>
      <c r="T42" s="55"/>
      <c r="U42" s="55"/>
      <c r="V42" s="55"/>
      <c r="W42" s="55"/>
      <c r="X42" s="55">
        <v>1</v>
      </c>
      <c r="Y42" s="55"/>
      <c r="Z42" s="48"/>
      <c r="AA42" s="55"/>
      <c r="AB42" s="55"/>
    </row>
    <row r="43" spans="1:33" ht="21" x14ac:dyDescent="0.35">
      <c r="A43" s="56">
        <f t="shared" si="8"/>
        <v>3</v>
      </c>
      <c r="B43" s="69">
        <f t="shared" ref="B43:B50" si="9">B42+1</f>
        <v>3</v>
      </c>
      <c r="C43" s="55"/>
      <c r="D43" s="55"/>
      <c r="E43" s="55">
        <v>1</v>
      </c>
      <c r="F43" s="55"/>
      <c r="G43" s="55"/>
      <c r="H43" s="55"/>
      <c r="I43" s="55"/>
      <c r="J43" s="55"/>
      <c r="K43" s="55">
        <v>1</v>
      </c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48"/>
      <c r="AA43" s="55"/>
      <c r="AB43" s="55">
        <v>1</v>
      </c>
    </row>
    <row r="44" spans="1:33" ht="21" x14ac:dyDescent="0.35">
      <c r="A44" s="56">
        <f t="shared" si="8"/>
        <v>1</v>
      </c>
      <c r="B44" s="69">
        <f t="shared" si="9"/>
        <v>4</v>
      </c>
      <c r="C44" s="55"/>
      <c r="D44" s="55"/>
      <c r="E44" s="55"/>
      <c r="F44" s="55">
        <v>1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48"/>
      <c r="AA44" s="55"/>
      <c r="AB44" s="55"/>
    </row>
    <row r="45" spans="1:33" ht="21" x14ac:dyDescent="0.35">
      <c r="A45" s="56">
        <f t="shared" si="8"/>
        <v>3</v>
      </c>
      <c r="B45" s="69">
        <f t="shared" si="9"/>
        <v>5</v>
      </c>
      <c r="C45" s="55"/>
      <c r="D45" s="55"/>
      <c r="E45" s="55"/>
      <c r="F45" s="55"/>
      <c r="G45" s="55">
        <v>1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>
        <v>1</v>
      </c>
      <c r="T45" s="55"/>
      <c r="U45" s="55"/>
      <c r="V45" s="55">
        <v>1</v>
      </c>
      <c r="W45" s="55"/>
      <c r="X45" s="55"/>
      <c r="Y45" s="55"/>
      <c r="Z45" s="48"/>
      <c r="AA45" s="55"/>
      <c r="AB45" s="55"/>
    </row>
    <row r="46" spans="1:33" ht="21" x14ac:dyDescent="0.35">
      <c r="A46" s="56">
        <f t="shared" si="8"/>
        <v>4</v>
      </c>
      <c r="B46" s="69">
        <f t="shared" si="9"/>
        <v>6</v>
      </c>
      <c r="C46" s="55"/>
      <c r="D46" s="55"/>
      <c r="E46" s="55"/>
      <c r="F46" s="55"/>
      <c r="G46" s="55"/>
      <c r="H46" s="55">
        <v>1</v>
      </c>
      <c r="I46" s="55"/>
      <c r="J46" s="55"/>
      <c r="K46" s="55"/>
      <c r="L46" s="55"/>
      <c r="M46" s="55"/>
      <c r="N46" s="55">
        <v>1</v>
      </c>
      <c r="O46" s="55"/>
      <c r="P46" s="55"/>
      <c r="Q46" s="55">
        <v>1</v>
      </c>
      <c r="R46" s="55"/>
      <c r="S46" s="55"/>
      <c r="T46" s="55">
        <v>1</v>
      </c>
      <c r="U46" s="55"/>
      <c r="V46" s="55"/>
      <c r="W46" s="55"/>
      <c r="X46" s="55"/>
      <c r="Y46" s="55"/>
      <c r="Z46" s="48"/>
      <c r="AA46" s="55"/>
      <c r="AB46" s="55"/>
    </row>
    <row r="47" spans="1:33" ht="21" x14ac:dyDescent="0.35">
      <c r="A47" s="56">
        <f t="shared" si="8"/>
        <v>3</v>
      </c>
      <c r="B47" s="69">
        <f t="shared" si="9"/>
        <v>7</v>
      </c>
      <c r="C47" s="55"/>
      <c r="D47" s="55"/>
      <c r="E47" s="55"/>
      <c r="F47" s="55"/>
      <c r="G47" s="55"/>
      <c r="H47" s="55"/>
      <c r="I47" s="55">
        <v>1</v>
      </c>
      <c r="J47" s="55"/>
      <c r="K47" s="55"/>
      <c r="L47" s="55">
        <v>1</v>
      </c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>
        <v>1</v>
      </c>
      <c r="Z47" s="48"/>
      <c r="AA47" s="55"/>
      <c r="AB47" s="55"/>
    </row>
    <row r="48" spans="1:33" ht="21" x14ac:dyDescent="0.35">
      <c r="A48" s="56">
        <f t="shared" si="8"/>
        <v>3</v>
      </c>
      <c r="B48" s="69">
        <f t="shared" si="9"/>
        <v>8</v>
      </c>
      <c r="C48" s="55"/>
      <c r="D48" s="55"/>
      <c r="E48" s="55"/>
      <c r="F48" s="55"/>
      <c r="G48" s="55"/>
      <c r="H48" s="55"/>
      <c r="I48" s="55"/>
      <c r="J48" s="55">
        <v>1</v>
      </c>
      <c r="K48" s="55"/>
      <c r="L48" s="55"/>
      <c r="M48" s="55">
        <v>1</v>
      </c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48">
        <v>1</v>
      </c>
      <c r="AA48" s="55"/>
      <c r="AB48" s="55"/>
    </row>
    <row r="49" spans="1:28" ht="21" x14ac:dyDescent="0.35">
      <c r="A49" s="56">
        <f t="shared" si="8"/>
        <v>1</v>
      </c>
      <c r="B49" s="69">
        <f t="shared" si="9"/>
        <v>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>
        <v>1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48"/>
      <c r="AA49" s="55"/>
      <c r="AB49" s="55"/>
    </row>
    <row r="50" spans="1:28" ht="21" x14ac:dyDescent="0.35">
      <c r="A50" s="56">
        <f t="shared" si="8"/>
        <v>1</v>
      </c>
      <c r="B50" s="69">
        <f t="shared" si="9"/>
        <v>10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>
        <v>1</v>
      </c>
      <c r="S50" s="55"/>
      <c r="T50" s="55"/>
      <c r="U50" s="55"/>
      <c r="V50" s="55"/>
      <c r="W50" s="55"/>
      <c r="X50" s="55"/>
      <c r="Y50" s="55"/>
      <c r="Z50" s="48"/>
      <c r="AA50" s="55"/>
      <c r="AB50" s="55"/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2">
    <mergeCell ref="O9:V9"/>
    <mergeCell ref="Z9:AG9"/>
  </mergeCells>
  <conditionalFormatting sqref="A41:A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AB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FCF8-CCE3-4845-A979-5743A9E19099}">
  <dimension ref="A1:F58"/>
  <sheetViews>
    <sheetView showGridLines="0" topLeftCell="A12" zoomScale="70" zoomScaleNormal="70" workbookViewId="0">
      <selection activeCell="J56" sqref="J56"/>
    </sheetView>
  </sheetViews>
  <sheetFormatPr defaultRowHeight="15" outlineLevelRow="1" x14ac:dyDescent="0.25"/>
  <cols>
    <col min="1" max="1" width="2.28515625" customWidth="1"/>
    <col min="2" max="2" width="6.140625" bestFit="1" customWidth="1"/>
    <col min="3" max="3" width="26" bestFit="1" customWidth="1"/>
    <col min="4" max="4" width="13.7109375" bestFit="1" customWidth="1"/>
    <col min="5" max="5" width="12.42578125" bestFit="1" customWidth="1"/>
    <col min="6" max="6" width="14.7109375" bestFit="1" customWidth="1"/>
  </cols>
  <sheetData>
    <row r="1" spans="1:6" x14ac:dyDescent="0.25">
      <c r="A1" s="27" t="s">
        <v>157</v>
      </c>
    </row>
    <row r="2" spans="1:6" x14ac:dyDescent="0.25">
      <c r="A2" s="27" t="s">
        <v>158</v>
      </c>
    </row>
    <row r="3" spans="1:6" x14ac:dyDescent="0.25">
      <c r="A3" s="27" t="s">
        <v>159</v>
      </c>
    </row>
    <row r="6" spans="1:6" ht="15.75" thickBot="1" x14ac:dyDescent="0.3">
      <c r="A6" t="s">
        <v>160</v>
      </c>
    </row>
    <row r="7" spans="1:6" ht="15.75" thickBot="1" x14ac:dyDescent="0.3">
      <c r="B7" s="84" t="s">
        <v>161</v>
      </c>
      <c r="C7" s="84" t="s">
        <v>162</v>
      </c>
      <c r="D7" s="84" t="s">
        <v>163</v>
      </c>
      <c r="E7" s="84" t="s">
        <v>164</v>
      </c>
      <c r="F7" s="84" t="s">
        <v>165</v>
      </c>
    </row>
    <row r="8" spans="1:6" ht="15.75" thickBot="1" x14ac:dyDescent="0.3">
      <c r="B8" s="83" t="s">
        <v>170</v>
      </c>
      <c r="C8" s="83" t="s">
        <v>54</v>
      </c>
      <c r="D8" s="86">
        <v>0</v>
      </c>
      <c r="E8" s="86">
        <v>0</v>
      </c>
      <c r="F8" s="87" t="s">
        <v>171</v>
      </c>
    </row>
    <row r="11" spans="1:6" ht="15.75" thickBot="1" x14ac:dyDescent="0.3">
      <c r="A11" t="s">
        <v>166</v>
      </c>
    </row>
    <row r="12" spans="1:6" ht="15.75" thickBot="1" x14ac:dyDescent="0.3">
      <c r="B12" s="84" t="s">
        <v>161</v>
      </c>
      <c r="C12" s="84" t="s">
        <v>162</v>
      </c>
      <c r="D12" s="84" t="s">
        <v>163</v>
      </c>
      <c r="E12" s="84" t="s">
        <v>164</v>
      </c>
      <c r="F12" s="84" t="s">
        <v>167</v>
      </c>
    </row>
    <row r="13" spans="1:6" x14ac:dyDescent="0.25">
      <c r="B13" s="90" t="s">
        <v>226</v>
      </c>
      <c r="C13" s="89"/>
      <c r="D13" s="89"/>
      <c r="E13" s="89"/>
      <c r="F13" s="89"/>
    </row>
    <row r="14" spans="1:6" hidden="1" outlineLevel="1" x14ac:dyDescent="0.25">
      <c r="B14" s="85" t="s">
        <v>172</v>
      </c>
      <c r="C14" s="85" t="s">
        <v>173</v>
      </c>
      <c r="D14" s="85">
        <v>0</v>
      </c>
      <c r="E14" s="85">
        <v>0</v>
      </c>
      <c r="F14" s="88" t="s">
        <v>171</v>
      </c>
    </row>
    <row r="15" spans="1:6" hidden="1" outlineLevel="1" x14ac:dyDescent="0.25">
      <c r="B15" s="85" t="s">
        <v>174</v>
      </c>
      <c r="C15" s="85" t="s">
        <v>175</v>
      </c>
      <c r="D15" s="85">
        <v>0</v>
      </c>
      <c r="E15" s="85">
        <v>0</v>
      </c>
      <c r="F15" s="88" t="s">
        <v>171</v>
      </c>
    </row>
    <row r="16" spans="1:6" hidden="1" outlineLevel="1" x14ac:dyDescent="0.25">
      <c r="B16" s="85" t="s">
        <v>176</v>
      </c>
      <c r="C16" s="85" t="s">
        <v>177</v>
      </c>
      <c r="D16" s="85">
        <v>0</v>
      </c>
      <c r="E16" s="85">
        <v>0</v>
      </c>
      <c r="F16" s="88" t="s">
        <v>171</v>
      </c>
    </row>
    <row r="17" spans="2:6" hidden="1" outlineLevel="1" x14ac:dyDescent="0.25">
      <c r="B17" s="85" t="s">
        <v>178</v>
      </c>
      <c r="C17" s="85" t="s">
        <v>179</v>
      </c>
      <c r="D17" s="85">
        <v>0</v>
      </c>
      <c r="E17" s="85">
        <v>0</v>
      </c>
      <c r="F17" s="88" t="s">
        <v>171</v>
      </c>
    </row>
    <row r="18" spans="2:6" hidden="1" outlineLevel="1" x14ac:dyDescent="0.25">
      <c r="B18" s="85" t="s">
        <v>180</v>
      </c>
      <c r="C18" s="85" t="s">
        <v>173</v>
      </c>
      <c r="D18" s="85">
        <v>0</v>
      </c>
      <c r="E18" s="85">
        <v>0</v>
      </c>
      <c r="F18" s="88" t="s">
        <v>171</v>
      </c>
    </row>
    <row r="19" spans="2:6" hidden="1" outlineLevel="1" x14ac:dyDescent="0.25">
      <c r="B19" s="85" t="s">
        <v>181</v>
      </c>
      <c r="C19" s="85" t="s">
        <v>177</v>
      </c>
      <c r="D19" s="85">
        <v>0</v>
      </c>
      <c r="E19" s="85">
        <v>0</v>
      </c>
      <c r="F19" s="88" t="s">
        <v>171</v>
      </c>
    </row>
    <row r="20" spans="2:6" hidden="1" outlineLevel="1" x14ac:dyDescent="0.25">
      <c r="B20" s="85" t="s">
        <v>182</v>
      </c>
      <c r="C20" s="85" t="s">
        <v>175</v>
      </c>
      <c r="D20" s="85">
        <v>0</v>
      </c>
      <c r="E20" s="85">
        <v>0</v>
      </c>
      <c r="F20" s="88" t="s">
        <v>171</v>
      </c>
    </row>
    <row r="21" spans="2:6" hidden="1" outlineLevel="1" x14ac:dyDescent="0.25">
      <c r="B21" s="85" t="s">
        <v>183</v>
      </c>
      <c r="C21" s="85" t="s">
        <v>184</v>
      </c>
      <c r="D21" s="85">
        <v>0</v>
      </c>
      <c r="E21" s="85">
        <v>0</v>
      </c>
      <c r="F21" s="88" t="s">
        <v>171</v>
      </c>
    </row>
    <row r="22" spans="2:6" hidden="1" outlineLevel="1" x14ac:dyDescent="0.25">
      <c r="B22" s="85" t="s">
        <v>185</v>
      </c>
      <c r="C22" s="85" t="s">
        <v>177</v>
      </c>
      <c r="D22" s="85">
        <v>0</v>
      </c>
      <c r="E22" s="85">
        <v>0</v>
      </c>
      <c r="F22" s="88" t="s">
        <v>171</v>
      </c>
    </row>
    <row r="23" spans="2:6" hidden="1" outlineLevel="1" x14ac:dyDescent="0.25">
      <c r="B23" s="85" t="s">
        <v>186</v>
      </c>
      <c r="C23" s="85" t="s">
        <v>175</v>
      </c>
      <c r="D23" s="85">
        <v>0</v>
      </c>
      <c r="E23" s="85">
        <v>0</v>
      </c>
      <c r="F23" s="88" t="s">
        <v>171</v>
      </c>
    </row>
    <row r="24" spans="2:6" hidden="1" outlineLevel="1" x14ac:dyDescent="0.25">
      <c r="B24" s="85" t="s">
        <v>187</v>
      </c>
      <c r="C24" s="85" t="s">
        <v>184</v>
      </c>
      <c r="D24" s="85">
        <v>0</v>
      </c>
      <c r="E24" s="85">
        <v>0</v>
      </c>
      <c r="F24" s="88" t="s">
        <v>171</v>
      </c>
    </row>
    <row r="25" spans="2:6" hidden="1" outlineLevel="1" x14ac:dyDescent="0.25">
      <c r="B25" s="85" t="s">
        <v>188</v>
      </c>
      <c r="C25" s="85" t="s">
        <v>177</v>
      </c>
      <c r="D25" s="85">
        <v>0</v>
      </c>
      <c r="E25" s="85">
        <v>0</v>
      </c>
      <c r="F25" s="88" t="s">
        <v>171</v>
      </c>
    </row>
    <row r="26" spans="2:6" hidden="1" outlineLevel="1" x14ac:dyDescent="0.25">
      <c r="B26" s="85" t="s">
        <v>189</v>
      </c>
      <c r="C26" s="85" t="s">
        <v>184</v>
      </c>
      <c r="D26" s="85">
        <v>0</v>
      </c>
      <c r="E26" s="85">
        <v>0</v>
      </c>
      <c r="F26" s="88" t="s">
        <v>171</v>
      </c>
    </row>
    <row r="27" spans="2:6" hidden="1" outlineLevel="1" x14ac:dyDescent="0.25">
      <c r="B27" s="85" t="s">
        <v>190</v>
      </c>
      <c r="C27" s="85" t="s">
        <v>175</v>
      </c>
      <c r="D27" s="85">
        <v>0</v>
      </c>
      <c r="E27" s="85">
        <v>0</v>
      </c>
      <c r="F27" s="88" t="s">
        <v>171</v>
      </c>
    </row>
    <row r="28" spans="2:6" hidden="1" outlineLevel="1" x14ac:dyDescent="0.25">
      <c r="B28" s="85" t="s">
        <v>191</v>
      </c>
      <c r="C28" s="85" t="s">
        <v>177</v>
      </c>
      <c r="D28" s="85">
        <v>0</v>
      </c>
      <c r="E28" s="85">
        <v>0</v>
      </c>
      <c r="F28" s="88" t="s">
        <v>171</v>
      </c>
    </row>
    <row r="29" spans="2:6" hidden="1" outlineLevel="1" x14ac:dyDescent="0.25">
      <c r="B29" s="85" t="s">
        <v>192</v>
      </c>
      <c r="C29" s="85" t="s">
        <v>184</v>
      </c>
      <c r="D29" s="85">
        <v>0</v>
      </c>
      <c r="E29" s="85">
        <v>0</v>
      </c>
      <c r="F29" s="88" t="s">
        <v>171</v>
      </c>
    </row>
    <row r="30" spans="2:6" hidden="1" outlineLevel="1" x14ac:dyDescent="0.25">
      <c r="B30" s="85" t="s">
        <v>193</v>
      </c>
      <c r="C30" s="85" t="s">
        <v>173</v>
      </c>
      <c r="D30" s="85">
        <v>0</v>
      </c>
      <c r="E30" s="85">
        <v>0</v>
      </c>
      <c r="F30" s="88" t="s">
        <v>171</v>
      </c>
    </row>
    <row r="31" spans="2:6" hidden="1" outlineLevel="1" x14ac:dyDescent="0.25">
      <c r="B31" s="85" t="s">
        <v>194</v>
      </c>
      <c r="C31" s="85" t="s">
        <v>177</v>
      </c>
      <c r="D31" s="85">
        <v>0</v>
      </c>
      <c r="E31" s="85">
        <v>0</v>
      </c>
      <c r="F31" s="88" t="s">
        <v>171</v>
      </c>
    </row>
    <row r="32" spans="2:6" hidden="1" outlineLevel="1" x14ac:dyDescent="0.25">
      <c r="B32" s="85" t="s">
        <v>195</v>
      </c>
      <c r="C32" s="85" t="s">
        <v>173</v>
      </c>
      <c r="D32" s="85">
        <v>0</v>
      </c>
      <c r="E32" s="85">
        <v>0</v>
      </c>
      <c r="F32" s="88" t="s">
        <v>171</v>
      </c>
    </row>
    <row r="33" spans="1:6" hidden="1" outlineLevel="1" x14ac:dyDescent="0.25">
      <c r="B33" s="85" t="s">
        <v>196</v>
      </c>
      <c r="C33" s="85" t="s">
        <v>173</v>
      </c>
      <c r="D33" s="85">
        <v>0</v>
      </c>
      <c r="E33" s="85">
        <v>0</v>
      </c>
      <c r="F33" s="88" t="s">
        <v>171</v>
      </c>
    </row>
    <row r="34" spans="1:6" hidden="1" outlineLevel="1" x14ac:dyDescent="0.25">
      <c r="B34" s="85" t="s">
        <v>197</v>
      </c>
      <c r="C34" s="85" t="s">
        <v>177</v>
      </c>
      <c r="D34" s="85">
        <v>0</v>
      </c>
      <c r="E34" s="85">
        <v>0</v>
      </c>
      <c r="F34" s="88" t="s">
        <v>171</v>
      </c>
    </row>
    <row r="35" spans="1:6" hidden="1" outlineLevel="1" x14ac:dyDescent="0.25">
      <c r="B35" s="85" t="s">
        <v>198</v>
      </c>
      <c r="C35" s="85" t="s">
        <v>175</v>
      </c>
      <c r="D35" s="85">
        <v>0</v>
      </c>
      <c r="E35" s="85">
        <v>0</v>
      </c>
      <c r="F35" s="88" t="s">
        <v>171</v>
      </c>
    </row>
    <row r="36" spans="1:6" hidden="1" outlineLevel="1" x14ac:dyDescent="0.25">
      <c r="B36" s="85" t="s">
        <v>199</v>
      </c>
      <c r="C36" s="85" t="s">
        <v>175</v>
      </c>
      <c r="D36" s="85">
        <v>0</v>
      </c>
      <c r="E36" s="85">
        <v>0</v>
      </c>
      <c r="F36" s="88" t="s">
        <v>171</v>
      </c>
    </row>
    <row r="37" spans="1:6" hidden="1" outlineLevel="1" x14ac:dyDescent="0.25">
      <c r="B37" s="85" t="s">
        <v>200</v>
      </c>
      <c r="C37" s="85" t="s">
        <v>184</v>
      </c>
      <c r="D37" s="85">
        <v>0</v>
      </c>
      <c r="E37" s="85">
        <v>0</v>
      </c>
      <c r="F37" s="88" t="s">
        <v>171</v>
      </c>
    </row>
    <row r="38" spans="1:6" hidden="1" outlineLevel="1" x14ac:dyDescent="0.25">
      <c r="B38" s="85" t="s">
        <v>201</v>
      </c>
      <c r="C38" s="85" t="s">
        <v>173</v>
      </c>
      <c r="D38" s="85">
        <v>0</v>
      </c>
      <c r="E38" s="85">
        <v>0</v>
      </c>
      <c r="F38" s="88" t="s">
        <v>171</v>
      </c>
    </row>
    <row r="39" spans="1:6" ht="15.75" hidden="1" outlineLevel="1" thickBot="1" x14ac:dyDescent="0.3">
      <c r="B39" s="83" t="s">
        <v>202</v>
      </c>
      <c r="C39" s="83" t="s">
        <v>177</v>
      </c>
      <c r="D39" s="83">
        <v>0</v>
      </c>
      <c r="E39" s="83">
        <v>0</v>
      </c>
      <c r="F39" s="87" t="s">
        <v>171</v>
      </c>
    </row>
    <row r="40" spans="1:6" collapsed="1" x14ac:dyDescent="0.25">
      <c r="F40" s="27"/>
    </row>
    <row r="43" spans="1:6" ht="15.75" thickBot="1" x14ac:dyDescent="0.3">
      <c r="A43" t="s">
        <v>126</v>
      </c>
    </row>
    <row r="44" spans="1:6" ht="15.75" thickBot="1" x14ac:dyDescent="0.3">
      <c r="B44" s="84" t="s">
        <v>161</v>
      </c>
      <c r="C44" s="84" t="s">
        <v>162</v>
      </c>
      <c r="D44" s="84" t="s">
        <v>168</v>
      </c>
      <c r="E44" s="84" t="s">
        <v>169</v>
      </c>
      <c r="F44" s="84" t="s">
        <v>165</v>
      </c>
    </row>
    <row r="45" spans="1:6" x14ac:dyDescent="0.25">
      <c r="B45" s="85" t="s">
        <v>203</v>
      </c>
      <c r="C45" s="85" t="s">
        <v>106</v>
      </c>
      <c r="D45" s="85">
        <v>0</v>
      </c>
      <c r="E45" s="85" t="s">
        <v>204</v>
      </c>
      <c r="F45" s="88" t="s">
        <v>171</v>
      </c>
    </row>
    <row r="46" spans="1:6" x14ac:dyDescent="0.25">
      <c r="B46" s="85" t="s">
        <v>205</v>
      </c>
      <c r="C46" s="85" t="s">
        <v>6</v>
      </c>
      <c r="D46" s="85">
        <v>0</v>
      </c>
      <c r="E46" s="85" t="s">
        <v>206</v>
      </c>
      <c r="F46" s="88" t="s">
        <v>171</v>
      </c>
    </row>
    <row r="47" spans="1:6" x14ac:dyDescent="0.25">
      <c r="B47" s="85" t="s">
        <v>207</v>
      </c>
      <c r="C47" s="85" t="s">
        <v>16</v>
      </c>
      <c r="D47" s="85">
        <v>0</v>
      </c>
      <c r="E47" s="85" t="s">
        <v>208</v>
      </c>
      <c r="F47" s="88" t="s">
        <v>171</v>
      </c>
    </row>
    <row r="48" spans="1:6" x14ac:dyDescent="0.25">
      <c r="B48" s="85" t="s">
        <v>209</v>
      </c>
      <c r="C48" s="85" t="s">
        <v>107</v>
      </c>
      <c r="D48" s="85">
        <v>0</v>
      </c>
      <c r="E48" s="85" t="s">
        <v>210</v>
      </c>
      <c r="F48" s="88" t="s">
        <v>171</v>
      </c>
    </row>
    <row r="49" spans="2:6" x14ac:dyDescent="0.25">
      <c r="B49" s="85" t="s">
        <v>211</v>
      </c>
      <c r="C49" s="85" t="s">
        <v>45</v>
      </c>
      <c r="D49" s="85">
        <v>0</v>
      </c>
      <c r="E49" s="85" t="s">
        <v>212</v>
      </c>
      <c r="F49" s="88" t="s">
        <v>171</v>
      </c>
    </row>
    <row r="50" spans="2:6" x14ac:dyDescent="0.25">
      <c r="B50" s="85" t="s">
        <v>213</v>
      </c>
      <c r="C50" s="85" t="s">
        <v>22</v>
      </c>
      <c r="D50" s="85">
        <v>0</v>
      </c>
      <c r="E50" s="85" t="s">
        <v>214</v>
      </c>
      <c r="F50" s="88" t="s">
        <v>171</v>
      </c>
    </row>
    <row r="51" spans="2:6" x14ac:dyDescent="0.25">
      <c r="B51" s="85" t="s">
        <v>180</v>
      </c>
      <c r="C51" s="85" t="s">
        <v>173</v>
      </c>
      <c r="D51" s="85">
        <v>0</v>
      </c>
      <c r="E51" s="85" t="s">
        <v>215</v>
      </c>
      <c r="F51" s="88" t="s">
        <v>171</v>
      </c>
    </row>
    <row r="52" spans="2:6" x14ac:dyDescent="0.25">
      <c r="B52" s="85" t="s">
        <v>216</v>
      </c>
      <c r="C52" s="85" t="s">
        <v>28</v>
      </c>
      <c r="D52" s="85">
        <v>0</v>
      </c>
      <c r="E52" s="85" t="s">
        <v>217</v>
      </c>
      <c r="F52" s="88" t="s">
        <v>171</v>
      </c>
    </row>
    <row r="53" spans="2:6" x14ac:dyDescent="0.25">
      <c r="B53" s="85" t="s">
        <v>218</v>
      </c>
      <c r="C53" s="85" t="s">
        <v>24</v>
      </c>
      <c r="D53" s="85">
        <v>0</v>
      </c>
      <c r="E53" s="85" t="s">
        <v>219</v>
      </c>
      <c r="F53" s="88" t="s">
        <v>171</v>
      </c>
    </row>
    <row r="54" spans="2:6" x14ac:dyDescent="0.25">
      <c r="B54" s="85" t="s">
        <v>182</v>
      </c>
      <c r="C54" s="85" t="s">
        <v>175</v>
      </c>
      <c r="D54" s="85">
        <v>0</v>
      </c>
      <c r="E54" s="85" t="s">
        <v>220</v>
      </c>
      <c r="F54" s="88" t="s">
        <v>171</v>
      </c>
    </row>
    <row r="55" spans="2:6" x14ac:dyDescent="0.25">
      <c r="B55" s="85" t="s">
        <v>221</v>
      </c>
      <c r="C55" s="85" t="s">
        <v>26</v>
      </c>
      <c r="D55" s="85">
        <v>0</v>
      </c>
      <c r="E55" s="85" t="s">
        <v>222</v>
      </c>
      <c r="F55" s="88" t="s">
        <v>171</v>
      </c>
    </row>
    <row r="56" spans="2:6" x14ac:dyDescent="0.25">
      <c r="B56" s="85" t="s">
        <v>193</v>
      </c>
      <c r="C56" s="85" t="s">
        <v>173</v>
      </c>
      <c r="D56" s="85">
        <v>0</v>
      </c>
      <c r="E56" s="85" t="s">
        <v>223</v>
      </c>
      <c r="F56" s="88" t="s">
        <v>171</v>
      </c>
    </row>
    <row r="57" spans="2:6" x14ac:dyDescent="0.25">
      <c r="B57" s="85" t="s">
        <v>186</v>
      </c>
      <c r="C57" s="85" t="s">
        <v>175</v>
      </c>
      <c r="D57" s="85">
        <v>0</v>
      </c>
      <c r="E57" s="85" t="s">
        <v>224</v>
      </c>
      <c r="F57" s="88" t="s">
        <v>171</v>
      </c>
    </row>
    <row r="58" spans="2:6" ht="15.75" thickBot="1" x14ac:dyDescent="0.3">
      <c r="B58" s="83" t="s">
        <v>196</v>
      </c>
      <c r="C58" s="83" t="s">
        <v>173</v>
      </c>
      <c r="D58" s="83">
        <v>0</v>
      </c>
      <c r="E58" s="83" t="s">
        <v>225</v>
      </c>
      <c r="F58" s="87" t="s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30A6-4AAF-499E-A184-99862592DD44}">
  <dimension ref="A1:G67"/>
  <sheetViews>
    <sheetView showGridLines="0" workbookViewId="0">
      <selection activeCell="H20" sqref="H20"/>
    </sheetView>
  </sheetViews>
  <sheetFormatPr defaultRowHeight="15" outlineLevelRow="1" x14ac:dyDescent="0.25"/>
  <cols>
    <col min="1" max="1" width="2.140625" customWidth="1"/>
    <col min="2" max="2" width="17.85546875" bestFit="1" customWidth="1"/>
    <col min="3" max="3" width="24.140625" bestFit="1" customWidth="1"/>
    <col min="4" max="4" width="12.42578125" bestFit="1" customWidth="1"/>
    <col min="5" max="5" width="11.85546875" bestFit="1" customWidth="1"/>
    <col min="6" max="6" width="10.42578125" bestFit="1" customWidth="1"/>
    <col min="7" max="7" width="5" bestFit="1" customWidth="1"/>
  </cols>
  <sheetData>
    <row r="1" spans="1:5" x14ac:dyDescent="0.25">
      <c r="A1" s="27" t="s">
        <v>244</v>
      </c>
    </row>
    <row r="2" spans="1:5" x14ac:dyDescent="0.25">
      <c r="A2" s="27" t="s">
        <v>245</v>
      </c>
    </row>
    <row r="3" spans="1:5" x14ac:dyDescent="0.25">
      <c r="A3" s="27" t="s">
        <v>246</v>
      </c>
    </row>
    <row r="4" spans="1:5" x14ac:dyDescent="0.25">
      <c r="A4" s="27" t="s">
        <v>247</v>
      </c>
    </row>
    <row r="5" spans="1:5" x14ac:dyDescent="0.25">
      <c r="A5" s="27" t="s">
        <v>248</v>
      </c>
    </row>
    <row r="6" spans="1:5" hidden="1" outlineLevel="1" x14ac:dyDescent="0.25">
      <c r="A6" s="27"/>
      <c r="B6" t="s">
        <v>249</v>
      </c>
    </row>
    <row r="7" spans="1:5" hidden="1" outlineLevel="1" x14ac:dyDescent="0.25">
      <c r="A7" s="27"/>
      <c r="B7" t="s">
        <v>250</v>
      </c>
    </row>
    <row r="8" spans="1:5" hidden="1" outlineLevel="1" x14ac:dyDescent="0.25">
      <c r="A8" s="27"/>
      <c r="B8" t="s">
        <v>251</v>
      </c>
    </row>
    <row r="9" spans="1:5" collapsed="1" x14ac:dyDescent="0.25">
      <c r="A9" s="27" t="s">
        <v>252</v>
      </c>
    </row>
    <row r="10" spans="1:5" hidden="1" outlineLevel="1" x14ac:dyDescent="0.25">
      <c r="B10" t="s">
        <v>253</v>
      </c>
    </row>
    <row r="11" spans="1:5" hidden="1" outlineLevel="1" x14ac:dyDescent="0.25">
      <c r="B11" t="s">
        <v>254</v>
      </c>
    </row>
    <row r="12" spans="1:5" hidden="1" outlineLevel="1" x14ac:dyDescent="0.25">
      <c r="B12" t="s">
        <v>255</v>
      </c>
    </row>
    <row r="13" spans="1:5" collapsed="1" x14ac:dyDescent="0.25"/>
    <row r="14" spans="1:5" ht="15.75" thickBot="1" x14ac:dyDescent="0.3">
      <c r="A14" t="s">
        <v>160</v>
      </c>
    </row>
    <row r="15" spans="1:5" ht="15.75" thickBot="1" x14ac:dyDescent="0.3">
      <c r="B15" s="84" t="s">
        <v>161</v>
      </c>
      <c r="C15" s="84" t="s">
        <v>162</v>
      </c>
      <c r="D15" s="84" t="s">
        <v>163</v>
      </c>
      <c r="E15" s="84" t="s">
        <v>164</v>
      </c>
    </row>
    <row r="16" spans="1:5" ht="15.75" thickBot="1" x14ac:dyDescent="0.3">
      <c r="B16" s="83" t="s">
        <v>170</v>
      </c>
      <c r="C16" s="83" t="s">
        <v>54</v>
      </c>
      <c r="D16" s="86">
        <v>18.599999999999998</v>
      </c>
      <c r="E16" s="86">
        <v>18.599999999999998</v>
      </c>
    </row>
    <row r="19" spans="1:6" ht="15.75" thickBot="1" x14ac:dyDescent="0.3">
      <c r="A19" t="s">
        <v>166</v>
      </c>
    </row>
    <row r="20" spans="1:6" ht="15.75" thickBot="1" x14ac:dyDescent="0.3">
      <c r="B20" s="84" t="s">
        <v>161</v>
      </c>
      <c r="C20" s="84" t="s">
        <v>162</v>
      </c>
      <c r="D20" s="84" t="s">
        <v>163</v>
      </c>
      <c r="E20" s="84" t="s">
        <v>164</v>
      </c>
      <c r="F20" s="84" t="s">
        <v>256</v>
      </c>
    </row>
    <row r="21" spans="1:6" x14ac:dyDescent="0.25">
      <c r="B21" s="90" t="s">
        <v>226</v>
      </c>
      <c r="C21" s="89"/>
      <c r="D21" s="89"/>
      <c r="E21" s="89"/>
      <c r="F21" s="89"/>
    </row>
    <row r="22" spans="1:6" hidden="1" outlineLevel="1" x14ac:dyDescent="0.25">
      <c r="B22" s="85" t="s">
        <v>172</v>
      </c>
      <c r="C22" s="85" t="s">
        <v>173</v>
      </c>
      <c r="D22" s="85">
        <v>1</v>
      </c>
      <c r="E22" s="85">
        <v>1</v>
      </c>
      <c r="F22" s="85" t="s">
        <v>271</v>
      </c>
    </row>
    <row r="23" spans="1:6" hidden="1" outlineLevel="1" x14ac:dyDescent="0.25">
      <c r="B23" s="85" t="s">
        <v>174</v>
      </c>
      <c r="C23" s="85" t="s">
        <v>175</v>
      </c>
      <c r="D23" s="85">
        <v>0</v>
      </c>
      <c r="E23" s="85">
        <v>0</v>
      </c>
      <c r="F23" s="85" t="s">
        <v>271</v>
      </c>
    </row>
    <row r="24" spans="1:6" hidden="1" outlineLevel="1" x14ac:dyDescent="0.25">
      <c r="B24" s="85" t="s">
        <v>176</v>
      </c>
      <c r="C24" s="85" t="s">
        <v>177</v>
      </c>
      <c r="D24" s="85">
        <v>0</v>
      </c>
      <c r="E24" s="85">
        <v>0</v>
      </c>
      <c r="F24" s="85" t="s">
        <v>271</v>
      </c>
    </row>
    <row r="25" spans="1:6" hidden="1" outlineLevel="1" x14ac:dyDescent="0.25">
      <c r="B25" s="85" t="s">
        <v>178</v>
      </c>
      <c r="C25" s="85" t="s">
        <v>179</v>
      </c>
      <c r="D25" s="85">
        <v>0</v>
      </c>
      <c r="E25" s="85">
        <v>0</v>
      </c>
      <c r="F25" s="85" t="s">
        <v>271</v>
      </c>
    </row>
    <row r="26" spans="1:6" hidden="1" outlineLevel="1" x14ac:dyDescent="0.25">
      <c r="B26" s="85" t="s">
        <v>180</v>
      </c>
      <c r="C26" s="85" t="s">
        <v>173</v>
      </c>
      <c r="D26" s="85">
        <v>0</v>
      </c>
      <c r="E26" s="85">
        <v>0</v>
      </c>
      <c r="F26" s="85" t="s">
        <v>271</v>
      </c>
    </row>
    <row r="27" spans="1:6" hidden="1" outlineLevel="1" x14ac:dyDescent="0.25">
      <c r="B27" s="85" t="s">
        <v>181</v>
      </c>
      <c r="C27" s="85" t="s">
        <v>177</v>
      </c>
      <c r="D27" s="85">
        <v>0</v>
      </c>
      <c r="E27" s="85">
        <v>0</v>
      </c>
      <c r="F27" s="85" t="s">
        <v>271</v>
      </c>
    </row>
    <row r="28" spans="1:6" hidden="1" outlineLevel="1" x14ac:dyDescent="0.25">
      <c r="B28" s="85" t="s">
        <v>182</v>
      </c>
      <c r="C28" s="85" t="s">
        <v>175</v>
      </c>
      <c r="D28" s="85">
        <v>0</v>
      </c>
      <c r="E28" s="85">
        <v>0</v>
      </c>
      <c r="F28" s="85" t="s">
        <v>271</v>
      </c>
    </row>
    <row r="29" spans="1:6" hidden="1" outlineLevel="1" x14ac:dyDescent="0.25">
      <c r="B29" s="85" t="s">
        <v>183</v>
      </c>
      <c r="C29" s="85" t="s">
        <v>184</v>
      </c>
      <c r="D29" s="85">
        <v>0</v>
      </c>
      <c r="E29" s="85">
        <v>0</v>
      </c>
      <c r="F29" s="85" t="s">
        <v>271</v>
      </c>
    </row>
    <row r="30" spans="1:6" hidden="1" outlineLevel="1" x14ac:dyDescent="0.25">
      <c r="B30" s="85" t="s">
        <v>185</v>
      </c>
      <c r="C30" s="85" t="s">
        <v>177</v>
      </c>
      <c r="D30" s="85">
        <v>1</v>
      </c>
      <c r="E30" s="85">
        <v>1</v>
      </c>
      <c r="F30" s="85" t="s">
        <v>271</v>
      </c>
    </row>
    <row r="31" spans="1:6" hidden="1" outlineLevel="1" x14ac:dyDescent="0.25">
      <c r="B31" s="85" t="s">
        <v>186</v>
      </c>
      <c r="C31" s="85" t="s">
        <v>175</v>
      </c>
      <c r="D31" s="85">
        <v>0</v>
      </c>
      <c r="E31" s="85">
        <v>0</v>
      </c>
      <c r="F31" s="85" t="s">
        <v>271</v>
      </c>
    </row>
    <row r="32" spans="1:6" hidden="1" outlineLevel="1" x14ac:dyDescent="0.25">
      <c r="B32" s="85" t="s">
        <v>187</v>
      </c>
      <c r="C32" s="85" t="s">
        <v>184</v>
      </c>
      <c r="D32" s="85">
        <v>0</v>
      </c>
      <c r="E32" s="85">
        <v>0</v>
      </c>
      <c r="F32" s="85" t="s">
        <v>271</v>
      </c>
    </row>
    <row r="33" spans="2:6" hidden="1" outlineLevel="1" x14ac:dyDescent="0.25">
      <c r="B33" s="85" t="s">
        <v>188</v>
      </c>
      <c r="C33" s="85" t="s">
        <v>177</v>
      </c>
      <c r="D33" s="85">
        <v>1</v>
      </c>
      <c r="E33" s="85">
        <v>1</v>
      </c>
      <c r="F33" s="85" t="s">
        <v>271</v>
      </c>
    </row>
    <row r="34" spans="2:6" hidden="1" outlineLevel="1" x14ac:dyDescent="0.25">
      <c r="B34" s="85" t="s">
        <v>189</v>
      </c>
      <c r="C34" s="85" t="s">
        <v>184</v>
      </c>
      <c r="D34" s="85">
        <v>0</v>
      </c>
      <c r="E34" s="85">
        <v>0</v>
      </c>
      <c r="F34" s="85" t="s">
        <v>271</v>
      </c>
    </row>
    <row r="35" spans="2:6" hidden="1" outlineLevel="1" x14ac:dyDescent="0.25">
      <c r="B35" s="85" t="s">
        <v>190</v>
      </c>
      <c r="C35" s="85" t="s">
        <v>175</v>
      </c>
      <c r="D35" s="85">
        <v>0</v>
      </c>
      <c r="E35" s="85">
        <v>0</v>
      </c>
      <c r="F35" s="85" t="s">
        <v>271</v>
      </c>
    </row>
    <row r="36" spans="2:6" hidden="1" outlineLevel="1" x14ac:dyDescent="0.25">
      <c r="B36" s="85" t="s">
        <v>191</v>
      </c>
      <c r="C36" s="85" t="s">
        <v>177</v>
      </c>
      <c r="D36" s="85">
        <v>0</v>
      </c>
      <c r="E36" s="85">
        <v>0</v>
      </c>
      <c r="F36" s="85" t="s">
        <v>271</v>
      </c>
    </row>
    <row r="37" spans="2:6" hidden="1" outlineLevel="1" x14ac:dyDescent="0.25">
      <c r="B37" s="85" t="s">
        <v>192</v>
      </c>
      <c r="C37" s="85" t="s">
        <v>184</v>
      </c>
      <c r="D37" s="85">
        <v>1</v>
      </c>
      <c r="E37" s="85">
        <v>1</v>
      </c>
      <c r="F37" s="85" t="s">
        <v>271</v>
      </c>
    </row>
    <row r="38" spans="2:6" hidden="1" outlineLevel="1" x14ac:dyDescent="0.25">
      <c r="B38" s="85" t="s">
        <v>193</v>
      </c>
      <c r="C38" s="85" t="s">
        <v>173</v>
      </c>
      <c r="D38" s="85">
        <v>0</v>
      </c>
      <c r="E38" s="85">
        <v>0</v>
      </c>
      <c r="F38" s="85" t="s">
        <v>271</v>
      </c>
    </row>
    <row r="39" spans="2:6" hidden="1" outlineLevel="1" x14ac:dyDescent="0.25">
      <c r="B39" s="85" t="s">
        <v>194</v>
      </c>
      <c r="C39" s="85" t="s">
        <v>177</v>
      </c>
      <c r="D39" s="85">
        <v>0</v>
      </c>
      <c r="E39" s="85">
        <v>0</v>
      </c>
      <c r="F39" s="85" t="s">
        <v>271</v>
      </c>
    </row>
    <row r="40" spans="2:6" hidden="1" outlineLevel="1" x14ac:dyDescent="0.25">
      <c r="B40" s="85" t="s">
        <v>195</v>
      </c>
      <c r="C40" s="85" t="s">
        <v>173</v>
      </c>
      <c r="D40" s="85">
        <v>0</v>
      </c>
      <c r="E40" s="85">
        <v>0</v>
      </c>
      <c r="F40" s="85" t="s">
        <v>271</v>
      </c>
    </row>
    <row r="41" spans="2:6" hidden="1" outlineLevel="1" x14ac:dyDescent="0.25">
      <c r="B41" s="85" t="s">
        <v>196</v>
      </c>
      <c r="C41" s="85" t="s">
        <v>173</v>
      </c>
      <c r="D41" s="85">
        <v>0</v>
      </c>
      <c r="E41" s="85">
        <v>0</v>
      </c>
      <c r="F41" s="85" t="s">
        <v>271</v>
      </c>
    </row>
    <row r="42" spans="2:6" hidden="1" outlineLevel="1" x14ac:dyDescent="0.25">
      <c r="B42" s="85" t="s">
        <v>197</v>
      </c>
      <c r="C42" s="85" t="s">
        <v>177</v>
      </c>
      <c r="D42" s="85">
        <v>0</v>
      </c>
      <c r="E42" s="85">
        <v>0</v>
      </c>
      <c r="F42" s="85" t="s">
        <v>271</v>
      </c>
    </row>
    <row r="43" spans="2:6" hidden="1" outlineLevel="1" x14ac:dyDescent="0.25">
      <c r="B43" s="85" t="s">
        <v>198</v>
      </c>
      <c r="C43" s="85" t="s">
        <v>175</v>
      </c>
      <c r="D43" s="85">
        <v>0</v>
      </c>
      <c r="E43" s="85">
        <v>0</v>
      </c>
      <c r="F43" s="85" t="s">
        <v>271</v>
      </c>
    </row>
    <row r="44" spans="2:6" hidden="1" outlineLevel="1" x14ac:dyDescent="0.25">
      <c r="B44" s="85" t="s">
        <v>199</v>
      </c>
      <c r="C44" s="85" t="s">
        <v>175</v>
      </c>
      <c r="D44" s="85">
        <v>1</v>
      </c>
      <c r="E44" s="85">
        <v>1</v>
      </c>
      <c r="F44" s="85" t="s">
        <v>271</v>
      </c>
    </row>
    <row r="45" spans="2:6" hidden="1" outlineLevel="1" x14ac:dyDescent="0.25">
      <c r="B45" s="85" t="s">
        <v>200</v>
      </c>
      <c r="C45" s="85" t="s">
        <v>184</v>
      </c>
      <c r="D45" s="85">
        <v>1</v>
      </c>
      <c r="E45" s="85">
        <v>1</v>
      </c>
      <c r="F45" s="85" t="s">
        <v>271</v>
      </c>
    </row>
    <row r="46" spans="2:6" hidden="1" outlineLevel="1" x14ac:dyDescent="0.25">
      <c r="B46" s="85" t="s">
        <v>201</v>
      </c>
      <c r="C46" s="85" t="s">
        <v>173</v>
      </c>
      <c r="D46" s="85">
        <v>0</v>
      </c>
      <c r="E46" s="85">
        <v>0</v>
      </c>
      <c r="F46" s="85" t="s">
        <v>271</v>
      </c>
    </row>
    <row r="47" spans="2:6" ht="15.75" hidden="1" outlineLevel="1" thickBot="1" x14ac:dyDescent="0.3">
      <c r="B47" s="83" t="s">
        <v>202</v>
      </c>
      <c r="C47" s="83" t="s">
        <v>177</v>
      </c>
      <c r="D47" s="83">
        <v>0</v>
      </c>
      <c r="E47" s="83">
        <v>0</v>
      </c>
      <c r="F47" s="83" t="s">
        <v>271</v>
      </c>
    </row>
    <row r="48" spans="2:6" collapsed="1" x14ac:dyDescent="0.25"/>
    <row r="51" spans="1:7" ht="15.75" thickBot="1" x14ac:dyDescent="0.3">
      <c r="A51" t="s">
        <v>126</v>
      </c>
    </row>
    <row r="52" spans="1:7" ht="15.75" thickBot="1" x14ac:dyDescent="0.3">
      <c r="B52" s="84" t="s">
        <v>161</v>
      </c>
      <c r="C52" s="84" t="s">
        <v>162</v>
      </c>
      <c r="D52" s="84" t="s">
        <v>168</v>
      </c>
      <c r="E52" s="84" t="s">
        <v>169</v>
      </c>
      <c r="F52" s="84" t="s">
        <v>257</v>
      </c>
      <c r="G52" s="84" t="s">
        <v>258</v>
      </c>
    </row>
    <row r="53" spans="1:7" x14ac:dyDescent="0.25">
      <c r="B53" s="85" t="s">
        <v>203</v>
      </c>
      <c r="C53" s="85" t="s">
        <v>106</v>
      </c>
      <c r="D53" s="85">
        <v>5</v>
      </c>
      <c r="E53" s="85" t="s">
        <v>259</v>
      </c>
      <c r="F53" s="85" t="s">
        <v>260</v>
      </c>
      <c r="G53" s="85">
        <v>0</v>
      </c>
    </row>
    <row r="54" spans="1:7" x14ac:dyDescent="0.25">
      <c r="B54" s="85" t="s">
        <v>207</v>
      </c>
      <c r="C54" s="85" t="s">
        <v>16</v>
      </c>
      <c r="D54" s="85">
        <v>1</v>
      </c>
      <c r="E54" s="85" t="s">
        <v>261</v>
      </c>
      <c r="F54" s="85" t="s">
        <v>260</v>
      </c>
      <c r="G54" s="85">
        <v>0</v>
      </c>
    </row>
    <row r="55" spans="1:7" x14ac:dyDescent="0.25">
      <c r="B55" s="85" t="s">
        <v>209</v>
      </c>
      <c r="C55" s="85" t="s">
        <v>107</v>
      </c>
      <c r="D55" s="85">
        <v>1</v>
      </c>
      <c r="E55" s="85" t="s">
        <v>262</v>
      </c>
      <c r="F55" s="85" t="s">
        <v>260</v>
      </c>
      <c r="G55" s="85">
        <v>0</v>
      </c>
    </row>
    <row r="56" spans="1:7" x14ac:dyDescent="0.25">
      <c r="B56" s="85" t="s">
        <v>205</v>
      </c>
      <c r="C56" s="85" t="s">
        <v>6</v>
      </c>
      <c r="D56" s="85">
        <v>1</v>
      </c>
      <c r="E56" s="85" t="s">
        <v>263</v>
      </c>
      <c r="F56" s="85" t="s">
        <v>260</v>
      </c>
      <c r="G56" s="85">
        <v>0</v>
      </c>
    </row>
    <row r="57" spans="1:7" x14ac:dyDescent="0.25">
      <c r="B57" s="85" t="s">
        <v>182</v>
      </c>
      <c r="C57" s="85" t="s">
        <v>175</v>
      </c>
      <c r="D57" s="85">
        <v>0</v>
      </c>
      <c r="E57" s="85" t="s">
        <v>220</v>
      </c>
      <c r="F57" s="85" t="s">
        <v>260</v>
      </c>
      <c r="G57" s="85">
        <v>0</v>
      </c>
    </row>
    <row r="58" spans="1:7" x14ac:dyDescent="0.25">
      <c r="B58" s="85" t="s">
        <v>186</v>
      </c>
      <c r="C58" s="85" t="s">
        <v>175</v>
      </c>
      <c r="D58" s="85">
        <v>0</v>
      </c>
      <c r="E58" s="85" t="s">
        <v>224</v>
      </c>
      <c r="F58" s="85" t="s">
        <v>260</v>
      </c>
      <c r="G58" s="85">
        <v>0</v>
      </c>
    </row>
    <row r="59" spans="1:7" x14ac:dyDescent="0.25">
      <c r="B59" s="85" t="s">
        <v>196</v>
      </c>
      <c r="C59" s="85" t="s">
        <v>173</v>
      </c>
      <c r="D59" s="85">
        <v>0</v>
      </c>
      <c r="E59" s="85" t="s">
        <v>225</v>
      </c>
      <c r="F59" s="85" t="s">
        <v>260</v>
      </c>
      <c r="G59" s="85">
        <v>0</v>
      </c>
    </row>
    <row r="60" spans="1:7" x14ac:dyDescent="0.25">
      <c r="B60" s="85" t="s">
        <v>216</v>
      </c>
      <c r="C60" s="85" t="s">
        <v>28</v>
      </c>
      <c r="D60" s="85">
        <v>0</v>
      </c>
      <c r="E60" s="85" t="s">
        <v>264</v>
      </c>
      <c r="F60" s="85" t="s">
        <v>265</v>
      </c>
      <c r="G60" s="85">
        <v>1</v>
      </c>
    </row>
    <row r="61" spans="1:7" x14ac:dyDescent="0.25">
      <c r="B61" s="85" t="s">
        <v>213</v>
      </c>
      <c r="C61" s="85" t="s">
        <v>22</v>
      </c>
      <c r="D61" s="85">
        <v>1</v>
      </c>
      <c r="E61" s="85" t="s">
        <v>266</v>
      </c>
      <c r="F61" s="85" t="s">
        <v>260</v>
      </c>
      <c r="G61" s="85">
        <v>0</v>
      </c>
    </row>
    <row r="62" spans="1:7" x14ac:dyDescent="0.25">
      <c r="B62" s="85" t="s">
        <v>193</v>
      </c>
      <c r="C62" s="85" t="s">
        <v>173</v>
      </c>
      <c r="D62" s="85">
        <v>0</v>
      </c>
      <c r="E62" s="85" t="s">
        <v>223</v>
      </c>
      <c r="F62" s="85" t="s">
        <v>260</v>
      </c>
      <c r="G62" s="85">
        <v>0</v>
      </c>
    </row>
    <row r="63" spans="1:7" x14ac:dyDescent="0.25">
      <c r="B63" s="85" t="s">
        <v>180</v>
      </c>
      <c r="C63" s="85" t="s">
        <v>173</v>
      </c>
      <c r="D63" s="85">
        <v>0</v>
      </c>
      <c r="E63" s="85" t="s">
        <v>215</v>
      </c>
      <c r="F63" s="85" t="s">
        <v>260</v>
      </c>
      <c r="G63" s="85">
        <v>0</v>
      </c>
    </row>
    <row r="64" spans="1:7" x14ac:dyDescent="0.25">
      <c r="B64" s="85" t="s">
        <v>221</v>
      </c>
      <c r="C64" s="85" t="s">
        <v>26</v>
      </c>
      <c r="D64" s="85">
        <v>1</v>
      </c>
      <c r="E64" s="85" t="s">
        <v>267</v>
      </c>
      <c r="F64" s="85" t="s">
        <v>260</v>
      </c>
      <c r="G64" s="85">
        <v>0</v>
      </c>
    </row>
    <row r="65" spans="2:7" x14ac:dyDescent="0.25">
      <c r="B65" s="85" t="s">
        <v>218</v>
      </c>
      <c r="C65" s="85" t="s">
        <v>24</v>
      </c>
      <c r="D65" s="85">
        <v>0</v>
      </c>
      <c r="E65" s="85" t="s">
        <v>268</v>
      </c>
      <c r="F65" s="85" t="s">
        <v>265</v>
      </c>
      <c r="G65" s="85">
        <v>1</v>
      </c>
    </row>
    <row r="66" spans="2:7" x14ac:dyDescent="0.25">
      <c r="B66" s="85" t="s">
        <v>211</v>
      </c>
      <c r="C66" s="85" t="s">
        <v>45</v>
      </c>
      <c r="D66" s="85">
        <v>1</v>
      </c>
      <c r="E66" s="85" t="s">
        <v>269</v>
      </c>
      <c r="F66" s="85" t="s">
        <v>260</v>
      </c>
      <c r="G66" s="85">
        <v>0</v>
      </c>
    </row>
    <row r="67" spans="2:7" ht="15.75" thickBot="1" x14ac:dyDescent="0.3">
      <c r="B67" s="83" t="s">
        <v>270</v>
      </c>
      <c r="C67" s="83"/>
      <c r="D67" s="83"/>
      <c r="E67" s="83"/>
      <c r="F67" s="83"/>
      <c r="G67" s="8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2BBD-F50D-4112-8933-885D789391D2}">
  <sheetPr>
    <tabColor theme="5" tint="0.79998168889431442"/>
  </sheetPr>
  <dimension ref="A1:AF53"/>
  <sheetViews>
    <sheetView zoomScale="73" zoomScaleNormal="73" workbookViewId="0">
      <selection activeCell="K50" sqref="K50"/>
    </sheetView>
  </sheetViews>
  <sheetFormatPr defaultRowHeight="15" x14ac:dyDescent="0.25"/>
  <cols>
    <col min="1" max="1" width="18.5703125" customWidth="1"/>
    <col min="2" max="2" width="21" customWidth="1"/>
    <col min="3" max="3" width="28.42578125" customWidth="1"/>
    <col min="4" max="4" width="11.28515625" customWidth="1"/>
    <col min="5" max="5" width="10.85546875" customWidth="1"/>
    <col min="6" max="6" width="15.85546875" customWidth="1"/>
    <col min="7" max="7" width="14.85546875" customWidth="1"/>
    <col min="9" max="9" width="12.7109375" customWidth="1"/>
    <col min="10" max="10" width="15.5703125" customWidth="1"/>
    <col min="11" max="11" width="13.5703125" customWidth="1"/>
    <col min="12" max="12" width="13.140625" customWidth="1"/>
    <col min="15" max="15" width="22" customWidth="1"/>
    <col min="16" max="16" width="20.42578125" customWidth="1"/>
    <col min="17" max="17" width="26.710937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5" max="25" width="25.140625" customWidth="1"/>
    <col min="26" max="26" width="26.85546875" customWidth="1"/>
    <col min="27" max="27" width="26.5703125" customWidth="1"/>
    <col min="28" max="28" width="20" customWidth="1"/>
    <col min="29" max="29" width="16.140625" customWidth="1"/>
    <col min="30" max="30" width="13.140625" customWidth="1"/>
    <col min="31" max="31" width="15.140625" customWidth="1"/>
    <col min="32" max="32" width="15.85546875" customWidth="1"/>
  </cols>
  <sheetData>
    <row r="1" spans="1:32" ht="42" x14ac:dyDescent="0.35">
      <c r="A1" s="45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39" t="s">
        <v>108</v>
      </c>
      <c r="H1" s="149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32" ht="18.75" x14ac:dyDescent="0.3">
      <c r="A2" s="44">
        <f>SUMPRODUCT($G$11:$G$36,$K$11:$K$36)</f>
        <v>0</v>
      </c>
      <c r="C2" s="32">
        <f>SUM(L11:L36)</f>
        <v>0</v>
      </c>
      <c r="D2" s="32">
        <f>SUM(L11:L18)</f>
        <v>0</v>
      </c>
      <c r="E2" s="32">
        <f>SUM(L19:L21)</f>
        <v>0</v>
      </c>
      <c r="F2" s="32">
        <f>SUM(L22:L25)</f>
        <v>0</v>
      </c>
      <c r="G2" s="181">
        <f>SUM(L26:L36)</f>
        <v>0</v>
      </c>
      <c r="H2" s="150">
        <f>MAX(M11:M36)</f>
        <v>0</v>
      </c>
      <c r="I2" s="32">
        <f>SUM(L26:L28)</f>
        <v>0</v>
      </c>
      <c r="J2" s="32">
        <f>SUM(L29:L31)</f>
        <v>0</v>
      </c>
      <c r="K2" s="32">
        <f>SUM(L32:L34)</f>
        <v>0</v>
      </c>
      <c r="L2" s="32">
        <f>SUM(L35:L36)</f>
        <v>0</v>
      </c>
    </row>
    <row r="3" spans="1:32" ht="56.25" x14ac:dyDescent="0.35">
      <c r="A3" s="99" t="s">
        <v>241</v>
      </c>
      <c r="C3" s="42" t="s">
        <v>109</v>
      </c>
      <c r="D3" s="42" t="s">
        <v>110</v>
      </c>
      <c r="E3" s="42" t="s">
        <v>110</v>
      </c>
      <c r="F3" s="42" t="s">
        <v>110</v>
      </c>
      <c r="G3" s="42" t="s">
        <v>111</v>
      </c>
      <c r="H3" s="151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</row>
    <row r="4" spans="1:32" x14ac:dyDescent="0.25">
      <c r="C4" s="27">
        <v>5</v>
      </c>
      <c r="D4" s="27">
        <v>1</v>
      </c>
      <c r="E4" s="27">
        <v>1</v>
      </c>
      <c r="F4" s="27">
        <v>1</v>
      </c>
      <c r="G4">
        <v>0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</row>
    <row r="9" spans="1:32" ht="23.25" customHeight="1" x14ac:dyDescent="0.45">
      <c r="O9" s="166" t="s">
        <v>120</v>
      </c>
      <c r="P9" s="166"/>
      <c r="Q9" s="166"/>
      <c r="R9" s="166"/>
      <c r="S9" s="166"/>
      <c r="T9" s="166"/>
      <c r="U9" s="166"/>
      <c r="V9" s="166"/>
      <c r="Y9" s="166" t="s">
        <v>243</v>
      </c>
      <c r="Z9" s="166"/>
      <c r="AA9" s="166"/>
      <c r="AB9" s="166"/>
      <c r="AC9" s="166"/>
      <c r="AD9" s="166"/>
      <c r="AE9" s="166"/>
      <c r="AF9" s="166"/>
    </row>
    <row r="10" spans="1:32" ht="38.25" x14ac:dyDescent="0.35">
      <c r="A10" s="146" t="s">
        <v>68</v>
      </c>
      <c r="B10" s="146" t="s">
        <v>36</v>
      </c>
      <c r="C10" s="146" t="s">
        <v>37</v>
      </c>
      <c r="D10" s="146" t="s">
        <v>2</v>
      </c>
      <c r="E10" s="146" t="s">
        <v>38</v>
      </c>
      <c r="F10" s="146" t="s">
        <v>39</v>
      </c>
      <c r="G10" s="146" t="s">
        <v>5</v>
      </c>
      <c r="H10" s="146" t="s">
        <v>82</v>
      </c>
      <c r="I10" s="146" t="s">
        <v>83</v>
      </c>
      <c r="J10" s="146" t="s">
        <v>84</v>
      </c>
      <c r="K10" s="147" t="s">
        <v>85</v>
      </c>
      <c r="L10" s="147" t="s">
        <v>86</v>
      </c>
      <c r="O10" s="34" t="s">
        <v>68</v>
      </c>
      <c r="P10" s="111" t="s">
        <v>36</v>
      </c>
      <c r="Q10" s="112" t="s">
        <v>37</v>
      </c>
      <c r="R10" s="112" t="s">
        <v>2</v>
      </c>
      <c r="S10" s="112" t="s">
        <v>38</v>
      </c>
      <c r="T10" s="112" t="s">
        <v>39</v>
      </c>
      <c r="U10" s="112" t="s">
        <v>5</v>
      </c>
      <c r="V10" s="37" t="s">
        <v>82</v>
      </c>
      <c r="Y10" s="34" t="s">
        <v>68</v>
      </c>
      <c r="Z10" s="111" t="s">
        <v>36</v>
      </c>
      <c r="AA10" s="112" t="s">
        <v>37</v>
      </c>
      <c r="AB10" s="112" t="s">
        <v>2</v>
      </c>
      <c r="AC10" s="112" t="s">
        <v>38</v>
      </c>
      <c r="AD10" s="112" t="s">
        <v>39</v>
      </c>
      <c r="AE10" s="112" t="s">
        <v>5</v>
      </c>
      <c r="AF10" s="37" t="s">
        <v>82</v>
      </c>
    </row>
    <row r="11" spans="1:32" ht="18.75" x14ac:dyDescent="0.3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0</v>
      </c>
      <c r="L11">
        <f>K11*1</f>
        <v>0</v>
      </c>
      <c r="O11" s="37" t="str" cm="1">
        <f t="array" ref="O11">IF($K11=1,INDEX(A$11:A$36,MATCH(A11,A$11:A$36,0),)," ")</f>
        <v xml:space="preserve"> </v>
      </c>
      <c r="P11" s="113" t="str" cm="1">
        <f t="array" ref="P11">IF($K11=1,INDEX(B$11:B$36,MATCH(B11,B$11:B$36,0),)," ")</f>
        <v xml:space="preserve"> </v>
      </c>
      <c r="Q11" s="113" t="str" cm="1">
        <f t="array" ref="Q11">IF($K11=1,INDEX(C$11:C$36,MATCH(C11,C$11:C$36,0),)," ")</f>
        <v xml:space="preserve"> </v>
      </c>
      <c r="R11" s="113" t="str" cm="1">
        <f t="array" ref="R11">IF($K11=1,INDEX(D$11:D$36,MATCH(D11,D$11:D$36,0),)," ")</f>
        <v xml:space="preserve"> </v>
      </c>
      <c r="S11" s="114" t="str" cm="1">
        <f t="array" ref="S11">IF($K11=1,INDEX(E$11:E$36,MATCH(E11,E$11:E$36,0),)," ")</f>
        <v xml:space="preserve"> </v>
      </c>
      <c r="T11" s="114" t="str" cm="1">
        <f t="array" ref="T11">IF($K11=1,INDEX(F$11:F$36,MATCH(F11,F$11:F$36,0),)," ")</f>
        <v xml:space="preserve"> </v>
      </c>
      <c r="U11" s="113" t="str" cm="1">
        <f t="array" ref="U11">IF($K11=1,INDEX(G$11:G$36,MATCH(G11,G$11:G$36,0),)," ")</f>
        <v xml:space="preserve"> </v>
      </c>
      <c r="V11" s="37" t="str" cm="1">
        <f t="array" ref="V11">IF($K11=1,INDEX(H$11:H$36,MATCH(H11,H$11:H$36,0),)," ")</f>
        <v xml:space="preserve"> </v>
      </c>
      <c r="Y11" s="37">
        <v>16</v>
      </c>
      <c r="Z11" s="113" t="s">
        <v>76</v>
      </c>
      <c r="AA11" s="113" t="s">
        <v>25</v>
      </c>
      <c r="AB11" s="113" t="s">
        <v>8</v>
      </c>
      <c r="AC11" s="114">
        <v>0.55902777777777779</v>
      </c>
      <c r="AD11" s="114">
        <v>0.63541666666666663</v>
      </c>
      <c r="AE11" s="113">
        <v>1.95</v>
      </c>
      <c r="AF11" s="37">
        <v>13</v>
      </c>
    </row>
    <row r="12" spans="1:32" ht="18.75" x14ac:dyDescent="0.3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0</v>
      </c>
      <c r="L12">
        <f>K12*1</f>
        <v>0</v>
      </c>
      <c r="O12" s="37" t="str" cm="1">
        <f t="array" ref="O12">IF($K12=1,INDEX(A$11:A$36,MATCH(A12,A$11:A$36,0),)," ")</f>
        <v xml:space="preserve"> </v>
      </c>
      <c r="P12" s="113" t="str" cm="1">
        <f t="array" ref="P12">IF($K12=1,INDEX(B$11:B$36,MATCH(B12,B$11:B$36,0),)," ")</f>
        <v xml:space="preserve"> </v>
      </c>
      <c r="Q12" s="113" t="str" cm="1">
        <f t="array" ref="Q12">IF($K12=1,INDEX(C$11:C$36,MATCH(C12,C$11:C$36,0),)," ")</f>
        <v xml:space="preserve"> </v>
      </c>
      <c r="R12" s="113" t="str" cm="1">
        <f t="array" ref="R12">IF($K12=1,INDEX(D$11:D$36,MATCH(D12,D$11:D$36,0),)," ")</f>
        <v xml:space="preserve"> </v>
      </c>
      <c r="S12" s="114" t="str" cm="1">
        <f t="array" ref="S12">IF($K12=1,INDEX(E$11:E$36,MATCH(E12,E$11:E$36,0),)," ")</f>
        <v xml:space="preserve"> </v>
      </c>
      <c r="T12" s="114" t="str" cm="1">
        <f t="array" ref="T12">IF($K12=1,INDEX(F$11:F$36,MATCH(F12,F$11:F$36,0),)," ")</f>
        <v xml:space="preserve"> </v>
      </c>
      <c r="U12" s="113" t="str" cm="1">
        <f t="array" ref="U12">IF($K12=1,INDEX(G$11:G$36,MATCH(G12,G$11:G$36,0),)," ")</f>
        <v xml:space="preserve"> </v>
      </c>
      <c r="V12" s="37" t="str" cm="1">
        <f t="array" ref="V12">IF($K12=1,INDEX(H$11:H$36,MATCH(H12,H$11:H$36,0),)," ")</f>
        <v xml:space="preserve"> </v>
      </c>
      <c r="Y12" s="37">
        <v>18</v>
      </c>
      <c r="Z12" s="113" t="s">
        <v>73</v>
      </c>
      <c r="AA12" s="113" t="s">
        <v>27</v>
      </c>
      <c r="AB12" s="113" t="s">
        <v>11</v>
      </c>
      <c r="AC12" s="114">
        <v>0.55902777777777779</v>
      </c>
      <c r="AD12" s="114">
        <v>0.63541666666666663</v>
      </c>
      <c r="AE12" s="113">
        <v>1.7</v>
      </c>
      <c r="AF12" s="37">
        <v>7</v>
      </c>
    </row>
    <row r="13" spans="1:32" ht="18.75" x14ac:dyDescent="0.3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0</v>
      </c>
      <c r="L13">
        <f>K13*1</f>
        <v>0</v>
      </c>
      <c r="O13" s="37" t="str" cm="1">
        <f t="array" ref="O13">IF($K13=1,INDEX(A$11:A$36,MATCH(A13,A$11:A$36,0),)," ")</f>
        <v xml:space="preserve"> </v>
      </c>
      <c r="P13" s="113" t="str" cm="1">
        <f t="array" ref="P13">IF($K13=1,INDEX(B$11:B$36,MATCH(B13,B$11:B$36,0),)," ")</f>
        <v xml:space="preserve"> </v>
      </c>
      <c r="Q13" s="113" t="str" cm="1">
        <f t="array" ref="Q13">IF($K13=1,INDEX(C$11:C$36,MATCH(C13,C$11:C$36,0),)," ")</f>
        <v xml:space="preserve"> </v>
      </c>
      <c r="R13" s="113" t="str" cm="1">
        <f t="array" ref="R13">IF($K13=1,INDEX(D$11:D$36,MATCH(D13,D$11:D$36,0),)," ")</f>
        <v xml:space="preserve"> </v>
      </c>
      <c r="S13" s="114" t="str" cm="1">
        <f t="array" ref="S13">IF($K13=1,INDEX(E$11:E$36,MATCH(E13,E$11:E$36,0),)," ")</f>
        <v xml:space="preserve"> </v>
      </c>
      <c r="T13" s="114" t="str" cm="1">
        <f t="array" ref="T13">IF($K13=1,INDEX(F$11:F$36,MATCH(F13,F$11:F$36,0),)," ")</f>
        <v xml:space="preserve"> </v>
      </c>
      <c r="U13" s="113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Y13" s="37">
        <v>2</v>
      </c>
      <c r="Z13" s="113" t="s">
        <v>6</v>
      </c>
      <c r="AA13" s="113" t="s">
        <v>69</v>
      </c>
      <c r="AB13" s="113" t="s">
        <v>11</v>
      </c>
      <c r="AC13" s="114">
        <v>0.75</v>
      </c>
      <c r="AD13" s="114">
        <v>0.86458333333333337</v>
      </c>
      <c r="AE13" s="113">
        <v>3.8</v>
      </c>
      <c r="AF13" s="37">
        <v>2</v>
      </c>
    </row>
    <row r="14" spans="1:32" ht="18.75" x14ac:dyDescent="0.3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0</v>
      </c>
      <c r="L14">
        <f>K14*1</f>
        <v>0</v>
      </c>
      <c r="O14" s="37" t="str" cm="1">
        <f t="array" ref="O14">IF($K14=1,INDEX(A$11:A$36,MATCH(A14,A$11:A$36,0),)," ")</f>
        <v xml:space="preserve"> </v>
      </c>
      <c r="P14" s="113" t="str" cm="1">
        <f t="array" ref="P14">IF($K14=1,INDEX(B$11:B$36,MATCH(B14,B$11:B$36,0),)," ")</f>
        <v xml:space="preserve"> </v>
      </c>
      <c r="Q14" s="113" t="str" cm="1">
        <f t="array" ref="Q14">IF($K14=1,INDEX(C$11:C$36,MATCH(C14,C$11:C$36,0),)," ")</f>
        <v xml:space="preserve"> </v>
      </c>
      <c r="R14" s="113" t="str" cm="1">
        <f t="array" ref="R14">IF($K14=1,INDEX(D$11:D$36,MATCH(D14,D$11:D$36,0),)," ")</f>
        <v xml:space="preserve"> </v>
      </c>
      <c r="S14" s="114" t="str" cm="1">
        <f t="array" ref="S14">IF($K14=1,INDEX(E$11:E$36,MATCH(E14,E$11:E$36,0),)," ")</f>
        <v xml:space="preserve"> </v>
      </c>
      <c r="T14" s="114" t="str" cm="1">
        <f t="array" ref="T14">IF($K14=1,INDEX(F$11:F$36,MATCH(F14,F$11:F$36,0),)," ")</f>
        <v xml:space="preserve"> </v>
      </c>
      <c r="U14" s="113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Y14" s="37">
        <v>16</v>
      </c>
      <c r="Z14" s="113" t="s">
        <v>76</v>
      </c>
      <c r="AA14" s="113" t="s">
        <v>25</v>
      </c>
      <c r="AB14" s="113" t="s">
        <v>12</v>
      </c>
      <c r="AC14" s="114">
        <v>0.55902777777777779</v>
      </c>
      <c r="AD14" s="114">
        <v>0.59722222222222221</v>
      </c>
      <c r="AE14" s="113">
        <v>1.95</v>
      </c>
      <c r="AF14" s="37">
        <v>14</v>
      </c>
    </row>
    <row r="15" spans="1:32" ht="18.75" x14ac:dyDescent="0.3">
      <c r="A15" s="27">
        <v>5</v>
      </c>
      <c r="B15" t="s">
        <v>6</v>
      </c>
      <c r="C15" s="15" t="s">
        <v>69</v>
      </c>
      <c r="D15" t="s">
        <v>8</v>
      </c>
      <c r="E15" s="16">
        <v>0.55902777777777779</v>
      </c>
      <c r="F15" s="16">
        <v>0.59722222222222221</v>
      </c>
      <c r="G15">
        <v>2.2999999999999998</v>
      </c>
      <c r="H15">
        <v>5</v>
      </c>
      <c r="I15">
        <f t="shared" si="0"/>
        <v>1</v>
      </c>
      <c r="J15">
        <v>5</v>
      </c>
      <c r="K15">
        <v>0</v>
      </c>
      <c r="L15">
        <f>K15*0.5</f>
        <v>0</v>
      </c>
      <c r="O15" s="37" t="str" cm="1">
        <f t="array" ref="O15">IF($K15=1,INDEX(A$11:A$36,MATCH(A15,A$11:A$36,0),)," ")</f>
        <v xml:space="preserve"> </v>
      </c>
      <c r="P15" s="113" t="str" cm="1">
        <f t="array" ref="P15">IF($K15=1,INDEX(B$11:B$36,MATCH(B15,B$11:B$36,0),)," ")</f>
        <v xml:space="preserve"> </v>
      </c>
      <c r="Q15" s="113" t="str" cm="1">
        <f t="array" ref="Q15">IF($K15=1,INDEX(C$11:C$36,MATCH(C15,C$11:C$36,0),)," ")</f>
        <v xml:space="preserve"> </v>
      </c>
      <c r="R15" s="113" t="str" cm="1">
        <f t="array" ref="R15">IF($K15=1,INDEX(D$11:D$36,MATCH(D15,D$11:D$36,0),)," ")</f>
        <v xml:space="preserve"> </v>
      </c>
      <c r="S15" s="114" t="str" cm="1">
        <f t="array" ref="S15">IF($K15=1,INDEX(E$11:E$36,MATCH(E15,E$11:E$36,0),)," ")</f>
        <v xml:space="preserve"> </v>
      </c>
      <c r="T15" s="114" t="str" cm="1">
        <f t="array" ref="T15">IF($K15=1,INDEX(F$11:F$36,MATCH(F15,F$11:F$36,0),)," ")</f>
        <v xml:space="preserve"> </v>
      </c>
      <c r="U15" s="113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Y15" s="37">
        <v>9</v>
      </c>
      <c r="Z15" s="113" t="s">
        <v>18</v>
      </c>
      <c r="AA15" s="113" t="s">
        <v>19</v>
      </c>
      <c r="AB15" s="113" t="s">
        <v>12</v>
      </c>
      <c r="AC15" s="114">
        <v>0.60416666666666663</v>
      </c>
      <c r="AD15" s="114">
        <v>0.71875</v>
      </c>
      <c r="AE15" s="113">
        <v>4.4000000000000004</v>
      </c>
      <c r="AF15" s="37">
        <v>9</v>
      </c>
    </row>
    <row r="16" spans="1:32" ht="18.75" x14ac:dyDescent="0.3">
      <c r="A16" s="27">
        <v>5</v>
      </c>
      <c r="B16" t="s">
        <v>6</v>
      </c>
      <c r="C16" s="15" t="s">
        <v>69</v>
      </c>
      <c r="D16" t="s">
        <v>12</v>
      </c>
      <c r="E16" s="16">
        <v>0.55902777777777779</v>
      </c>
      <c r="F16" s="16">
        <v>0.63541666666666663</v>
      </c>
      <c r="G16">
        <v>2.2999999999999998</v>
      </c>
      <c r="H16">
        <v>6</v>
      </c>
      <c r="I16">
        <f t="shared" si="0"/>
        <v>3</v>
      </c>
      <c r="J16">
        <v>6</v>
      </c>
      <c r="K16">
        <v>0</v>
      </c>
      <c r="L16">
        <f>K16*0.5</f>
        <v>0</v>
      </c>
      <c r="O16" s="37" t="str" cm="1">
        <f t="array" ref="O16">IF($K16=1,INDEX(A$11:A$36,MATCH(A16,A$11:A$36,0),)," ")</f>
        <v xml:space="preserve"> </v>
      </c>
      <c r="P16" s="113" t="str" cm="1">
        <f t="array" ref="P16">IF($K16=1,INDEX(B$11:B$36,MATCH(B16,B$11:B$36,0),)," ")</f>
        <v xml:space="preserve"> </v>
      </c>
      <c r="Q16" s="113" t="str" cm="1">
        <f t="array" ref="Q16">IF($K16=1,INDEX(C$11:C$36,MATCH(C16,C$11:C$36,0),)," ")</f>
        <v xml:space="preserve"> </v>
      </c>
      <c r="R16" s="113" t="str" cm="1">
        <f t="array" ref="R16">IF($K16=1,INDEX(D$11:D$36,MATCH(D16,D$11:D$36,0),)," ")</f>
        <v xml:space="preserve"> </v>
      </c>
      <c r="S16" s="114" t="str" cm="1">
        <f t="array" ref="S16">IF($K16=1,INDEX(E$11:E$36,MATCH(E16,E$11:E$36,0),)," ")</f>
        <v xml:space="preserve"> </v>
      </c>
      <c r="T16" s="114" t="str" cm="1">
        <f t="array" ref="T16">IF($K16=1,INDEX(F$11:F$36,MATCH(F16,F$11:F$36,0),)," ")</f>
        <v xml:space="preserve"> </v>
      </c>
      <c r="U16" s="113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Y16" s="37">
        <v>7</v>
      </c>
      <c r="Z16" s="113" t="s">
        <v>70</v>
      </c>
      <c r="AA16" s="113" t="s">
        <v>17</v>
      </c>
      <c r="AB16" s="113" t="s">
        <v>12</v>
      </c>
      <c r="AC16" s="114">
        <v>0.75</v>
      </c>
      <c r="AD16" s="114">
        <v>0.86458333333333337</v>
      </c>
      <c r="AE16" s="113">
        <v>3.5</v>
      </c>
      <c r="AF16" s="37">
        <v>3</v>
      </c>
    </row>
    <row r="17" spans="1:32" ht="18.75" x14ac:dyDescent="0.3">
      <c r="A17" s="27">
        <v>6</v>
      </c>
      <c r="B17" t="s">
        <v>6</v>
      </c>
      <c r="C17" s="15" t="s">
        <v>69</v>
      </c>
      <c r="D17" t="s">
        <v>11</v>
      </c>
      <c r="E17" s="16">
        <v>0.55902777777777779</v>
      </c>
      <c r="F17" s="16">
        <v>0.63541666666666663</v>
      </c>
      <c r="G17">
        <v>1.35</v>
      </c>
      <c r="H17">
        <v>7</v>
      </c>
      <c r="I17">
        <f t="shared" si="0"/>
        <v>2</v>
      </c>
      <c r="J17">
        <v>7</v>
      </c>
      <c r="K17">
        <v>0</v>
      </c>
      <c r="L17">
        <f>K17*0.5</f>
        <v>0</v>
      </c>
      <c r="O17" s="37" t="str" cm="1">
        <f t="array" ref="O17">IF($K17=1,INDEX(A$11:A$36,MATCH(A17,A$11:A$36,0),)," ")</f>
        <v xml:space="preserve"> </v>
      </c>
      <c r="P17" s="113" t="str" cm="1">
        <f t="array" ref="P17">IF($K17=1,INDEX(B$11:B$36,MATCH(B17,B$11:B$36,0),)," ")</f>
        <v xml:space="preserve"> </v>
      </c>
      <c r="Q17" s="113" t="str" cm="1">
        <f t="array" ref="Q17">IF($K17=1,INDEX(C$11:C$36,MATCH(C17,C$11:C$36,0),)," ")</f>
        <v xml:space="preserve"> </v>
      </c>
      <c r="R17" s="113" t="str" cm="1">
        <f t="array" ref="R17">IF($K17=1,INDEX(D$11:D$36,MATCH(D17,D$11:D$36,0),)," ")</f>
        <v xml:space="preserve"> </v>
      </c>
      <c r="S17" s="114" t="str" cm="1">
        <f t="array" ref="S17">IF($K17=1,INDEX(E$11:E$36,MATCH(E17,E$11:E$36,0),)," ")</f>
        <v xml:space="preserve"> </v>
      </c>
      <c r="T17" s="114" t="str" cm="1">
        <f t="array" ref="T17">IF($K17=1,INDEX(F$11:F$36,MATCH(F17,F$11:F$36,0),)," ")</f>
        <v xml:space="preserve"> </v>
      </c>
      <c r="U17" s="113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Y17" s="37">
        <v>18</v>
      </c>
      <c r="Z17" s="113" t="s">
        <v>73</v>
      </c>
      <c r="AA17" s="113" t="s">
        <v>27</v>
      </c>
      <c r="AB17" s="113" t="s">
        <v>35</v>
      </c>
      <c r="AC17" s="114">
        <v>0.55902777777777779</v>
      </c>
      <c r="AD17" s="114">
        <v>0.59722222222222221</v>
      </c>
      <c r="AE17" s="113">
        <v>1.7</v>
      </c>
      <c r="AF17" s="37">
        <v>8</v>
      </c>
    </row>
    <row r="18" spans="1:32" ht="18.75" x14ac:dyDescent="0.3">
      <c r="A18" s="27">
        <v>6</v>
      </c>
      <c r="B18" t="s">
        <v>6</v>
      </c>
      <c r="C18" s="15" t="s">
        <v>69</v>
      </c>
      <c r="D18" t="s">
        <v>35</v>
      </c>
      <c r="E18" s="16">
        <v>0.55902777777777779</v>
      </c>
      <c r="F18" s="16">
        <v>0.59722222222222221</v>
      </c>
      <c r="G18">
        <v>1.35</v>
      </c>
      <c r="H18">
        <v>8</v>
      </c>
      <c r="I18">
        <f t="shared" si="0"/>
        <v>4</v>
      </c>
      <c r="J18">
        <v>8</v>
      </c>
      <c r="K18">
        <v>0</v>
      </c>
      <c r="L18">
        <f>K18*0.5</f>
        <v>0</v>
      </c>
      <c r="O18" s="37" t="str" cm="1">
        <f t="array" ref="O18">IF($K18=1,INDEX(A$11:A$36,MATCH(A18,A$11:A$36,0),)," ")</f>
        <v xml:space="preserve"> </v>
      </c>
      <c r="P18" s="113" t="str" cm="1">
        <f t="array" ref="P18">IF($K18=1,INDEX(B$11:B$36,MATCH(B18,B$11:B$36,0),)," ")</f>
        <v xml:space="preserve"> </v>
      </c>
      <c r="Q18" s="113" t="str" cm="1">
        <f t="array" ref="Q18">IF($K18=1,INDEX(C$11:C$36,MATCH(C18,C$11:C$36,0),)," ")</f>
        <v xml:space="preserve"> </v>
      </c>
      <c r="R18" s="113" t="str" cm="1">
        <f t="array" ref="R18">IF($K18=1,INDEX(D$11:D$36,MATCH(D18,D$11:D$36,0),)," ")</f>
        <v xml:space="preserve"> </v>
      </c>
      <c r="S18" s="114" t="str" cm="1">
        <f t="array" ref="S18">IF($K18=1,INDEX(E$11:E$36,MATCH(E18,E$11:E$36,0),)," ")</f>
        <v xml:space="preserve"> </v>
      </c>
      <c r="T18" s="114" t="str" cm="1">
        <f t="array" ref="T18">IF($K18=1,INDEX(F$11:F$36,MATCH(F18,F$11:F$36,0),)," ")</f>
        <v xml:space="preserve"> </v>
      </c>
      <c r="U18" s="113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Y18" s="37" t="s">
        <v>231</v>
      </c>
      <c r="Z18" s="113" t="s">
        <v>231</v>
      </c>
      <c r="AA18" s="113" t="s">
        <v>231</v>
      </c>
      <c r="AB18" s="113" t="s">
        <v>231</v>
      </c>
      <c r="AC18" s="114" t="s">
        <v>231</v>
      </c>
      <c r="AD18" s="114" t="s">
        <v>231</v>
      </c>
      <c r="AE18" s="113" t="s">
        <v>231</v>
      </c>
      <c r="AF18" s="37" t="s">
        <v>231</v>
      </c>
    </row>
    <row r="19" spans="1:32" ht="18.75" x14ac:dyDescent="0.3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0</v>
      </c>
      <c r="L19">
        <f>K19*1</f>
        <v>0</v>
      </c>
      <c r="O19" s="37" t="str" cm="1">
        <f t="array" ref="O19">IF($K19=1,INDEX(A$11:A$36,MATCH(A19,A$11:A$36,0),)," ")</f>
        <v xml:space="preserve"> </v>
      </c>
      <c r="P19" s="113" t="str" cm="1">
        <f t="array" ref="P19">IF($K19=1,INDEX(B$11:B$36,MATCH(B19,B$11:B$36,0),)," ")</f>
        <v xml:space="preserve"> </v>
      </c>
      <c r="Q19" s="113" t="str" cm="1">
        <f t="array" ref="Q19">IF($K19=1,INDEX(C$11:C$36,MATCH(C19,C$11:C$36,0),)," ")</f>
        <v xml:space="preserve"> </v>
      </c>
      <c r="R19" s="113" t="str" cm="1">
        <f t="array" ref="R19">IF($K19=1,INDEX(D$11:D$36,MATCH(D19,D$11:D$36,0),)," ")</f>
        <v xml:space="preserve"> </v>
      </c>
      <c r="S19" s="114" t="str" cm="1">
        <f t="array" ref="S19">IF($K19=1,INDEX(E$11:E$36,MATCH(E19,E$11:E$36,0),)," ")</f>
        <v xml:space="preserve"> </v>
      </c>
      <c r="T19" s="114" t="str" cm="1">
        <f t="array" ref="T19">IF($K19=1,INDEX(F$11:F$36,MATCH(F19,F$11:F$36,0),)," ")</f>
        <v xml:space="preserve"> </v>
      </c>
      <c r="U19" s="113" t="str" cm="1">
        <f t="array" ref="U19">IF($K19=1,INDEX(G$11:G$36,MATCH(G19,G$11:G$36,0),)," ")</f>
        <v xml:space="preserve"> </v>
      </c>
      <c r="V19" s="37" t="str" cm="1">
        <f t="array" ref="V19">IF($K19=1,INDEX(H$11:H$36,MATCH(H19,H$11:H$36,0),)," ")</f>
        <v xml:space="preserve"> </v>
      </c>
      <c r="Y19" s="37"/>
      <c r="Z19" s="113"/>
      <c r="AA19" s="113"/>
      <c r="AB19" s="113"/>
      <c r="AC19" s="114"/>
      <c r="AD19" s="114"/>
      <c r="AE19" s="113"/>
      <c r="AF19" s="37"/>
    </row>
    <row r="20" spans="1:32" ht="18.75" x14ac:dyDescent="0.3">
      <c r="A20" s="27">
        <v>8</v>
      </c>
      <c r="B20" t="s">
        <v>70</v>
      </c>
      <c r="C20" s="15" t="s">
        <v>17</v>
      </c>
      <c r="D20" t="s">
        <v>11</v>
      </c>
      <c r="E20" s="16">
        <v>0.55902777777777779</v>
      </c>
      <c r="F20" s="16">
        <v>0.63541666666666663</v>
      </c>
      <c r="G20">
        <v>1.65</v>
      </c>
      <c r="H20">
        <v>7</v>
      </c>
      <c r="I20">
        <f t="shared" si="0"/>
        <v>2</v>
      </c>
      <c r="J20">
        <v>7</v>
      </c>
      <c r="K20">
        <v>0</v>
      </c>
      <c r="L20">
        <f>K20*0.5</f>
        <v>0</v>
      </c>
      <c r="O20" s="37" t="str" cm="1">
        <f t="array" ref="O20">IF($K20=1,INDEX(A$11:A$36,MATCH(A20,A$11:A$36,0),)," ")</f>
        <v xml:space="preserve"> </v>
      </c>
      <c r="P20" s="113" t="str" cm="1">
        <f t="array" ref="P20">IF($K20=1,INDEX(B$11:B$36,MATCH(B20,B$11:B$36,0),)," ")</f>
        <v xml:space="preserve"> </v>
      </c>
      <c r="Q20" s="113" t="str" cm="1">
        <f t="array" ref="Q20">IF($K20=1,INDEX(C$11:C$36,MATCH(C20,C$11:C$36,0),)," ")</f>
        <v xml:space="preserve"> </v>
      </c>
      <c r="R20" s="113" t="str" cm="1">
        <f t="array" ref="R20">IF($K20=1,INDEX(D$11:D$36,MATCH(D20,D$11:D$36,0),)," ")</f>
        <v xml:space="preserve"> </v>
      </c>
      <c r="S20" s="114" t="str" cm="1">
        <f t="array" ref="S20">IF($K20=1,INDEX(E$11:E$36,MATCH(E20,E$11:E$36,0),)," ")</f>
        <v xml:space="preserve"> </v>
      </c>
      <c r="T20" s="114" t="str" cm="1">
        <f t="array" ref="T20">IF($K20=1,INDEX(F$11:F$36,MATCH(F20,F$11:F$36,0),)," ")</f>
        <v xml:space="preserve"> </v>
      </c>
      <c r="U20" s="113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Y20" s="37"/>
      <c r="Z20" s="113"/>
      <c r="AA20" s="113"/>
      <c r="AB20" s="113"/>
      <c r="AC20" s="114"/>
      <c r="AD20" s="114"/>
      <c r="AE20" s="113"/>
      <c r="AF20" s="37"/>
    </row>
    <row r="21" spans="1:32" ht="18.75" x14ac:dyDescent="0.3">
      <c r="A21" s="27">
        <v>8</v>
      </c>
      <c r="B21" t="s">
        <v>70</v>
      </c>
      <c r="C21" s="15" t="s">
        <v>17</v>
      </c>
      <c r="D21" t="s">
        <v>35</v>
      </c>
      <c r="E21" s="16">
        <v>0.55902777777777779</v>
      </c>
      <c r="F21" s="16">
        <v>0.59722222222222221</v>
      </c>
      <c r="G21">
        <v>1.65</v>
      </c>
      <c r="H21">
        <v>8</v>
      </c>
      <c r="I21">
        <f t="shared" si="0"/>
        <v>4</v>
      </c>
      <c r="J21">
        <v>8</v>
      </c>
      <c r="K21">
        <v>0</v>
      </c>
      <c r="L21">
        <f>K21*0.5</f>
        <v>0</v>
      </c>
      <c r="O21" s="37" t="str" cm="1">
        <f t="array" ref="O21">IF($K21=1,INDEX(A$11:A$36,MATCH(A21,A$11:A$36,0),)," ")</f>
        <v xml:space="preserve"> </v>
      </c>
      <c r="P21" s="113" t="str" cm="1">
        <f t="array" ref="P21">IF($K21=1,INDEX(B$11:B$36,MATCH(B21,B$11:B$36,0),)," ")</f>
        <v xml:space="preserve"> </v>
      </c>
      <c r="Q21" s="113" t="str" cm="1">
        <f t="array" ref="Q21">IF($K21=1,INDEX(C$11:C$36,MATCH(C21,C$11:C$36,0),)," ")</f>
        <v xml:space="preserve"> </v>
      </c>
      <c r="R21" s="113" t="str" cm="1">
        <f t="array" ref="R21">IF($K21=1,INDEX(D$11:D$36,MATCH(D21,D$11:D$36,0),)," ")</f>
        <v xml:space="preserve"> </v>
      </c>
      <c r="S21" s="114" t="str" cm="1">
        <f t="array" ref="S21">IF($K21=1,INDEX(E$11:E$36,MATCH(E21,E$11:E$36,0),)," ")</f>
        <v xml:space="preserve"> </v>
      </c>
      <c r="T21" s="114" t="str" cm="1">
        <f t="array" ref="T21">IF($K21=1,INDEX(F$11:F$36,MATCH(F21,F$11:F$36,0),)," ")</f>
        <v xml:space="preserve"> </v>
      </c>
      <c r="U21" s="113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Y21" s="37"/>
      <c r="Z21" s="113"/>
      <c r="AA21" s="113"/>
      <c r="AB21" s="113"/>
      <c r="AC21" s="114"/>
      <c r="AD21" s="114"/>
      <c r="AE21" s="113"/>
      <c r="AF21" s="37"/>
    </row>
    <row r="22" spans="1:32" ht="18.75" x14ac:dyDescent="0.3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0</v>
      </c>
      <c r="L22">
        <f>K22*1</f>
        <v>0</v>
      </c>
      <c r="O22" s="37" t="str" cm="1">
        <f t="array" ref="O22">IF($K22=1,INDEX(A$11:A$36,MATCH(A22,A$11:A$36,0),)," ")</f>
        <v xml:space="preserve"> </v>
      </c>
      <c r="P22" s="113" t="str" cm="1">
        <f t="array" ref="P22">IF($K22=1,INDEX(B$11:B$36,MATCH(B22,B$11:B$36,0),)," ")</f>
        <v xml:space="preserve"> </v>
      </c>
      <c r="Q22" s="113" t="str" cm="1">
        <f t="array" ref="Q22">IF($K22=1,INDEX(C$11:C$36,MATCH(C22,C$11:C$36,0),)," ")</f>
        <v xml:space="preserve"> </v>
      </c>
      <c r="R22" s="113" t="str" cm="1">
        <f t="array" ref="R22">IF($K22=1,INDEX(D$11:D$36,MATCH(D22,D$11:D$36,0),)," ")</f>
        <v xml:space="preserve"> </v>
      </c>
      <c r="S22" s="114" t="str" cm="1">
        <f t="array" ref="S22">IF($K22=1,INDEX(E$11:E$36,MATCH(E22,E$11:E$36,0),)," ")</f>
        <v xml:space="preserve"> </v>
      </c>
      <c r="T22" s="114" t="str" cm="1">
        <f t="array" ref="T22">IF($K22=1,INDEX(F$11:F$36,MATCH(F22,F$11:F$36,0),)," ")</f>
        <v xml:space="preserve"> </v>
      </c>
      <c r="U22" s="113" t="str" cm="1">
        <f t="array" ref="U22">IF($K22=1,INDEX(G$11:G$36,MATCH(G22,G$11:G$36,0),)," ")</f>
        <v xml:space="preserve"> </v>
      </c>
      <c r="V22" s="37" t="str" cm="1">
        <f t="array" ref="V22">IF($K22=1,INDEX(H$11:H$36,MATCH(H22,H$11:H$36,0),)," ")</f>
        <v xml:space="preserve"> </v>
      </c>
      <c r="Y22" s="37"/>
      <c r="Z22" s="113"/>
      <c r="AA22" s="113"/>
      <c r="AB22" s="113"/>
      <c r="AC22" s="114"/>
      <c r="AD22" s="114"/>
      <c r="AE22" s="113"/>
      <c r="AF22" s="37"/>
    </row>
    <row r="23" spans="1:32" ht="18.75" x14ac:dyDescent="0.3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>
        <v>9</v>
      </c>
      <c r="K23">
        <v>0</v>
      </c>
      <c r="L23">
        <f>K23*1</f>
        <v>0</v>
      </c>
      <c r="O23" s="37" t="str" cm="1">
        <f t="array" ref="O23">IF($K23=1,INDEX(A$11:A$36,MATCH(A23,A$11:A$36,0),)," ")</f>
        <v xml:space="preserve"> </v>
      </c>
      <c r="P23" s="113" t="str" cm="1">
        <f t="array" ref="P23">IF($K23=1,INDEX(B$11:B$36,MATCH(B23,B$11:B$36,0),)," ")</f>
        <v xml:space="preserve"> </v>
      </c>
      <c r="Q23" s="113" t="str" cm="1">
        <f t="array" ref="Q23">IF($K23=1,INDEX(C$11:C$36,MATCH(C23,C$11:C$36,0),)," ")</f>
        <v xml:space="preserve"> </v>
      </c>
      <c r="R23" s="113" t="str" cm="1">
        <f t="array" ref="R23">IF($K23=1,INDEX(D$11:D$36,MATCH(D23,D$11:D$36,0),)," ")</f>
        <v xml:space="preserve"> </v>
      </c>
      <c r="S23" s="114" t="str" cm="1">
        <f t="array" ref="S23">IF($K23=1,INDEX(E$11:E$36,MATCH(E23,E$11:E$36,0),)," ")</f>
        <v xml:space="preserve"> </v>
      </c>
      <c r="T23" s="114" t="str" cm="1">
        <f t="array" ref="T23">IF($K23=1,INDEX(F$11:F$36,MATCH(F23,F$11:F$36,0),)," ")</f>
        <v xml:space="preserve"> </v>
      </c>
      <c r="U23" s="113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  <c r="Y23" s="37"/>
      <c r="Z23" s="113"/>
      <c r="AA23" s="113"/>
      <c r="AB23" s="113"/>
      <c r="AC23" s="114"/>
      <c r="AD23" s="114"/>
      <c r="AE23" s="113"/>
      <c r="AF23" s="37"/>
    </row>
    <row r="24" spans="1:32" ht="30.75" x14ac:dyDescent="0.3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0</v>
      </c>
      <c r="L24">
        <f>K24*1</f>
        <v>0</v>
      </c>
      <c r="O24" s="37" t="str" cm="1">
        <f t="array" ref="O24">IF($K24=1,INDEX(A$11:A$36,MATCH(A24,A$11:A$36,0),)," ")</f>
        <v xml:space="preserve"> </v>
      </c>
      <c r="P24" s="113" t="str" cm="1">
        <f t="array" ref="P24">IF($K24=1,INDEX(B$11:B$36,MATCH(B24,B$11:B$36,0),)," ")</f>
        <v xml:space="preserve"> </v>
      </c>
      <c r="Q24" s="113" t="str" cm="1">
        <f t="array" ref="Q24">IF($K24=1,INDEX(C$11:C$36,MATCH(C24,C$11:C$36,0),)," ")</f>
        <v xml:space="preserve"> </v>
      </c>
      <c r="R24" s="113" t="str" cm="1">
        <f t="array" ref="R24">IF($K24=1,INDEX(D$11:D$36,MATCH(D24,D$11:D$36,0),)," ")</f>
        <v xml:space="preserve"> </v>
      </c>
      <c r="S24" s="114" t="str" cm="1">
        <f t="array" ref="S24">IF($K24=1,INDEX(E$11:E$36,MATCH(E24,E$11:E$36,0),)," ")</f>
        <v xml:space="preserve"> </v>
      </c>
      <c r="T24" s="114" t="str" cm="1">
        <f t="array" ref="T24">IF($K24=1,INDEX(F$11:F$36,MATCH(F24,F$11:F$36,0),)," ")</f>
        <v xml:space="preserve"> </v>
      </c>
      <c r="U24" s="113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  <c r="Y24" s="37"/>
      <c r="Z24" s="113"/>
      <c r="AA24" s="113"/>
      <c r="AB24" s="113"/>
      <c r="AC24" s="114"/>
      <c r="AD24" s="114"/>
      <c r="AE24" s="113"/>
      <c r="AF24" s="37"/>
    </row>
    <row r="25" spans="1:32" ht="30.75" x14ac:dyDescent="0.3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0</v>
      </c>
      <c r="L25">
        <f>K25*1</f>
        <v>0</v>
      </c>
      <c r="O25" s="37" t="str" cm="1">
        <f t="array" ref="O25">IF($K25=1,INDEX(A$11:A$36,MATCH(A25,A$11:A$36,0),)," ")</f>
        <v xml:space="preserve"> </v>
      </c>
      <c r="P25" s="113" t="str" cm="1">
        <f t="array" ref="P25">IF($K25=1,INDEX(B$11:B$36,MATCH(B25,B$11:B$36,0),)," ")</f>
        <v xml:space="preserve"> </v>
      </c>
      <c r="Q25" s="113" t="str" cm="1">
        <f t="array" ref="Q25">IF($K25=1,INDEX(C$11:C$36,MATCH(C25,C$11:C$36,0),)," ")</f>
        <v xml:space="preserve"> </v>
      </c>
      <c r="R25" s="113" t="str" cm="1">
        <f t="array" ref="R25">IF($K25=1,INDEX(D$11:D$36,MATCH(D25,D$11:D$36,0),)," ")</f>
        <v xml:space="preserve"> </v>
      </c>
      <c r="S25" s="114" t="str" cm="1">
        <f t="array" ref="S25">IF($K25=1,INDEX(E$11:E$36,MATCH(E25,E$11:E$36,0),)," ")</f>
        <v xml:space="preserve"> </v>
      </c>
      <c r="T25" s="114" t="str" cm="1">
        <f t="array" ref="T25">IF($K25=1,INDEX(F$11:F$36,MATCH(F25,F$11:F$36,0),)," ")</f>
        <v xml:space="preserve"> </v>
      </c>
      <c r="U25" s="113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  <c r="Y25" s="37"/>
      <c r="Z25" s="113"/>
      <c r="AA25" s="113"/>
      <c r="AB25" s="113"/>
      <c r="AC25" s="114"/>
      <c r="AD25" s="114"/>
      <c r="AE25" s="113"/>
      <c r="AF25" s="37"/>
    </row>
    <row r="26" spans="1:32" ht="18.75" x14ac:dyDescent="0.3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>
        <v>10</v>
      </c>
      <c r="K26">
        <v>0</v>
      </c>
      <c r="L26">
        <f>K26*1</f>
        <v>0</v>
      </c>
      <c r="O26" s="37" t="str" cm="1">
        <f t="array" ref="O26">IF($K26=1,INDEX(A$11:A$36,MATCH(A26,A$11:A$36,0),)," ")</f>
        <v xml:space="preserve"> </v>
      </c>
      <c r="P26" s="113" t="str" cm="1">
        <f t="array" ref="P26">IF($K26=1,INDEX(B$11:B$36,MATCH(B26,B$11:B$36,0),)," ")</f>
        <v xml:space="preserve"> </v>
      </c>
      <c r="Q26" s="113" t="str" cm="1">
        <f t="array" ref="Q26">IF($K26=1,INDEX(C$11:C$36,MATCH(C26,C$11:C$36,0),)," ")</f>
        <v xml:space="preserve"> </v>
      </c>
      <c r="R26" s="113" t="str" cm="1">
        <f t="array" ref="R26">IF($K26=1,INDEX(D$11:D$36,MATCH(D26,D$11:D$36,0),)," ")</f>
        <v xml:space="preserve"> </v>
      </c>
      <c r="S26" s="114" t="str" cm="1">
        <f t="array" ref="S26">IF($K26=1,INDEX(E$11:E$36,MATCH(E26,E$11:E$36,0),)," ")</f>
        <v xml:space="preserve"> </v>
      </c>
      <c r="T26" s="114" t="str" cm="1">
        <f t="array" ref="T26">IF($K26=1,INDEX(F$11:F$36,MATCH(F26,F$11:F$36,0),)," ")</f>
        <v xml:space="preserve"> </v>
      </c>
      <c r="U26" s="113" t="str" cm="1">
        <f t="array" ref="U26">IF($K26=1,INDEX(G$11:G$36,MATCH(G26,G$11:G$36,0),)," ")</f>
        <v xml:space="preserve"> </v>
      </c>
      <c r="V26" s="37" t="str" cm="1">
        <f t="array" ref="V26">IF($K26=1,INDEX(H$11:H$36,MATCH(H26,H$11:H$36,0),)," ")</f>
        <v xml:space="preserve"> </v>
      </c>
      <c r="Y26" s="37"/>
      <c r="Z26" s="113"/>
      <c r="AA26" s="113"/>
      <c r="AB26" s="113"/>
      <c r="AC26" s="114"/>
      <c r="AD26" s="114"/>
      <c r="AE26" s="113"/>
      <c r="AF26" s="37"/>
    </row>
    <row r="27" spans="1:32" ht="18.75" x14ac:dyDescent="0.3">
      <c r="A27" s="27">
        <v>14</v>
      </c>
      <c r="B27" t="s">
        <v>71</v>
      </c>
      <c r="C27" s="15" t="s">
        <v>72</v>
      </c>
      <c r="D27" t="s">
        <v>8</v>
      </c>
      <c r="E27" s="16">
        <v>0.55902777777777779</v>
      </c>
      <c r="F27" s="16">
        <v>0.59722222222222221</v>
      </c>
      <c r="G27">
        <v>1.85</v>
      </c>
      <c r="H27">
        <v>5</v>
      </c>
      <c r="I27">
        <f t="shared" si="0"/>
        <v>1</v>
      </c>
      <c r="J27">
        <v>5</v>
      </c>
      <c r="K27">
        <v>0</v>
      </c>
      <c r="L27" s="18">
        <f>K27*0.5</f>
        <v>0</v>
      </c>
      <c r="O27" s="37" t="str" cm="1">
        <f t="array" ref="O27">IF($K27=1,INDEX(A$11:A$36,MATCH(A27,A$11:A$36,0),)," ")</f>
        <v xml:space="preserve"> </v>
      </c>
      <c r="P27" s="113" t="str" cm="1">
        <f t="array" ref="P27">IF($K27=1,INDEX(B$11:B$36,MATCH(B27,B$11:B$36,0),)," ")</f>
        <v xml:space="preserve"> </v>
      </c>
      <c r="Q27" s="113" t="str" cm="1">
        <f t="array" ref="Q27">IF($K27=1,INDEX(C$11:C$36,MATCH(C27,C$11:C$36,0),)," ")</f>
        <v xml:space="preserve"> </v>
      </c>
      <c r="R27" s="113" t="str" cm="1">
        <f t="array" ref="R27">IF($K27=1,INDEX(D$11:D$36,MATCH(D27,D$11:D$36,0),)," ")</f>
        <v xml:space="preserve"> </v>
      </c>
      <c r="S27" s="114" t="str" cm="1">
        <f t="array" ref="S27">IF($K27=1,INDEX(E$11:E$36,MATCH(E27,E$11:E$36,0),)," ")</f>
        <v xml:space="preserve"> </v>
      </c>
      <c r="T27" s="114" t="str" cm="1">
        <f t="array" ref="T27">IF($K27=1,INDEX(F$11:F$36,MATCH(F27,F$11:F$36,0),)," ")</f>
        <v xml:space="preserve"> </v>
      </c>
      <c r="U27" s="113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  <c r="Y27" s="37"/>
      <c r="Z27" s="113"/>
      <c r="AA27" s="113"/>
      <c r="AB27" s="113"/>
      <c r="AC27" s="114"/>
      <c r="AD27" s="114"/>
      <c r="AE27" s="113"/>
      <c r="AF27" s="37"/>
    </row>
    <row r="28" spans="1:32" ht="18.75" x14ac:dyDescent="0.3">
      <c r="A28" s="27">
        <v>14</v>
      </c>
      <c r="B28" t="s">
        <v>71</v>
      </c>
      <c r="C28" s="15" t="s">
        <v>72</v>
      </c>
      <c r="D28" t="s">
        <v>12</v>
      </c>
      <c r="E28" s="16">
        <v>0.55902777777777779</v>
      </c>
      <c r="F28" s="16">
        <v>0.63541666666666663</v>
      </c>
      <c r="G28">
        <v>1.85</v>
      </c>
      <c r="H28">
        <v>6</v>
      </c>
      <c r="I28">
        <f t="shared" si="0"/>
        <v>3</v>
      </c>
      <c r="J28">
        <v>6</v>
      </c>
      <c r="K28">
        <v>0</v>
      </c>
      <c r="L28" s="18">
        <f>K28*0.5</f>
        <v>0</v>
      </c>
      <c r="O28" s="37" t="str" cm="1">
        <f t="array" ref="O28">IF($K28=1,INDEX(A$11:A$36,MATCH(A28,A$11:A$36,0),)," ")</f>
        <v xml:space="preserve"> </v>
      </c>
      <c r="P28" s="113" t="str" cm="1">
        <f t="array" ref="P28">IF($K28=1,INDEX(B$11:B$36,MATCH(B28,B$11:B$36,0),)," ")</f>
        <v xml:space="preserve"> </v>
      </c>
      <c r="Q28" s="113" t="str" cm="1">
        <f t="array" ref="Q28">IF($K28=1,INDEX(C$11:C$36,MATCH(C28,C$11:C$36,0),)," ")</f>
        <v xml:space="preserve"> </v>
      </c>
      <c r="R28" s="113" t="str" cm="1">
        <f t="array" ref="R28">IF($K28=1,INDEX(D$11:D$36,MATCH(D28,D$11:D$36,0),)," ")</f>
        <v xml:space="preserve"> </v>
      </c>
      <c r="S28" s="114" t="str" cm="1">
        <f t="array" ref="S28">IF($K28=1,INDEX(E$11:E$36,MATCH(E28,E$11:E$36,0),)," ")</f>
        <v xml:space="preserve"> </v>
      </c>
      <c r="T28" s="114" t="str" cm="1">
        <f t="array" ref="T28">IF($K28=1,INDEX(F$11:F$36,MATCH(F28,F$11:F$36,0),)," ")</f>
        <v xml:space="preserve"> </v>
      </c>
      <c r="U28" s="113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  <c r="Y28" s="37"/>
      <c r="Z28" s="113"/>
      <c r="AA28" s="113"/>
      <c r="AB28" s="113"/>
      <c r="AC28" s="114"/>
      <c r="AD28" s="114"/>
      <c r="AE28" s="113"/>
      <c r="AF28" s="37"/>
    </row>
    <row r="29" spans="1:32" ht="18.75" x14ac:dyDescent="0.3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0</v>
      </c>
      <c r="L29">
        <f>K29*1</f>
        <v>0</v>
      </c>
      <c r="O29" s="37" t="str" cm="1">
        <f t="array" ref="O29">IF($K29=1,INDEX(A$11:A$36,MATCH(A29,A$11:A$36,0),)," ")</f>
        <v xml:space="preserve"> </v>
      </c>
      <c r="P29" s="113" t="str" cm="1">
        <f t="array" ref="P29">IF($K29=1,INDEX(B$11:B$36,MATCH(B29,B$11:B$36,0),)," ")</f>
        <v xml:space="preserve"> </v>
      </c>
      <c r="Q29" s="113" t="str" cm="1">
        <f t="array" ref="Q29">IF($K29=1,INDEX(C$11:C$36,MATCH(C29,C$11:C$36,0),)," ")</f>
        <v xml:space="preserve"> </v>
      </c>
      <c r="R29" s="113" t="str" cm="1">
        <f t="array" ref="R29">IF($K29=1,INDEX(D$11:D$36,MATCH(D29,D$11:D$36,0),)," ")</f>
        <v xml:space="preserve"> </v>
      </c>
      <c r="S29" s="114" t="str" cm="1">
        <f t="array" ref="S29">IF($K29=1,INDEX(E$11:E$36,MATCH(E29,E$11:E$36,0),)," ")</f>
        <v xml:space="preserve"> </v>
      </c>
      <c r="T29" s="114" t="str" cm="1">
        <f t="array" ref="T29">IF($K29=1,INDEX(F$11:F$36,MATCH(F29,F$11:F$36,0),)," ")</f>
        <v xml:space="preserve"> </v>
      </c>
      <c r="U29" s="113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  <c r="Y29" s="37"/>
      <c r="Z29" s="113"/>
      <c r="AA29" s="113"/>
      <c r="AB29" s="113"/>
      <c r="AC29" s="114"/>
      <c r="AD29" s="114"/>
      <c r="AE29" s="113"/>
      <c r="AF29" s="37"/>
    </row>
    <row r="30" spans="1:32" ht="18.75" x14ac:dyDescent="0.3">
      <c r="A30" s="27">
        <v>16</v>
      </c>
      <c r="B30" t="s">
        <v>76</v>
      </c>
      <c r="C30" s="15" t="s">
        <v>25</v>
      </c>
      <c r="D30" t="s">
        <v>8</v>
      </c>
      <c r="E30" s="16">
        <v>0.55902777777777779</v>
      </c>
      <c r="F30" s="16">
        <v>0.63541666666666663</v>
      </c>
      <c r="G30">
        <v>1.95</v>
      </c>
      <c r="H30">
        <v>13</v>
      </c>
      <c r="I30">
        <f t="shared" si="0"/>
        <v>1</v>
      </c>
      <c r="J30">
        <v>5</v>
      </c>
      <c r="K30">
        <v>0</v>
      </c>
      <c r="L30">
        <f>K30*0.5</f>
        <v>0</v>
      </c>
      <c r="O30" s="37" t="str" cm="1">
        <f t="array" ref="O30">IF($K30=1,INDEX(A$11:A$36,MATCH(A30,A$11:A$36,0),)," ")</f>
        <v xml:space="preserve"> </v>
      </c>
      <c r="P30" s="113" t="str" cm="1">
        <f t="array" ref="P30">IF($K30=1,INDEX(B$11:B$36,MATCH(B30,B$11:B$36,0),)," ")</f>
        <v xml:space="preserve"> </v>
      </c>
      <c r="Q30" s="113" t="str" cm="1">
        <f t="array" ref="Q30">IF($K30=1,INDEX(C$11:C$36,MATCH(C30,C$11:C$36,0),)," ")</f>
        <v xml:space="preserve"> </v>
      </c>
      <c r="R30" s="113" t="str" cm="1">
        <f t="array" ref="R30">IF($K30=1,INDEX(D$11:D$36,MATCH(D30,D$11:D$36,0),)," ")</f>
        <v xml:space="preserve"> </v>
      </c>
      <c r="S30" s="114" t="str" cm="1">
        <f t="array" ref="S30">IF($K30=1,INDEX(E$11:E$36,MATCH(E30,E$11:E$36,0),)," ")</f>
        <v xml:space="preserve"> </v>
      </c>
      <c r="T30" s="114" t="str" cm="1">
        <f t="array" ref="T30">IF($K30=1,INDEX(F$11:F$36,MATCH(F30,F$11:F$36,0),)," ")</f>
        <v xml:space="preserve"> </v>
      </c>
      <c r="U30" s="113" t="str" cm="1">
        <f t="array" ref="U30">IF($K30=1,INDEX(G$11:G$36,MATCH(G30,G$11:G$36,0),)," ")</f>
        <v xml:space="preserve"> </v>
      </c>
      <c r="V30" s="37" t="str" cm="1">
        <f t="array" ref="V30">IF($K30=1,INDEX(H$11:H$36,MATCH(H30,H$11:H$36,0),)," ")</f>
        <v xml:space="preserve"> </v>
      </c>
      <c r="Y30" s="37"/>
      <c r="Z30" s="113"/>
      <c r="AA30" s="113"/>
      <c r="AB30" s="113"/>
      <c r="AC30" s="114"/>
      <c r="AD30" s="114"/>
      <c r="AE30" s="113"/>
      <c r="AF30" s="37"/>
    </row>
    <row r="31" spans="1:32" ht="18.75" x14ac:dyDescent="0.3">
      <c r="A31" s="27">
        <v>16</v>
      </c>
      <c r="B31" t="s">
        <v>76</v>
      </c>
      <c r="C31" s="15" t="s">
        <v>25</v>
      </c>
      <c r="D31" t="s">
        <v>12</v>
      </c>
      <c r="E31" s="16">
        <v>0.55902777777777779</v>
      </c>
      <c r="F31" s="16">
        <v>0.59722222222222221</v>
      </c>
      <c r="G31">
        <v>1.95</v>
      </c>
      <c r="H31">
        <v>14</v>
      </c>
      <c r="I31">
        <f t="shared" si="0"/>
        <v>3</v>
      </c>
      <c r="J31">
        <v>6</v>
      </c>
      <c r="K31">
        <v>0</v>
      </c>
      <c r="L31">
        <f>K31*0.5</f>
        <v>0</v>
      </c>
      <c r="O31" s="37" t="str" cm="1">
        <f t="array" ref="O31">IF($K31=1,INDEX(A$11:A$36,MATCH(A31,A$11:A$36,0),)," ")</f>
        <v xml:space="preserve"> </v>
      </c>
      <c r="P31" s="113" t="str" cm="1">
        <f t="array" ref="P31">IF($K31=1,INDEX(B$11:B$36,MATCH(B31,B$11:B$36,0),)," ")</f>
        <v xml:space="preserve"> </v>
      </c>
      <c r="Q31" s="113" t="str" cm="1">
        <f t="array" ref="Q31">IF($K31=1,INDEX(C$11:C$36,MATCH(C31,C$11:C$36,0),)," ")</f>
        <v xml:space="preserve"> </v>
      </c>
      <c r="R31" s="113" t="str" cm="1">
        <f t="array" ref="R31">IF($K31=1,INDEX(D$11:D$36,MATCH(D31,D$11:D$36,0),)," ")</f>
        <v xml:space="preserve"> </v>
      </c>
      <c r="S31" s="114" t="str" cm="1">
        <f t="array" ref="S31">IF($K31=1,INDEX(E$11:E$36,MATCH(E31,E$11:E$36,0),)," ")</f>
        <v xml:space="preserve"> </v>
      </c>
      <c r="T31" s="114" t="str" cm="1">
        <f t="array" ref="T31">IF($K31=1,INDEX(F$11:F$36,MATCH(F31,F$11:F$36,0),)," ")</f>
        <v xml:space="preserve"> </v>
      </c>
      <c r="U31" s="113" t="str" cm="1">
        <f t="array" ref="U31">IF($K31=1,INDEX(G$11:G$36,MATCH(G31,G$11:G$36,0),)," ")</f>
        <v xml:space="preserve"> </v>
      </c>
      <c r="V31" s="37" t="str" cm="1">
        <f t="array" ref="V31">IF($K31=1,INDEX(H$11:H$36,MATCH(H31,H$11:H$36,0),)," ")</f>
        <v xml:space="preserve"> </v>
      </c>
      <c r="Y31" s="37"/>
      <c r="Z31" s="113"/>
      <c r="AA31" s="113"/>
      <c r="AB31" s="113"/>
      <c r="AC31" s="114"/>
      <c r="AD31" s="114"/>
      <c r="AE31" s="113"/>
      <c r="AF31" s="37"/>
    </row>
    <row r="32" spans="1:32" ht="18.75" x14ac:dyDescent="0.3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0</v>
      </c>
      <c r="L32">
        <f>K32*1</f>
        <v>0</v>
      </c>
      <c r="O32" s="37" t="str" cm="1">
        <f t="array" ref="O32">IF($K32=1,INDEX(A$11:A$36,MATCH(A32,A$11:A$36,0),)," ")</f>
        <v xml:space="preserve"> </v>
      </c>
      <c r="P32" s="113" t="str" cm="1">
        <f t="array" ref="P32">IF($K32=1,INDEX(B$11:B$36,MATCH(B32,B$11:B$36,0),)," ")</f>
        <v xml:space="preserve"> </v>
      </c>
      <c r="Q32" s="113" t="str" cm="1">
        <f t="array" ref="Q32">IF($K32=1,INDEX(C$11:C$36,MATCH(C32,C$11:C$36,0),)," ")</f>
        <v xml:space="preserve"> </v>
      </c>
      <c r="R32" s="113" t="str" cm="1">
        <f t="array" ref="R32">IF($K32=1,INDEX(D$11:D$36,MATCH(D32,D$11:D$36,0),)," ")</f>
        <v xml:space="preserve"> </v>
      </c>
      <c r="S32" s="114" t="str" cm="1">
        <f t="array" ref="S32">IF($K32=1,INDEX(E$11:E$36,MATCH(E32,E$11:E$36,0),)," ")</f>
        <v xml:space="preserve"> </v>
      </c>
      <c r="T32" s="114" t="str" cm="1">
        <f t="array" ref="T32">IF($K32=1,INDEX(F$11:F$36,MATCH(F32,F$11:F$36,0),)," ")</f>
        <v xml:space="preserve"> </v>
      </c>
      <c r="U32" s="113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  <c r="Y32" s="37"/>
      <c r="Z32" s="113"/>
      <c r="AA32" s="113"/>
      <c r="AB32" s="113"/>
      <c r="AC32" s="114"/>
      <c r="AD32" s="114"/>
      <c r="AE32" s="113"/>
      <c r="AF32" s="37"/>
    </row>
    <row r="33" spans="1:32" ht="18.75" x14ac:dyDescent="0.3">
      <c r="A33" s="27">
        <v>18</v>
      </c>
      <c r="B33" t="s">
        <v>73</v>
      </c>
      <c r="C33" s="15" t="s">
        <v>27</v>
      </c>
      <c r="D33" t="s">
        <v>11</v>
      </c>
      <c r="E33" s="16">
        <v>0.55902777777777779</v>
      </c>
      <c r="F33" s="16">
        <v>0.63541666666666663</v>
      </c>
      <c r="G33">
        <v>1.7</v>
      </c>
      <c r="H33">
        <v>7</v>
      </c>
      <c r="I33">
        <f t="shared" si="0"/>
        <v>2</v>
      </c>
      <c r="J33">
        <v>7</v>
      </c>
      <c r="K33">
        <v>0</v>
      </c>
      <c r="L33">
        <f>K33*0.5</f>
        <v>0</v>
      </c>
      <c r="O33" s="37" t="str" cm="1">
        <f t="array" ref="O33">IF($K33=1,INDEX(A$11:A$36,MATCH(A33,A$11:A$36,0),)," ")</f>
        <v xml:space="preserve"> </v>
      </c>
      <c r="P33" s="113" t="str" cm="1">
        <f t="array" ref="P33">IF($K33=1,INDEX(B$11:B$36,MATCH(B33,B$11:B$36,0),)," ")</f>
        <v xml:space="preserve"> </v>
      </c>
      <c r="Q33" s="113" t="str" cm="1">
        <f t="array" ref="Q33">IF($K33=1,INDEX(C$11:C$36,MATCH(C33,C$11:C$36,0),)," ")</f>
        <v xml:space="preserve"> </v>
      </c>
      <c r="R33" s="113" t="str" cm="1">
        <f t="array" ref="R33">IF($K33=1,INDEX(D$11:D$36,MATCH(D33,D$11:D$36,0),)," ")</f>
        <v xml:space="preserve"> </v>
      </c>
      <c r="S33" s="114" t="str" cm="1">
        <f t="array" ref="S33">IF($K33=1,INDEX(E$11:E$36,MATCH(E33,E$11:E$36,0),)," ")</f>
        <v xml:space="preserve"> </v>
      </c>
      <c r="T33" s="114" t="str" cm="1">
        <f t="array" ref="T33">IF($K33=1,INDEX(F$11:F$36,MATCH(F33,F$11:F$36,0),)," ")</f>
        <v xml:space="preserve"> </v>
      </c>
      <c r="U33" s="113" t="str" cm="1">
        <f t="array" ref="U33">IF($K33=1,INDEX(G$11:G$36,MATCH(G33,G$11:G$36,0),)," ")</f>
        <v xml:space="preserve"> </v>
      </c>
      <c r="V33" s="37" t="str" cm="1">
        <f t="array" ref="V33">IF($K33=1,INDEX(H$11:H$36,MATCH(H33,H$11:H$36,0),)," ")</f>
        <v xml:space="preserve"> </v>
      </c>
      <c r="Y33" s="37"/>
      <c r="Z33" s="113"/>
      <c r="AA33" s="113"/>
      <c r="AB33" s="113"/>
      <c r="AC33" s="114"/>
      <c r="AD33" s="114"/>
      <c r="AE33" s="113"/>
      <c r="AF33" s="37"/>
    </row>
    <row r="34" spans="1:32" ht="18.75" x14ac:dyDescent="0.3">
      <c r="A34" s="27">
        <v>18</v>
      </c>
      <c r="B34" t="s">
        <v>73</v>
      </c>
      <c r="C34" s="15" t="s">
        <v>27</v>
      </c>
      <c r="D34" t="s">
        <v>35</v>
      </c>
      <c r="E34" s="16">
        <v>0.55902777777777779</v>
      </c>
      <c r="F34" s="16">
        <v>0.59722222222222221</v>
      </c>
      <c r="G34">
        <v>1.7</v>
      </c>
      <c r="H34">
        <v>8</v>
      </c>
      <c r="I34">
        <f t="shared" si="0"/>
        <v>4</v>
      </c>
      <c r="J34">
        <v>8</v>
      </c>
      <c r="K34">
        <v>0</v>
      </c>
      <c r="L34">
        <f>K34*0.5</f>
        <v>0</v>
      </c>
      <c r="O34" s="37" t="str" cm="1">
        <f t="array" ref="O34">IF($K34=1,INDEX(A$11:A$36,MATCH(A34,A$11:A$36,0),)," ")</f>
        <v xml:space="preserve"> </v>
      </c>
      <c r="P34" s="113" t="str" cm="1">
        <f t="array" ref="P34">IF($K34=1,INDEX(B$11:B$36,MATCH(B34,B$11:B$36,0),)," ")</f>
        <v xml:space="preserve"> </v>
      </c>
      <c r="Q34" s="113" t="str" cm="1">
        <f t="array" ref="Q34">IF($K34=1,INDEX(C$11:C$36,MATCH(C34,C$11:C$36,0),)," ")</f>
        <v xml:space="preserve"> </v>
      </c>
      <c r="R34" s="113" t="str" cm="1">
        <f t="array" ref="R34">IF($K34=1,INDEX(D$11:D$36,MATCH(D34,D$11:D$36,0),)," ")</f>
        <v xml:space="preserve"> </v>
      </c>
      <c r="S34" s="114" t="str" cm="1">
        <f t="array" ref="S34">IF($K34=1,INDEX(E$11:E$36,MATCH(E34,E$11:E$36,0),)," ")</f>
        <v xml:space="preserve"> </v>
      </c>
      <c r="T34" s="114" t="str" cm="1">
        <f t="array" ref="T34">IF($K34=1,INDEX(F$11:F$36,MATCH(F34,F$11:F$36,0),)," ")</f>
        <v xml:space="preserve"> </v>
      </c>
      <c r="U34" s="113" t="str" cm="1">
        <f t="array" ref="U34">IF($K34=1,INDEX(G$11:G$36,MATCH(G34,G$11:G$36,0),)," ")</f>
        <v xml:space="preserve"> </v>
      </c>
      <c r="V34" s="37" t="str" cm="1">
        <f t="array" ref="V34">IF($K34=1,INDEX(H$11:H$36,MATCH(H34,H$11:H$36,0),)," ")</f>
        <v xml:space="preserve"> </v>
      </c>
      <c r="Y34" s="37"/>
      <c r="Z34" s="113"/>
      <c r="AA34" s="113"/>
      <c r="AB34" s="113"/>
      <c r="AC34" s="114"/>
      <c r="AD34" s="114"/>
      <c r="AE34" s="113"/>
      <c r="AF34" s="37"/>
    </row>
    <row r="35" spans="1:32" ht="30.75" x14ac:dyDescent="0.3">
      <c r="A35" s="27">
        <v>19</v>
      </c>
      <c r="B35" t="s">
        <v>74</v>
      </c>
      <c r="C35" s="15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0</v>
      </c>
      <c r="L35">
        <f>K35*1</f>
        <v>0</v>
      </c>
      <c r="O35" s="37" t="str" cm="1">
        <f t="array" ref="O35">IF($K35=1,INDEX(A$11:A$36,MATCH(A35,A$11:A$36,0),)," ")</f>
        <v xml:space="preserve"> </v>
      </c>
      <c r="P35" s="113" t="str" cm="1">
        <f t="array" ref="P35">IF($K35=1,INDEX(B$11:B$36,MATCH(B35,B$11:B$36,0),)," ")</f>
        <v xml:space="preserve"> </v>
      </c>
      <c r="Q35" s="113" t="str" cm="1">
        <f t="array" ref="Q35">IF($K35=1,INDEX(C$11:C$36,MATCH(C35,C$11:C$36,0),)," ")</f>
        <v xml:space="preserve"> </v>
      </c>
      <c r="R35" s="113" t="str" cm="1">
        <f t="array" ref="R35">IF($K35=1,INDEX(D$11:D$36,MATCH(D35,D$11:D$36,0),)," ")</f>
        <v xml:space="preserve"> </v>
      </c>
      <c r="S35" s="114" t="str" cm="1">
        <f t="array" ref="S35">IF($K35=1,INDEX(E$11:E$36,MATCH(E35,E$11:E$36,0),)," ")</f>
        <v xml:space="preserve"> </v>
      </c>
      <c r="T35" s="114" t="str" cm="1">
        <f t="array" ref="T35">IF($K35=1,INDEX(F$11:F$36,MATCH(F35,F$11:F$36,0),)," ")</f>
        <v xml:space="preserve"> </v>
      </c>
      <c r="U35" s="113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  <c r="Y35" s="37"/>
      <c r="Z35" s="113"/>
      <c r="AA35" s="113"/>
      <c r="AB35" s="113"/>
      <c r="AC35" s="114"/>
      <c r="AD35" s="114"/>
      <c r="AE35" s="113"/>
      <c r="AF35" s="37"/>
    </row>
    <row r="36" spans="1:32" ht="30.75" x14ac:dyDescent="0.3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0</v>
      </c>
      <c r="L36">
        <f>K36*1</f>
        <v>0</v>
      </c>
      <c r="O36" s="37" t="str" cm="1">
        <f t="array" ref="O36">IF($K36=1,INDEX(A$11:A$36,MATCH(A36,A$11:A$36,0),)," ")</f>
        <v xml:space="preserve"> </v>
      </c>
      <c r="P36" s="113" t="str" cm="1">
        <f t="array" ref="P36">IF($K36=1,INDEX(B$11:B$36,MATCH(B36,B$11:B$36,0),)," ")</f>
        <v xml:space="preserve"> </v>
      </c>
      <c r="Q36" s="113" t="str" cm="1">
        <f t="array" ref="Q36">IF($K36=1,INDEX(C$11:C$36,MATCH(C36,C$11:C$36,0),)," ")</f>
        <v xml:space="preserve"> </v>
      </c>
      <c r="R36" s="113" t="str" cm="1">
        <f t="array" ref="R36">IF($K36=1,INDEX(D$11:D$36,MATCH(D36,D$11:D$36,0),)," ")</f>
        <v xml:space="preserve"> </v>
      </c>
      <c r="S36" s="114" t="str" cm="1">
        <f t="array" ref="S36">IF($K36=1,INDEX(E$11:E$36,MATCH(E36,E$11:E$36,0),)," ")</f>
        <v xml:space="preserve"> </v>
      </c>
      <c r="T36" s="114" t="str" cm="1">
        <f t="array" ref="T36">IF($K36=1,INDEX(F$11:F$36,MATCH(F36,F$11:F$36,0),)," ")</f>
        <v xml:space="preserve"> </v>
      </c>
      <c r="U36" s="113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  <c r="Y36" s="37"/>
      <c r="Z36" s="113"/>
      <c r="AA36" s="113"/>
      <c r="AB36" s="113"/>
      <c r="AC36" s="114"/>
      <c r="AD36" s="114"/>
      <c r="AE36" s="113"/>
      <c r="AF36" s="37"/>
    </row>
    <row r="39" spans="1:32" ht="18.75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1:32" ht="21" x14ac:dyDescent="0.35">
      <c r="B40" s="99"/>
    </row>
    <row r="41" spans="1:32" ht="21" x14ac:dyDescent="0.35">
      <c r="B41" s="99"/>
    </row>
    <row r="42" spans="1:32" ht="15.75" x14ac:dyDescent="0.25">
      <c r="A42" s="124" t="s">
        <v>91</v>
      </c>
      <c r="B42" s="124" t="s">
        <v>92</v>
      </c>
      <c r="C42" s="125"/>
      <c r="D42" s="125"/>
      <c r="E42" s="56"/>
      <c r="F42" s="134" t="s">
        <v>91</v>
      </c>
      <c r="G42" s="134" t="s">
        <v>92</v>
      </c>
    </row>
    <row r="43" spans="1:32" ht="18.75" x14ac:dyDescent="0.3">
      <c r="A43" s="124" t="s">
        <v>93</v>
      </c>
      <c r="B43" s="126">
        <f>SUM(K11,K29,K35)</f>
        <v>0</v>
      </c>
      <c r="C43" s="127" t="s">
        <v>230</v>
      </c>
      <c r="D43" s="128">
        <v>1</v>
      </c>
      <c r="E43" s="56"/>
      <c r="F43" s="132" t="s">
        <v>93</v>
      </c>
      <c r="G43" s="135">
        <v>1</v>
      </c>
    </row>
    <row r="44" spans="1:32" ht="18.75" x14ac:dyDescent="0.3">
      <c r="A44" s="124" t="s">
        <v>94</v>
      </c>
      <c r="B44" s="126">
        <f>SUM(K12,K24,K32)</f>
        <v>0</v>
      </c>
      <c r="C44" s="127" t="s">
        <v>230</v>
      </c>
      <c r="D44" s="128">
        <v>1</v>
      </c>
      <c r="E44" s="56"/>
      <c r="F44" s="132" t="s">
        <v>94</v>
      </c>
      <c r="G44" s="135">
        <v>2</v>
      </c>
    </row>
    <row r="45" spans="1:32" ht="18.75" x14ac:dyDescent="0.3">
      <c r="A45" s="124" t="s">
        <v>95</v>
      </c>
      <c r="B45" s="126">
        <f>SUM(K13,K19,K36)</f>
        <v>0</v>
      </c>
      <c r="C45" s="127" t="s">
        <v>230</v>
      </c>
      <c r="D45" s="128">
        <v>1</v>
      </c>
      <c r="E45" s="56"/>
      <c r="F45" s="132" t="s">
        <v>95</v>
      </c>
      <c r="G45" s="135">
        <v>3</v>
      </c>
    </row>
    <row r="46" spans="1:32" ht="18.75" x14ac:dyDescent="0.3">
      <c r="A46" s="124" t="s">
        <v>96</v>
      </c>
      <c r="B46" s="126">
        <f>SUM(K14)</f>
        <v>0</v>
      </c>
      <c r="C46" s="127" t="s">
        <v>230</v>
      </c>
      <c r="D46" s="128">
        <v>1</v>
      </c>
      <c r="E46" s="56"/>
      <c r="F46" s="132" t="s">
        <v>96</v>
      </c>
      <c r="G46" s="135">
        <v>4</v>
      </c>
    </row>
    <row r="47" spans="1:32" ht="18.75" x14ac:dyDescent="0.3">
      <c r="A47" s="124" t="s">
        <v>97</v>
      </c>
      <c r="B47" s="126">
        <f>SUM(K15,K27,K30)</f>
        <v>0</v>
      </c>
      <c r="C47" s="127" t="s">
        <v>230</v>
      </c>
      <c r="D47" s="128">
        <v>1</v>
      </c>
      <c r="E47" s="56"/>
      <c r="F47" s="132" t="s">
        <v>97</v>
      </c>
      <c r="G47" s="135" t="s">
        <v>98</v>
      </c>
    </row>
    <row r="48" spans="1:32" ht="18.75" x14ac:dyDescent="0.3">
      <c r="A48" s="124" t="s">
        <v>99</v>
      </c>
      <c r="B48" s="126">
        <f>SUM(K16,K22,K25,K28,K31)</f>
        <v>0</v>
      </c>
      <c r="C48" s="127" t="s">
        <v>230</v>
      </c>
      <c r="D48" s="128">
        <v>1</v>
      </c>
      <c r="E48" s="56"/>
      <c r="F48" s="132" t="s">
        <v>99</v>
      </c>
      <c r="G48" s="135" t="s">
        <v>100</v>
      </c>
    </row>
    <row r="49" spans="1:7" ht="18.75" x14ac:dyDescent="0.3">
      <c r="A49" s="124" t="s">
        <v>101</v>
      </c>
      <c r="B49" s="126">
        <f>SUM(K17,K20,K33)</f>
        <v>0</v>
      </c>
      <c r="C49" s="127" t="s">
        <v>230</v>
      </c>
      <c r="D49" s="128">
        <v>1</v>
      </c>
      <c r="E49" s="56"/>
      <c r="F49" s="132" t="s">
        <v>101</v>
      </c>
      <c r="G49" s="135">
        <v>7</v>
      </c>
    </row>
    <row r="50" spans="1:7" ht="18.75" x14ac:dyDescent="0.3">
      <c r="A50" s="124" t="s">
        <v>102</v>
      </c>
      <c r="B50" s="126">
        <f>SUM(K18,K21,K34)</f>
        <v>0</v>
      </c>
      <c r="C50" s="127" t="s">
        <v>230</v>
      </c>
      <c r="D50" s="128">
        <v>1</v>
      </c>
      <c r="E50" s="56"/>
      <c r="F50" s="132" t="s">
        <v>102</v>
      </c>
      <c r="G50" s="135">
        <v>8</v>
      </c>
    </row>
    <row r="51" spans="1:7" ht="18.75" x14ac:dyDescent="0.3">
      <c r="A51" s="124" t="s">
        <v>103</v>
      </c>
      <c r="B51" s="126">
        <f>SUM(K23)</f>
        <v>0</v>
      </c>
      <c r="C51" s="127" t="s">
        <v>230</v>
      </c>
      <c r="D51" s="128">
        <v>1</v>
      </c>
      <c r="E51" s="56"/>
      <c r="F51" s="132" t="s">
        <v>103</v>
      </c>
      <c r="G51" s="135">
        <v>10</v>
      </c>
    </row>
    <row r="52" spans="1:7" ht="18.75" x14ac:dyDescent="0.3">
      <c r="A52" s="124" t="s">
        <v>104</v>
      </c>
      <c r="B52" s="126">
        <f>SUM(K26)</f>
        <v>0</v>
      </c>
      <c r="C52" s="127" t="s">
        <v>230</v>
      </c>
      <c r="D52" s="128">
        <v>1</v>
      </c>
      <c r="E52" s="56"/>
      <c r="F52" s="132" t="s">
        <v>104</v>
      </c>
      <c r="G52" s="135">
        <v>12</v>
      </c>
    </row>
    <row r="53" spans="1:7" ht="18.75" x14ac:dyDescent="0.3">
      <c r="A53" s="124" t="s">
        <v>227</v>
      </c>
      <c r="B53" s="126">
        <f>SUM(K26)</f>
        <v>0</v>
      </c>
      <c r="C53" s="127" t="s">
        <v>230</v>
      </c>
      <c r="D53" s="128">
        <v>1</v>
      </c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2">
    <mergeCell ref="O9:V9"/>
    <mergeCell ref="Y9:AF9"/>
  </mergeCells>
  <conditionalFormatting sqref="A40:A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:AB41 H42:AB4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B52">
    <cfRule type="colorScale" priority="2">
      <colorScale>
        <cfvo type="min"/>
        <cfvo type="max"/>
        <color rgb="FFFCFCFF"/>
        <color rgb="FF63BE7B"/>
      </colorScale>
    </cfRule>
  </conditionalFormatting>
  <conditionalFormatting sqref="B5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9446-2C72-40A7-9BC9-6A7D305EC306}">
  <sheetPr>
    <tabColor rgb="FF92D050"/>
  </sheetPr>
  <dimension ref="A1:AF52"/>
  <sheetViews>
    <sheetView zoomScale="50" zoomScaleNormal="50" workbookViewId="0">
      <selection activeCell="N7" sqref="N7"/>
    </sheetView>
  </sheetViews>
  <sheetFormatPr defaultRowHeight="15" x14ac:dyDescent="0.25"/>
  <cols>
    <col min="1" max="1" width="18.5703125" customWidth="1"/>
    <col min="2" max="2" width="21" customWidth="1"/>
    <col min="3" max="3" width="28.42578125" customWidth="1"/>
    <col min="4" max="4" width="11.28515625" customWidth="1"/>
    <col min="5" max="5" width="10.85546875" customWidth="1"/>
    <col min="6" max="6" width="15.85546875" customWidth="1"/>
    <col min="7" max="7" width="14.85546875" customWidth="1"/>
    <col min="9" max="9" width="12.7109375" customWidth="1"/>
    <col min="10" max="10" width="15.5703125" customWidth="1"/>
    <col min="11" max="11" width="13.5703125" customWidth="1"/>
    <col min="12" max="12" width="13.140625" customWidth="1"/>
    <col min="15" max="15" width="22" customWidth="1"/>
    <col min="16" max="16" width="20.42578125" customWidth="1"/>
    <col min="17" max="17" width="26.710937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5" max="25" width="25.140625" customWidth="1"/>
    <col min="26" max="26" width="26.85546875" customWidth="1"/>
    <col min="27" max="27" width="26.5703125" customWidth="1"/>
    <col min="28" max="28" width="20" customWidth="1"/>
    <col min="29" max="29" width="16.140625" customWidth="1"/>
    <col min="30" max="30" width="13.140625" customWidth="1"/>
    <col min="31" max="31" width="15.140625" customWidth="1"/>
    <col min="32" max="32" width="15.85546875" customWidth="1"/>
  </cols>
  <sheetData>
    <row r="1" spans="1:32" ht="42" x14ac:dyDescent="0.35">
      <c r="A1" s="45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39" t="s">
        <v>108</v>
      </c>
      <c r="H1" s="149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32" ht="18.75" x14ac:dyDescent="0.3">
      <c r="A2" s="44">
        <f>SUMPRODUCT($G$11:$G$36,$K$11:$K$36)</f>
        <v>18.999999999999996</v>
      </c>
      <c r="C2" s="32">
        <f>SUM(L11:L36)</f>
        <v>5</v>
      </c>
      <c r="D2" s="32">
        <f>SUM(L11:L18)</f>
        <v>1</v>
      </c>
      <c r="E2" s="32">
        <f>SUM(L19:L21)</f>
        <v>1</v>
      </c>
      <c r="F2" s="32">
        <f>SUM(L22:L25)</f>
        <v>1</v>
      </c>
      <c r="G2" s="181">
        <f>SUM(L26:L36)</f>
        <v>2</v>
      </c>
      <c r="H2" s="150">
        <f>MAX(M11:M36)</f>
        <v>0</v>
      </c>
      <c r="I2" s="32">
        <f>SUM(L26:L28)</f>
        <v>0</v>
      </c>
      <c r="J2" s="32">
        <f>SUM(L29:L31)</f>
        <v>1</v>
      </c>
      <c r="K2" s="32">
        <f>SUM(L32:L34)</f>
        <v>1</v>
      </c>
      <c r="L2" s="32">
        <f>SUM(L35:L36)</f>
        <v>0</v>
      </c>
    </row>
    <row r="3" spans="1:32" ht="56.25" x14ac:dyDescent="0.35">
      <c r="A3" s="99" t="s">
        <v>241</v>
      </c>
      <c r="C3" s="42" t="s">
        <v>109</v>
      </c>
      <c r="D3" s="42" t="s">
        <v>110</v>
      </c>
      <c r="E3" s="42" t="s">
        <v>110</v>
      </c>
      <c r="F3" s="42" t="s">
        <v>110</v>
      </c>
      <c r="G3" s="42" t="s">
        <v>111</v>
      </c>
      <c r="H3" s="151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</row>
    <row r="4" spans="1:32" x14ac:dyDescent="0.25">
      <c r="C4" s="27">
        <v>5</v>
      </c>
      <c r="D4" s="27">
        <v>1</v>
      </c>
      <c r="E4" s="27">
        <v>1</v>
      </c>
      <c r="F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</row>
    <row r="9" spans="1:32" ht="23.25" customHeight="1" x14ac:dyDescent="0.45">
      <c r="O9" s="166" t="s">
        <v>120</v>
      </c>
      <c r="P9" s="166"/>
      <c r="Q9" s="166"/>
      <c r="R9" s="166"/>
      <c r="S9" s="166"/>
      <c r="T9" s="166"/>
      <c r="U9" s="166"/>
      <c r="V9" s="166"/>
      <c r="Y9" s="166" t="s">
        <v>243</v>
      </c>
      <c r="Z9" s="166"/>
      <c r="AA9" s="166"/>
      <c r="AB9" s="166"/>
      <c r="AC9" s="166"/>
      <c r="AD9" s="166"/>
      <c r="AE9" s="166"/>
      <c r="AF9" s="166"/>
    </row>
    <row r="10" spans="1:32" ht="38.25" x14ac:dyDescent="0.35">
      <c r="A10" s="146" t="s">
        <v>68</v>
      </c>
      <c r="B10" s="146" t="s">
        <v>36</v>
      </c>
      <c r="C10" s="146" t="s">
        <v>37</v>
      </c>
      <c r="D10" s="146" t="s">
        <v>2</v>
      </c>
      <c r="E10" s="146" t="s">
        <v>38</v>
      </c>
      <c r="F10" s="146" t="s">
        <v>39</v>
      </c>
      <c r="G10" s="146" t="s">
        <v>5</v>
      </c>
      <c r="H10" s="146" t="s">
        <v>82</v>
      </c>
      <c r="I10" s="146" t="s">
        <v>83</v>
      </c>
      <c r="J10" s="146" t="s">
        <v>84</v>
      </c>
      <c r="K10" s="147" t="s">
        <v>85</v>
      </c>
      <c r="L10" s="147" t="s">
        <v>86</v>
      </c>
      <c r="O10" s="34" t="s">
        <v>68</v>
      </c>
      <c r="P10" s="111" t="s">
        <v>36</v>
      </c>
      <c r="Q10" s="112" t="s">
        <v>37</v>
      </c>
      <c r="R10" s="112" t="s">
        <v>2</v>
      </c>
      <c r="S10" s="112" t="s">
        <v>38</v>
      </c>
      <c r="T10" s="112" t="s">
        <v>39</v>
      </c>
      <c r="U10" s="112" t="s">
        <v>5</v>
      </c>
      <c r="V10" s="37" t="s">
        <v>82</v>
      </c>
      <c r="Y10" s="34" t="s">
        <v>68</v>
      </c>
      <c r="Z10" s="111" t="s">
        <v>36</v>
      </c>
      <c r="AA10" s="112" t="s">
        <v>37</v>
      </c>
      <c r="AB10" s="112" t="s">
        <v>2</v>
      </c>
      <c r="AC10" s="112" t="s">
        <v>38</v>
      </c>
      <c r="AD10" s="112" t="s">
        <v>39</v>
      </c>
      <c r="AE10" s="112" t="s">
        <v>5</v>
      </c>
      <c r="AF10" s="37" t="s">
        <v>82</v>
      </c>
    </row>
    <row r="11" spans="1:32" ht="18.75" x14ac:dyDescent="0.3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0</v>
      </c>
      <c r="L11">
        <f>K11*1</f>
        <v>0</v>
      </c>
      <c r="O11" s="37" t="str" cm="1">
        <f t="array" ref="O11">IF($K11=1,INDEX(A$11:A$36,MATCH(A11,A$11:A$36,0),)," ")</f>
        <v xml:space="preserve"> </v>
      </c>
      <c r="P11" s="113" t="str" cm="1">
        <f t="array" ref="P11">IF($K11=1,INDEX(B$11:B$36,MATCH(B11,B$11:B$36,0),)," ")</f>
        <v xml:space="preserve"> </v>
      </c>
      <c r="Q11" s="113" t="str" cm="1">
        <f t="array" ref="Q11">IF($K11=1,INDEX(C$11:C$36,MATCH(C11,C$11:C$36,0),)," ")</f>
        <v xml:space="preserve"> </v>
      </c>
      <c r="R11" s="113" t="str" cm="1">
        <f t="array" ref="R11">IF($K11=1,INDEX(D$11:D$36,MATCH(D11,D$11:D$36,0),)," ")</f>
        <v xml:space="preserve"> </v>
      </c>
      <c r="S11" s="114" t="str" cm="1">
        <f t="array" ref="S11">IF($K11=1,INDEX(E$11:E$36,MATCH(E11,E$11:E$36,0),)," ")</f>
        <v xml:space="preserve"> </v>
      </c>
      <c r="T11" s="114" t="str" cm="1">
        <f t="array" ref="T11">IF($K11=1,INDEX(F$11:F$36,MATCH(F11,F$11:F$36,0),)," ")</f>
        <v xml:space="preserve"> </v>
      </c>
      <c r="U11" s="113" t="str" cm="1">
        <f t="array" ref="U11">IF($K11=1,INDEX(G$11:G$36,MATCH(G11,G$11:G$36,0),)," ")</f>
        <v xml:space="preserve"> </v>
      </c>
      <c r="V11" s="37" t="str" cm="1">
        <f t="array" ref="V11">IF($K11=1,INDEX(H$11:H$36,MATCH(H11,H$11:H$36,0),)," ")</f>
        <v xml:space="preserve"> </v>
      </c>
      <c r="Y11" s="37">
        <v>16</v>
      </c>
      <c r="Z11" s="113" t="s">
        <v>76</v>
      </c>
      <c r="AA11" s="113" t="s">
        <v>25</v>
      </c>
      <c r="AB11" s="113" t="s">
        <v>8</v>
      </c>
      <c r="AC11" s="114">
        <v>0.55902777777777779</v>
      </c>
      <c r="AD11" s="114">
        <v>0.63541666666666663</v>
      </c>
      <c r="AE11" s="113">
        <v>1.95</v>
      </c>
      <c r="AF11" s="37">
        <v>13</v>
      </c>
    </row>
    <row r="12" spans="1:32" ht="18.75" x14ac:dyDescent="0.3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1</v>
      </c>
      <c r="L12">
        <f>K12*1</f>
        <v>1</v>
      </c>
      <c r="O12" s="37" cm="1">
        <f t="array" ref="O12">IF($K12=1,INDEX(A$11:A$36,MATCH(A12,A$11:A$36,0),)," ")</f>
        <v>2</v>
      </c>
      <c r="P12" s="113" t="str" cm="1">
        <f t="array" ref="P12">IF($K12=1,INDEX(B$11:B$36,MATCH(B12,B$11:B$36,0),)," ")</f>
        <v>BS101</v>
      </c>
      <c r="Q12" s="113" t="str" cm="1">
        <f t="array" ref="Q12">IF($K12=1,INDEX(C$11:C$36,MATCH(C12,C$11:C$36,0),)," ")</f>
        <v>Business Strategy</v>
      </c>
      <c r="R12" s="113" t="str" cm="1">
        <f t="array" ref="R12">IF($K12=1,INDEX(D$11:D$36,MATCH(D12,D$11:D$36,0),)," ")</f>
        <v>Tuesday</v>
      </c>
      <c r="S12" s="114" cm="1">
        <f t="array" ref="S12">IF($K12=1,INDEX(E$11:E$36,MATCH(E12,E$11:E$36,0),)," ")</f>
        <v>0.75</v>
      </c>
      <c r="T12" s="114" cm="1">
        <f t="array" ref="T12">IF($K12=1,INDEX(F$11:F$36,MATCH(F12,F$11:F$36,0),)," ")</f>
        <v>0.86458333333333337</v>
      </c>
      <c r="U12" s="113" cm="1">
        <f t="array" ref="U12">IF($K12=1,INDEX(G$11:G$36,MATCH(G12,G$11:G$36,0),)," ")</f>
        <v>3.8</v>
      </c>
      <c r="V12" s="37" cm="1">
        <f t="array" ref="V12">IF($K12=1,INDEX(H$11:H$36,MATCH(H12,H$11:H$36,0),)," ")</f>
        <v>2</v>
      </c>
      <c r="Y12" s="37">
        <v>18</v>
      </c>
      <c r="Z12" s="113" t="s">
        <v>73</v>
      </c>
      <c r="AA12" s="113" t="s">
        <v>27</v>
      </c>
      <c r="AB12" s="113" t="s">
        <v>11</v>
      </c>
      <c r="AC12" s="114">
        <v>0.55902777777777779</v>
      </c>
      <c r="AD12" s="114">
        <v>0.63541666666666663</v>
      </c>
      <c r="AE12" s="113">
        <v>1.7</v>
      </c>
      <c r="AF12" s="37">
        <v>7</v>
      </c>
    </row>
    <row r="13" spans="1:32" ht="18.75" x14ac:dyDescent="0.3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0</v>
      </c>
      <c r="L13">
        <f>K13*1</f>
        <v>0</v>
      </c>
      <c r="O13" s="37" t="str" cm="1">
        <f t="array" ref="O13">IF($K13=1,INDEX(A$11:A$36,MATCH(A13,A$11:A$36,0),)," ")</f>
        <v xml:space="preserve"> </v>
      </c>
      <c r="P13" s="113" t="str" cm="1">
        <f t="array" ref="P13">IF($K13=1,INDEX(B$11:B$36,MATCH(B13,B$11:B$36,0),)," ")</f>
        <v xml:space="preserve"> </v>
      </c>
      <c r="Q13" s="113" t="str" cm="1">
        <f t="array" ref="Q13">IF($K13=1,INDEX(C$11:C$36,MATCH(C13,C$11:C$36,0),)," ")</f>
        <v xml:space="preserve"> </v>
      </c>
      <c r="R13" s="113" t="str" cm="1">
        <f t="array" ref="R13">IF($K13=1,INDEX(D$11:D$36,MATCH(D13,D$11:D$36,0),)," ")</f>
        <v xml:space="preserve"> </v>
      </c>
      <c r="S13" s="114" t="str" cm="1">
        <f t="array" ref="S13">IF($K13=1,INDEX(E$11:E$36,MATCH(E13,E$11:E$36,0),)," ")</f>
        <v xml:space="preserve"> </v>
      </c>
      <c r="T13" s="114" t="str" cm="1">
        <f t="array" ref="T13">IF($K13=1,INDEX(F$11:F$36,MATCH(F13,F$11:F$36,0),)," ")</f>
        <v xml:space="preserve"> </v>
      </c>
      <c r="U13" s="113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Y13" s="37">
        <v>2</v>
      </c>
      <c r="Z13" s="113" t="s">
        <v>6</v>
      </c>
      <c r="AA13" s="113" t="s">
        <v>69</v>
      </c>
      <c r="AB13" s="113" t="s">
        <v>11</v>
      </c>
      <c r="AC13" s="114">
        <v>0.75</v>
      </c>
      <c r="AD13" s="114">
        <v>0.86458333333333337</v>
      </c>
      <c r="AE13" s="113">
        <v>3.8</v>
      </c>
      <c r="AF13" s="37">
        <v>2</v>
      </c>
    </row>
    <row r="14" spans="1:32" ht="18.75" x14ac:dyDescent="0.3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0</v>
      </c>
      <c r="L14">
        <f>K14*1</f>
        <v>0</v>
      </c>
      <c r="O14" s="37" t="str" cm="1">
        <f t="array" ref="O14">IF($K14=1,INDEX(A$11:A$36,MATCH(A14,A$11:A$36,0),)," ")</f>
        <v xml:space="preserve"> </v>
      </c>
      <c r="P14" s="113" t="str" cm="1">
        <f t="array" ref="P14">IF($K14=1,INDEX(B$11:B$36,MATCH(B14,B$11:B$36,0),)," ")</f>
        <v xml:space="preserve"> </v>
      </c>
      <c r="Q14" s="113" t="str" cm="1">
        <f t="array" ref="Q14">IF($K14=1,INDEX(C$11:C$36,MATCH(C14,C$11:C$36,0),)," ")</f>
        <v xml:space="preserve"> </v>
      </c>
      <c r="R14" s="113" t="str" cm="1">
        <f t="array" ref="R14">IF($K14=1,INDEX(D$11:D$36,MATCH(D14,D$11:D$36,0),)," ")</f>
        <v xml:space="preserve"> </v>
      </c>
      <c r="S14" s="114" t="str" cm="1">
        <f t="array" ref="S14">IF($K14=1,INDEX(E$11:E$36,MATCH(E14,E$11:E$36,0),)," ")</f>
        <v xml:space="preserve"> </v>
      </c>
      <c r="T14" s="114" t="str" cm="1">
        <f t="array" ref="T14">IF($K14=1,INDEX(F$11:F$36,MATCH(F14,F$11:F$36,0),)," ")</f>
        <v xml:space="preserve"> </v>
      </c>
      <c r="U14" s="113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Y14" s="37">
        <v>16</v>
      </c>
      <c r="Z14" s="113" t="s">
        <v>76</v>
      </c>
      <c r="AA14" s="113" t="s">
        <v>25</v>
      </c>
      <c r="AB14" s="113" t="s">
        <v>12</v>
      </c>
      <c r="AC14" s="114">
        <v>0.55902777777777779</v>
      </c>
      <c r="AD14" s="114">
        <v>0.59722222222222221</v>
      </c>
      <c r="AE14" s="113">
        <v>1.95</v>
      </c>
      <c r="AF14" s="37">
        <v>14</v>
      </c>
    </row>
    <row r="15" spans="1:32" ht="18.75" x14ac:dyDescent="0.3">
      <c r="A15" s="27">
        <v>5</v>
      </c>
      <c r="B15" t="s">
        <v>6</v>
      </c>
      <c r="C15" s="15" t="s">
        <v>69</v>
      </c>
      <c r="D15" t="s">
        <v>8</v>
      </c>
      <c r="E15" s="16">
        <v>0.55902777777777779</v>
      </c>
      <c r="F15" s="16">
        <v>0.59722222222222221</v>
      </c>
      <c r="G15">
        <v>2.2999999999999998</v>
      </c>
      <c r="H15">
        <v>5</v>
      </c>
      <c r="I15">
        <f t="shared" si="0"/>
        <v>1</v>
      </c>
      <c r="J15">
        <v>5</v>
      </c>
      <c r="K15">
        <v>0</v>
      </c>
      <c r="L15">
        <f>K15*0.5</f>
        <v>0</v>
      </c>
      <c r="O15" s="37" t="str" cm="1">
        <f t="array" ref="O15">IF($K15=1,INDEX(A$11:A$36,MATCH(A15,A$11:A$36,0),)," ")</f>
        <v xml:space="preserve"> </v>
      </c>
      <c r="P15" s="113" t="str" cm="1">
        <f t="array" ref="P15">IF($K15=1,INDEX(B$11:B$36,MATCH(B15,B$11:B$36,0),)," ")</f>
        <v xml:space="preserve"> </v>
      </c>
      <c r="Q15" s="113" t="str" cm="1">
        <f t="array" ref="Q15">IF($K15=1,INDEX(C$11:C$36,MATCH(C15,C$11:C$36,0),)," ")</f>
        <v xml:space="preserve"> </v>
      </c>
      <c r="R15" s="113" t="str" cm="1">
        <f t="array" ref="R15">IF($K15=1,INDEX(D$11:D$36,MATCH(D15,D$11:D$36,0),)," ")</f>
        <v xml:space="preserve"> </v>
      </c>
      <c r="S15" s="114" t="str" cm="1">
        <f t="array" ref="S15">IF($K15=1,INDEX(E$11:E$36,MATCH(E15,E$11:E$36,0),)," ")</f>
        <v xml:space="preserve"> </v>
      </c>
      <c r="T15" s="114" t="str" cm="1">
        <f t="array" ref="T15">IF($K15=1,INDEX(F$11:F$36,MATCH(F15,F$11:F$36,0),)," ")</f>
        <v xml:space="preserve"> </v>
      </c>
      <c r="U15" s="113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Y15" s="37">
        <v>9</v>
      </c>
      <c r="Z15" s="113" t="s">
        <v>18</v>
      </c>
      <c r="AA15" s="113" t="s">
        <v>19</v>
      </c>
      <c r="AB15" s="113" t="s">
        <v>12</v>
      </c>
      <c r="AC15" s="114">
        <v>0.60416666666666663</v>
      </c>
      <c r="AD15" s="114">
        <v>0.71875</v>
      </c>
      <c r="AE15" s="113">
        <v>4.4000000000000004</v>
      </c>
      <c r="AF15" s="37">
        <v>9</v>
      </c>
    </row>
    <row r="16" spans="1:32" ht="18.75" x14ac:dyDescent="0.3">
      <c r="A16" s="27">
        <v>5</v>
      </c>
      <c r="B16" t="s">
        <v>6</v>
      </c>
      <c r="C16" s="15" t="s">
        <v>69</v>
      </c>
      <c r="D16" t="s">
        <v>12</v>
      </c>
      <c r="E16" s="16">
        <v>0.55902777777777779</v>
      </c>
      <c r="F16" s="16">
        <v>0.63541666666666663</v>
      </c>
      <c r="G16">
        <v>2.2999999999999998</v>
      </c>
      <c r="H16">
        <v>6</v>
      </c>
      <c r="I16">
        <f t="shared" si="0"/>
        <v>3</v>
      </c>
      <c r="J16">
        <v>6</v>
      </c>
      <c r="K16">
        <v>0</v>
      </c>
      <c r="L16">
        <f>K16*0.5</f>
        <v>0</v>
      </c>
      <c r="O16" s="37" t="str" cm="1">
        <f t="array" ref="O16">IF($K16=1,INDEX(A$11:A$36,MATCH(A16,A$11:A$36,0),)," ")</f>
        <v xml:space="preserve"> </v>
      </c>
      <c r="P16" s="113" t="str" cm="1">
        <f t="array" ref="P16">IF($K16=1,INDEX(B$11:B$36,MATCH(B16,B$11:B$36,0),)," ")</f>
        <v xml:space="preserve"> </v>
      </c>
      <c r="Q16" s="113" t="str" cm="1">
        <f t="array" ref="Q16">IF($K16=1,INDEX(C$11:C$36,MATCH(C16,C$11:C$36,0),)," ")</f>
        <v xml:space="preserve"> </v>
      </c>
      <c r="R16" s="113" t="str" cm="1">
        <f t="array" ref="R16">IF($K16=1,INDEX(D$11:D$36,MATCH(D16,D$11:D$36,0),)," ")</f>
        <v xml:space="preserve"> </v>
      </c>
      <c r="S16" s="114" t="str" cm="1">
        <f t="array" ref="S16">IF($K16=1,INDEX(E$11:E$36,MATCH(E16,E$11:E$36,0),)," ")</f>
        <v xml:space="preserve"> </v>
      </c>
      <c r="T16" s="114" t="str" cm="1">
        <f t="array" ref="T16">IF($K16=1,INDEX(F$11:F$36,MATCH(F16,F$11:F$36,0),)," ")</f>
        <v xml:space="preserve"> </v>
      </c>
      <c r="U16" s="113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Y16" s="37">
        <v>7</v>
      </c>
      <c r="Z16" s="113" t="s">
        <v>70</v>
      </c>
      <c r="AA16" s="113" t="s">
        <v>17</v>
      </c>
      <c r="AB16" s="113" t="s">
        <v>12</v>
      </c>
      <c r="AC16" s="114">
        <v>0.75</v>
      </c>
      <c r="AD16" s="114">
        <v>0.86458333333333337</v>
      </c>
      <c r="AE16" s="113">
        <v>3.5</v>
      </c>
      <c r="AF16" s="37">
        <v>3</v>
      </c>
    </row>
    <row r="17" spans="1:32" ht="18.75" x14ac:dyDescent="0.3">
      <c r="A17" s="27">
        <v>6</v>
      </c>
      <c r="B17" t="s">
        <v>6</v>
      </c>
      <c r="C17" s="15" t="s">
        <v>69</v>
      </c>
      <c r="D17" t="s">
        <v>11</v>
      </c>
      <c r="E17" s="16">
        <v>0.55902777777777779</v>
      </c>
      <c r="F17" s="16">
        <v>0.63541666666666663</v>
      </c>
      <c r="G17">
        <v>1.35</v>
      </c>
      <c r="H17">
        <v>7</v>
      </c>
      <c r="I17">
        <f t="shared" si="0"/>
        <v>2</v>
      </c>
      <c r="J17">
        <v>7</v>
      </c>
      <c r="K17">
        <v>0</v>
      </c>
      <c r="L17">
        <f>K17*0.5</f>
        <v>0</v>
      </c>
      <c r="O17" s="37" t="str" cm="1">
        <f t="array" ref="O17">IF($K17=1,INDEX(A$11:A$36,MATCH(A17,A$11:A$36,0),)," ")</f>
        <v xml:space="preserve"> </v>
      </c>
      <c r="P17" s="113" t="str" cm="1">
        <f t="array" ref="P17">IF($K17=1,INDEX(B$11:B$36,MATCH(B17,B$11:B$36,0),)," ")</f>
        <v xml:space="preserve"> </v>
      </c>
      <c r="Q17" s="113" t="str" cm="1">
        <f t="array" ref="Q17">IF($K17=1,INDEX(C$11:C$36,MATCH(C17,C$11:C$36,0),)," ")</f>
        <v xml:space="preserve"> </v>
      </c>
      <c r="R17" s="113" t="str" cm="1">
        <f t="array" ref="R17">IF($K17=1,INDEX(D$11:D$36,MATCH(D17,D$11:D$36,0),)," ")</f>
        <v xml:space="preserve"> </v>
      </c>
      <c r="S17" s="114" t="str" cm="1">
        <f t="array" ref="S17">IF($K17=1,INDEX(E$11:E$36,MATCH(E17,E$11:E$36,0),)," ")</f>
        <v xml:space="preserve"> </v>
      </c>
      <c r="T17" s="114" t="str" cm="1">
        <f t="array" ref="T17">IF($K17=1,INDEX(F$11:F$36,MATCH(F17,F$11:F$36,0),)," ")</f>
        <v xml:space="preserve"> </v>
      </c>
      <c r="U17" s="113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Y17" s="37">
        <v>18</v>
      </c>
      <c r="Z17" s="113" t="s">
        <v>73</v>
      </c>
      <c r="AA17" s="113" t="s">
        <v>27</v>
      </c>
      <c r="AB17" s="113" t="s">
        <v>35</v>
      </c>
      <c r="AC17" s="114">
        <v>0.55902777777777779</v>
      </c>
      <c r="AD17" s="114">
        <v>0.59722222222222221</v>
      </c>
      <c r="AE17" s="113">
        <v>1.7</v>
      </c>
      <c r="AF17" s="37">
        <v>8</v>
      </c>
    </row>
    <row r="18" spans="1:32" ht="18.75" x14ac:dyDescent="0.3">
      <c r="A18" s="27">
        <v>6</v>
      </c>
      <c r="B18" t="s">
        <v>6</v>
      </c>
      <c r="C18" s="15" t="s">
        <v>69</v>
      </c>
      <c r="D18" t="s">
        <v>35</v>
      </c>
      <c r="E18" s="16">
        <v>0.55902777777777779</v>
      </c>
      <c r="F18" s="16">
        <v>0.59722222222222221</v>
      </c>
      <c r="G18">
        <v>1.35</v>
      </c>
      <c r="H18">
        <v>8</v>
      </c>
      <c r="I18">
        <f t="shared" si="0"/>
        <v>4</v>
      </c>
      <c r="J18">
        <v>8</v>
      </c>
      <c r="K18">
        <v>0</v>
      </c>
      <c r="L18">
        <f>K18*0.5</f>
        <v>0</v>
      </c>
      <c r="O18" s="37" t="str" cm="1">
        <f t="array" ref="O18">IF($K18=1,INDEX(A$11:A$36,MATCH(A18,A$11:A$36,0),)," ")</f>
        <v xml:space="preserve"> </v>
      </c>
      <c r="P18" s="113" t="str" cm="1">
        <f t="array" ref="P18">IF($K18=1,INDEX(B$11:B$36,MATCH(B18,B$11:B$36,0),)," ")</f>
        <v xml:space="preserve"> </v>
      </c>
      <c r="Q18" s="113" t="str" cm="1">
        <f t="array" ref="Q18">IF($K18=1,INDEX(C$11:C$36,MATCH(C18,C$11:C$36,0),)," ")</f>
        <v xml:space="preserve"> </v>
      </c>
      <c r="R18" s="113" t="str" cm="1">
        <f t="array" ref="R18">IF($K18=1,INDEX(D$11:D$36,MATCH(D18,D$11:D$36,0),)," ")</f>
        <v xml:space="preserve"> </v>
      </c>
      <c r="S18" s="114" t="str" cm="1">
        <f t="array" ref="S18">IF($K18=1,INDEX(E$11:E$36,MATCH(E18,E$11:E$36,0),)," ")</f>
        <v xml:space="preserve"> </v>
      </c>
      <c r="T18" s="114" t="str" cm="1">
        <f t="array" ref="T18">IF($K18=1,INDEX(F$11:F$36,MATCH(F18,F$11:F$36,0),)," ")</f>
        <v xml:space="preserve"> </v>
      </c>
      <c r="U18" s="113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Y18" s="37" t="s">
        <v>231</v>
      </c>
      <c r="Z18" s="113" t="s">
        <v>231</v>
      </c>
      <c r="AA18" s="113" t="s">
        <v>231</v>
      </c>
      <c r="AB18" s="113" t="s">
        <v>231</v>
      </c>
      <c r="AC18" s="114" t="s">
        <v>231</v>
      </c>
      <c r="AD18" s="114" t="s">
        <v>231</v>
      </c>
      <c r="AE18" s="113" t="s">
        <v>231</v>
      </c>
      <c r="AF18" s="37" t="s">
        <v>231</v>
      </c>
    </row>
    <row r="19" spans="1:32" ht="18.75" x14ac:dyDescent="0.3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1</v>
      </c>
      <c r="L19">
        <f>K19*1</f>
        <v>1</v>
      </c>
      <c r="O19" s="37" cm="1">
        <f t="array" ref="O19">IF($K19=1,INDEX(A$11:A$36,MATCH(A19,A$11:A$36,0),)," ")</f>
        <v>7</v>
      </c>
      <c r="P19" s="113" t="str" cm="1">
        <f t="array" ref="P19">IF($K19=1,INDEX(B$11:B$36,MATCH(B19,B$11:B$36,0),)," ")</f>
        <v>FIN300</v>
      </c>
      <c r="Q19" s="113" t="str" cm="1">
        <f t="array" ref="Q19">IF($K19=1,INDEX(C$11:C$36,MATCH(C19,C$11:C$36,0),)," ")</f>
        <v>International Finance</v>
      </c>
      <c r="R19" s="113" t="str" cm="1">
        <f t="array" ref="R19">IF($K19=1,INDEX(D$11:D$36,MATCH(D19,D$11:D$36,0),)," ")</f>
        <v>Wednesday</v>
      </c>
      <c r="S19" s="114" cm="1">
        <f t="array" ref="S19">IF($K19=1,INDEX(E$11:E$36,MATCH(E19,E$11:E$36,0),)," ")</f>
        <v>0.75</v>
      </c>
      <c r="T19" s="114" cm="1">
        <f t="array" ref="T19">IF($K19=1,INDEX(F$11:F$36,MATCH(F19,F$11:F$36,0),)," ")</f>
        <v>0.86458333333333337</v>
      </c>
      <c r="U19" s="113" cm="1">
        <f t="array" ref="U19">IF($K19=1,INDEX(G$11:G$36,MATCH(G19,G$11:G$36,0),)," ")</f>
        <v>3.5</v>
      </c>
      <c r="V19" s="37" cm="1">
        <f t="array" ref="V19">IF($K19=1,INDEX(H$11:H$36,MATCH(H19,H$11:H$36,0),)," ")</f>
        <v>3</v>
      </c>
      <c r="Y19" s="37"/>
      <c r="Z19" s="113"/>
      <c r="AA19" s="113"/>
      <c r="AB19" s="113"/>
      <c r="AC19" s="114"/>
      <c r="AD19" s="114"/>
      <c r="AE19" s="113"/>
      <c r="AF19" s="37"/>
    </row>
    <row r="20" spans="1:32" ht="18.75" x14ac:dyDescent="0.3">
      <c r="A20" s="27">
        <v>8</v>
      </c>
      <c r="B20" t="s">
        <v>70</v>
      </c>
      <c r="C20" s="15" t="s">
        <v>17</v>
      </c>
      <c r="D20" t="s">
        <v>11</v>
      </c>
      <c r="E20" s="16">
        <v>0.55902777777777779</v>
      </c>
      <c r="F20" s="16">
        <v>0.63541666666666663</v>
      </c>
      <c r="G20">
        <v>1.65</v>
      </c>
      <c r="H20">
        <v>7</v>
      </c>
      <c r="I20">
        <f t="shared" si="0"/>
        <v>2</v>
      </c>
      <c r="J20">
        <v>7</v>
      </c>
      <c r="K20">
        <v>0</v>
      </c>
      <c r="L20">
        <f>K20*0.5</f>
        <v>0</v>
      </c>
      <c r="O20" s="37" t="str" cm="1">
        <f t="array" ref="O20">IF($K20=1,INDEX(A$11:A$36,MATCH(A20,A$11:A$36,0),)," ")</f>
        <v xml:space="preserve"> </v>
      </c>
      <c r="P20" s="113" t="str" cm="1">
        <f t="array" ref="P20">IF($K20=1,INDEX(B$11:B$36,MATCH(B20,B$11:B$36,0),)," ")</f>
        <v xml:space="preserve"> </v>
      </c>
      <c r="Q20" s="113" t="str" cm="1">
        <f t="array" ref="Q20">IF($K20=1,INDEX(C$11:C$36,MATCH(C20,C$11:C$36,0),)," ")</f>
        <v xml:space="preserve"> </v>
      </c>
      <c r="R20" s="113" t="str" cm="1">
        <f t="array" ref="R20">IF($K20=1,INDEX(D$11:D$36,MATCH(D20,D$11:D$36,0),)," ")</f>
        <v xml:space="preserve"> </v>
      </c>
      <c r="S20" s="114" t="str" cm="1">
        <f t="array" ref="S20">IF($K20=1,INDEX(E$11:E$36,MATCH(E20,E$11:E$36,0),)," ")</f>
        <v xml:space="preserve"> </v>
      </c>
      <c r="T20" s="114" t="str" cm="1">
        <f t="array" ref="T20">IF($K20=1,INDEX(F$11:F$36,MATCH(F20,F$11:F$36,0),)," ")</f>
        <v xml:space="preserve"> </v>
      </c>
      <c r="U20" s="113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Y20" s="37"/>
      <c r="Z20" s="113"/>
      <c r="AA20" s="113"/>
      <c r="AB20" s="113"/>
      <c r="AC20" s="114"/>
      <c r="AD20" s="114"/>
      <c r="AE20" s="113"/>
      <c r="AF20" s="37"/>
    </row>
    <row r="21" spans="1:32" ht="18.75" x14ac:dyDescent="0.3">
      <c r="A21" s="27">
        <v>8</v>
      </c>
      <c r="B21" t="s">
        <v>70</v>
      </c>
      <c r="C21" s="15" t="s">
        <v>17</v>
      </c>
      <c r="D21" t="s">
        <v>35</v>
      </c>
      <c r="E21" s="16">
        <v>0.55902777777777779</v>
      </c>
      <c r="F21" s="16">
        <v>0.59722222222222221</v>
      </c>
      <c r="G21">
        <v>1.65</v>
      </c>
      <c r="H21">
        <v>8</v>
      </c>
      <c r="I21">
        <f t="shared" si="0"/>
        <v>4</v>
      </c>
      <c r="J21">
        <v>8</v>
      </c>
      <c r="K21">
        <v>0</v>
      </c>
      <c r="L21">
        <f>K21*0.5</f>
        <v>0</v>
      </c>
      <c r="O21" s="37" t="str" cm="1">
        <f t="array" ref="O21">IF($K21=1,INDEX(A$11:A$36,MATCH(A21,A$11:A$36,0),)," ")</f>
        <v xml:space="preserve"> </v>
      </c>
      <c r="P21" s="113" t="str" cm="1">
        <f t="array" ref="P21">IF($K21=1,INDEX(B$11:B$36,MATCH(B21,B$11:B$36,0),)," ")</f>
        <v xml:space="preserve"> </v>
      </c>
      <c r="Q21" s="113" t="str" cm="1">
        <f t="array" ref="Q21">IF($K21=1,INDEX(C$11:C$36,MATCH(C21,C$11:C$36,0),)," ")</f>
        <v xml:space="preserve"> </v>
      </c>
      <c r="R21" s="113" t="str" cm="1">
        <f t="array" ref="R21">IF($K21=1,INDEX(D$11:D$36,MATCH(D21,D$11:D$36,0),)," ")</f>
        <v xml:space="preserve"> </v>
      </c>
      <c r="S21" s="114" t="str" cm="1">
        <f t="array" ref="S21">IF($K21=1,INDEX(E$11:E$36,MATCH(E21,E$11:E$36,0),)," ")</f>
        <v xml:space="preserve"> </v>
      </c>
      <c r="T21" s="114" t="str" cm="1">
        <f t="array" ref="T21">IF($K21=1,INDEX(F$11:F$36,MATCH(F21,F$11:F$36,0),)," ")</f>
        <v xml:space="preserve"> </v>
      </c>
      <c r="U21" s="113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Y21" s="37"/>
      <c r="Z21" s="113"/>
      <c r="AA21" s="113"/>
      <c r="AB21" s="113"/>
      <c r="AC21" s="114"/>
      <c r="AD21" s="114"/>
      <c r="AE21" s="113"/>
      <c r="AF21" s="37"/>
    </row>
    <row r="22" spans="1:32" ht="18.75" x14ac:dyDescent="0.3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1</v>
      </c>
      <c r="L22">
        <f>K22*1</f>
        <v>1</v>
      </c>
      <c r="O22" s="37" cm="1">
        <f t="array" ref="O22">IF($K22=1,INDEX(A$11:A$36,MATCH(A22,A$11:A$36,0),)," ")</f>
        <v>9</v>
      </c>
      <c r="P22" s="113" t="str" cm="1">
        <f t="array" ref="P22">IF($K22=1,INDEX(B$11:B$36,MATCH(B22,B$11:B$36,0),)," ")</f>
        <v>CS101</v>
      </c>
      <c r="Q22" s="113" t="str" cm="1">
        <f t="array" ref="Q22">IF($K22=1,INDEX(C$11:C$36,MATCH(C22,C$11:C$36,0),)," ")</f>
        <v>Intergenerational Computing</v>
      </c>
      <c r="R22" s="113" t="str" cm="1">
        <f t="array" ref="R22">IF($K22=1,INDEX(D$11:D$36,MATCH(D22,D$11:D$36,0),)," ")</f>
        <v>Wednesday</v>
      </c>
      <c r="S22" s="114" cm="1">
        <f t="array" ref="S22">IF($K22=1,INDEX(E$11:E$36,MATCH(E22,E$11:E$36,0),)," ")</f>
        <v>0.60416666666666663</v>
      </c>
      <c r="T22" s="114" cm="1">
        <f t="array" ref="T22">IF($K22=1,INDEX(F$11:F$36,MATCH(F22,F$11:F$36,0),)," ")</f>
        <v>0.71875</v>
      </c>
      <c r="U22" s="113" cm="1">
        <f t="array" ref="U22">IF($K22=1,INDEX(G$11:G$36,MATCH(G22,G$11:G$36,0),)," ")</f>
        <v>4.4000000000000004</v>
      </c>
      <c r="V22" s="37" cm="1">
        <f t="array" ref="V22">IF($K22=1,INDEX(H$11:H$36,MATCH(H22,H$11:H$36,0),)," ")</f>
        <v>9</v>
      </c>
      <c r="Y22" s="37"/>
      <c r="Z22" s="113"/>
      <c r="AA22" s="113"/>
      <c r="AB22" s="113"/>
      <c r="AC22" s="114"/>
      <c r="AD22" s="114"/>
      <c r="AE22" s="113"/>
      <c r="AF22" s="37"/>
    </row>
    <row r="23" spans="1:32" ht="18.75" x14ac:dyDescent="0.3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>
        <v>9</v>
      </c>
      <c r="K23">
        <v>0</v>
      </c>
      <c r="L23">
        <f>K23*1</f>
        <v>0</v>
      </c>
      <c r="O23" s="37" t="str" cm="1">
        <f t="array" ref="O23">IF($K23=1,INDEX(A$11:A$36,MATCH(A23,A$11:A$36,0),)," ")</f>
        <v xml:space="preserve"> </v>
      </c>
      <c r="P23" s="113" t="str" cm="1">
        <f t="array" ref="P23">IF($K23=1,INDEX(B$11:B$36,MATCH(B23,B$11:B$36,0),)," ")</f>
        <v xml:space="preserve"> </v>
      </c>
      <c r="Q23" s="113" t="str" cm="1">
        <f t="array" ref="Q23">IF($K23=1,INDEX(C$11:C$36,MATCH(C23,C$11:C$36,0),)," ")</f>
        <v xml:space="preserve"> </v>
      </c>
      <c r="R23" s="113" t="str" cm="1">
        <f t="array" ref="R23">IF($K23=1,INDEX(D$11:D$36,MATCH(D23,D$11:D$36,0),)," ")</f>
        <v xml:space="preserve"> </v>
      </c>
      <c r="S23" s="114" t="str" cm="1">
        <f t="array" ref="S23">IF($K23=1,INDEX(E$11:E$36,MATCH(E23,E$11:E$36,0),)," ")</f>
        <v xml:space="preserve"> </v>
      </c>
      <c r="T23" s="114" t="str" cm="1">
        <f t="array" ref="T23">IF($K23=1,INDEX(F$11:F$36,MATCH(F23,F$11:F$36,0),)," ")</f>
        <v xml:space="preserve"> </v>
      </c>
      <c r="U23" s="113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  <c r="Y23" s="37"/>
      <c r="Z23" s="113"/>
      <c r="AA23" s="113"/>
      <c r="AB23" s="113"/>
      <c r="AC23" s="114"/>
      <c r="AD23" s="114"/>
      <c r="AE23" s="113"/>
      <c r="AF23" s="37"/>
    </row>
    <row r="24" spans="1:32" ht="30.75" x14ac:dyDescent="0.3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0</v>
      </c>
      <c r="L24">
        <f>K24*1</f>
        <v>0</v>
      </c>
      <c r="O24" s="37" t="str" cm="1">
        <f t="array" ref="O24">IF($K24=1,INDEX(A$11:A$36,MATCH(A24,A$11:A$36,0),)," ")</f>
        <v xml:space="preserve"> </v>
      </c>
      <c r="P24" s="113" t="str" cm="1">
        <f t="array" ref="P24">IF($K24=1,INDEX(B$11:B$36,MATCH(B24,B$11:B$36,0),)," ")</f>
        <v xml:space="preserve"> </v>
      </c>
      <c r="Q24" s="113" t="str" cm="1">
        <f t="array" ref="Q24">IF($K24=1,INDEX(C$11:C$36,MATCH(C24,C$11:C$36,0),)," ")</f>
        <v xml:space="preserve"> </v>
      </c>
      <c r="R24" s="113" t="str" cm="1">
        <f t="array" ref="R24">IF($K24=1,INDEX(D$11:D$36,MATCH(D24,D$11:D$36,0),)," ")</f>
        <v xml:space="preserve"> </v>
      </c>
      <c r="S24" s="114" t="str" cm="1">
        <f t="array" ref="S24">IF($K24=1,INDEX(E$11:E$36,MATCH(E24,E$11:E$36,0),)," ")</f>
        <v xml:space="preserve"> </v>
      </c>
      <c r="T24" s="114" t="str" cm="1">
        <f t="array" ref="T24">IF($K24=1,INDEX(F$11:F$36,MATCH(F24,F$11:F$36,0),)," ")</f>
        <v xml:space="preserve"> </v>
      </c>
      <c r="U24" s="113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  <c r="Y24" s="37"/>
      <c r="Z24" s="113"/>
      <c r="AA24" s="113"/>
      <c r="AB24" s="113"/>
      <c r="AC24" s="114"/>
      <c r="AD24" s="114"/>
      <c r="AE24" s="113"/>
      <c r="AF24" s="37"/>
    </row>
    <row r="25" spans="1:32" ht="30.75" x14ac:dyDescent="0.3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0</v>
      </c>
      <c r="L25">
        <f>K25*1</f>
        <v>0</v>
      </c>
      <c r="O25" s="37" t="str" cm="1">
        <f t="array" ref="O25">IF($K25=1,INDEX(A$11:A$36,MATCH(A25,A$11:A$36,0),)," ")</f>
        <v xml:space="preserve"> </v>
      </c>
      <c r="P25" s="113" t="str" cm="1">
        <f t="array" ref="P25">IF($K25=1,INDEX(B$11:B$36,MATCH(B25,B$11:B$36,0),)," ")</f>
        <v xml:space="preserve"> </v>
      </c>
      <c r="Q25" s="113" t="str" cm="1">
        <f t="array" ref="Q25">IF($K25=1,INDEX(C$11:C$36,MATCH(C25,C$11:C$36,0),)," ")</f>
        <v xml:space="preserve"> </v>
      </c>
      <c r="R25" s="113" t="str" cm="1">
        <f t="array" ref="R25">IF($K25=1,INDEX(D$11:D$36,MATCH(D25,D$11:D$36,0),)," ")</f>
        <v xml:space="preserve"> </v>
      </c>
      <c r="S25" s="114" t="str" cm="1">
        <f t="array" ref="S25">IF($K25=1,INDEX(E$11:E$36,MATCH(E25,E$11:E$36,0),)," ")</f>
        <v xml:space="preserve"> </v>
      </c>
      <c r="T25" s="114" t="str" cm="1">
        <f t="array" ref="T25">IF($K25=1,INDEX(F$11:F$36,MATCH(F25,F$11:F$36,0),)," ")</f>
        <v xml:space="preserve"> </v>
      </c>
      <c r="U25" s="113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  <c r="Y25" s="37"/>
      <c r="Z25" s="113"/>
      <c r="AA25" s="113"/>
      <c r="AB25" s="113"/>
      <c r="AC25" s="114"/>
      <c r="AD25" s="114"/>
      <c r="AE25" s="113"/>
      <c r="AF25" s="37"/>
    </row>
    <row r="26" spans="1:32" ht="18.75" x14ac:dyDescent="0.3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>
        <v>10</v>
      </c>
      <c r="K26">
        <v>0</v>
      </c>
      <c r="L26">
        <f>K26*1</f>
        <v>0</v>
      </c>
      <c r="O26" s="37" t="str" cm="1">
        <f t="array" ref="O26">IF($K26=1,INDEX(A$11:A$36,MATCH(A26,A$11:A$36,0),)," ")</f>
        <v xml:space="preserve"> </v>
      </c>
      <c r="P26" s="113" t="str" cm="1">
        <f t="array" ref="P26">IF($K26=1,INDEX(B$11:B$36,MATCH(B26,B$11:B$36,0),)," ")</f>
        <v xml:space="preserve"> </v>
      </c>
      <c r="Q26" s="113" t="str" cm="1">
        <f t="array" ref="Q26">IF($K26=1,INDEX(C$11:C$36,MATCH(C26,C$11:C$36,0),)," ")</f>
        <v xml:space="preserve"> </v>
      </c>
      <c r="R26" s="113" t="str" cm="1">
        <f t="array" ref="R26">IF($K26=1,INDEX(D$11:D$36,MATCH(D26,D$11:D$36,0),)," ")</f>
        <v xml:space="preserve"> </v>
      </c>
      <c r="S26" s="114" t="str" cm="1">
        <f t="array" ref="S26">IF($K26=1,INDEX(E$11:E$36,MATCH(E26,E$11:E$36,0),)," ")</f>
        <v xml:space="preserve"> </v>
      </c>
      <c r="T26" s="114" t="str" cm="1">
        <f t="array" ref="T26">IF($K26=1,INDEX(F$11:F$36,MATCH(F26,F$11:F$36,0),)," ")</f>
        <v xml:space="preserve"> </v>
      </c>
      <c r="U26" s="113" t="str" cm="1">
        <f t="array" ref="U26">IF($K26=1,INDEX(G$11:G$36,MATCH(G26,G$11:G$36,0),)," ")</f>
        <v xml:space="preserve"> </v>
      </c>
      <c r="V26" s="37" t="str" cm="1">
        <f t="array" ref="V26">IF($K26=1,INDEX(H$11:H$36,MATCH(H26,H$11:H$36,0),)," ")</f>
        <v xml:space="preserve"> </v>
      </c>
      <c r="Y26" s="37"/>
      <c r="Z26" s="113"/>
      <c r="AA26" s="113"/>
      <c r="AB26" s="113"/>
      <c r="AC26" s="114"/>
      <c r="AD26" s="114"/>
      <c r="AE26" s="113"/>
      <c r="AF26" s="37"/>
    </row>
    <row r="27" spans="1:32" ht="18.75" x14ac:dyDescent="0.3">
      <c r="A27" s="27">
        <v>14</v>
      </c>
      <c r="B27" t="s">
        <v>71</v>
      </c>
      <c r="C27" s="15" t="s">
        <v>72</v>
      </c>
      <c r="D27" t="s">
        <v>8</v>
      </c>
      <c r="E27" s="16">
        <v>0.55902777777777779</v>
      </c>
      <c r="F27" s="16">
        <v>0.59722222222222221</v>
      </c>
      <c r="G27">
        <v>1.85</v>
      </c>
      <c r="H27">
        <v>5</v>
      </c>
      <c r="I27">
        <f t="shared" si="0"/>
        <v>1</v>
      </c>
      <c r="J27">
        <v>5</v>
      </c>
      <c r="K27">
        <v>0</v>
      </c>
      <c r="L27" s="18">
        <f>K27*0.5</f>
        <v>0</v>
      </c>
      <c r="O27" s="37" t="str" cm="1">
        <f t="array" ref="O27">IF($K27=1,INDEX(A$11:A$36,MATCH(A27,A$11:A$36,0),)," ")</f>
        <v xml:space="preserve"> </v>
      </c>
      <c r="P27" s="113" t="str" cm="1">
        <f t="array" ref="P27">IF($K27=1,INDEX(B$11:B$36,MATCH(B27,B$11:B$36,0),)," ")</f>
        <v xml:space="preserve"> </v>
      </c>
      <c r="Q27" s="113" t="str" cm="1">
        <f t="array" ref="Q27">IF($K27=1,INDEX(C$11:C$36,MATCH(C27,C$11:C$36,0),)," ")</f>
        <v xml:space="preserve"> </v>
      </c>
      <c r="R27" s="113" t="str" cm="1">
        <f t="array" ref="R27">IF($K27=1,INDEX(D$11:D$36,MATCH(D27,D$11:D$36,0),)," ")</f>
        <v xml:space="preserve"> </v>
      </c>
      <c r="S27" s="114" t="str" cm="1">
        <f t="array" ref="S27">IF($K27=1,INDEX(E$11:E$36,MATCH(E27,E$11:E$36,0),)," ")</f>
        <v xml:space="preserve"> </v>
      </c>
      <c r="T27" s="114" t="str" cm="1">
        <f t="array" ref="T27">IF($K27=1,INDEX(F$11:F$36,MATCH(F27,F$11:F$36,0),)," ")</f>
        <v xml:space="preserve"> </v>
      </c>
      <c r="U27" s="113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  <c r="Y27" s="37"/>
      <c r="Z27" s="113"/>
      <c r="AA27" s="113"/>
      <c r="AB27" s="113"/>
      <c r="AC27" s="114"/>
      <c r="AD27" s="114"/>
      <c r="AE27" s="113"/>
      <c r="AF27" s="37"/>
    </row>
    <row r="28" spans="1:32" ht="18.75" x14ac:dyDescent="0.3">
      <c r="A28" s="27">
        <v>14</v>
      </c>
      <c r="B28" t="s">
        <v>71</v>
      </c>
      <c r="C28" s="15" t="s">
        <v>72</v>
      </c>
      <c r="D28" t="s">
        <v>12</v>
      </c>
      <c r="E28" s="16">
        <v>0.55902777777777779</v>
      </c>
      <c r="F28" s="16">
        <v>0.63541666666666663</v>
      </c>
      <c r="G28">
        <v>1.85</v>
      </c>
      <c r="H28">
        <v>6</v>
      </c>
      <c r="I28">
        <f t="shared" si="0"/>
        <v>3</v>
      </c>
      <c r="J28">
        <v>6</v>
      </c>
      <c r="K28">
        <v>0</v>
      </c>
      <c r="L28" s="18">
        <f>K28*0.5</f>
        <v>0</v>
      </c>
      <c r="O28" s="37" t="str" cm="1">
        <f t="array" ref="O28">IF($K28=1,INDEX(A$11:A$36,MATCH(A28,A$11:A$36,0),)," ")</f>
        <v xml:space="preserve"> </v>
      </c>
      <c r="P28" s="113" t="str" cm="1">
        <f t="array" ref="P28">IF($K28=1,INDEX(B$11:B$36,MATCH(B28,B$11:B$36,0),)," ")</f>
        <v xml:space="preserve"> </v>
      </c>
      <c r="Q28" s="113" t="str" cm="1">
        <f t="array" ref="Q28">IF($K28=1,INDEX(C$11:C$36,MATCH(C28,C$11:C$36,0),)," ")</f>
        <v xml:space="preserve"> </v>
      </c>
      <c r="R28" s="113" t="str" cm="1">
        <f t="array" ref="R28">IF($K28=1,INDEX(D$11:D$36,MATCH(D28,D$11:D$36,0),)," ")</f>
        <v xml:space="preserve"> </v>
      </c>
      <c r="S28" s="114" t="str" cm="1">
        <f t="array" ref="S28">IF($K28=1,INDEX(E$11:E$36,MATCH(E28,E$11:E$36,0),)," ")</f>
        <v xml:space="preserve"> </v>
      </c>
      <c r="T28" s="114" t="str" cm="1">
        <f t="array" ref="T28">IF($K28=1,INDEX(F$11:F$36,MATCH(F28,F$11:F$36,0),)," ")</f>
        <v xml:space="preserve"> </v>
      </c>
      <c r="U28" s="113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  <c r="Y28" s="37"/>
      <c r="Z28" s="113"/>
      <c r="AA28" s="113"/>
      <c r="AB28" s="113"/>
      <c r="AC28" s="114"/>
      <c r="AD28" s="114"/>
      <c r="AE28" s="113"/>
      <c r="AF28" s="37"/>
    </row>
    <row r="29" spans="1:32" ht="18.75" x14ac:dyDescent="0.3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0</v>
      </c>
      <c r="L29">
        <f>K29*1</f>
        <v>0</v>
      </c>
      <c r="O29" s="37" t="str" cm="1">
        <f t="array" ref="O29">IF($K29=1,INDEX(A$11:A$36,MATCH(A29,A$11:A$36,0),)," ")</f>
        <v xml:space="preserve"> </v>
      </c>
      <c r="P29" s="113" t="str" cm="1">
        <f t="array" ref="P29">IF($K29=1,INDEX(B$11:B$36,MATCH(B29,B$11:B$36,0),)," ")</f>
        <v xml:space="preserve"> </v>
      </c>
      <c r="Q29" s="113" t="str" cm="1">
        <f t="array" ref="Q29">IF($K29=1,INDEX(C$11:C$36,MATCH(C29,C$11:C$36,0),)," ")</f>
        <v xml:space="preserve"> </v>
      </c>
      <c r="R29" s="113" t="str" cm="1">
        <f t="array" ref="R29">IF($K29=1,INDEX(D$11:D$36,MATCH(D29,D$11:D$36,0),)," ")</f>
        <v xml:space="preserve"> </v>
      </c>
      <c r="S29" s="114" t="str" cm="1">
        <f t="array" ref="S29">IF($K29=1,INDEX(E$11:E$36,MATCH(E29,E$11:E$36,0),)," ")</f>
        <v xml:space="preserve"> </v>
      </c>
      <c r="T29" s="114" t="str" cm="1">
        <f t="array" ref="T29">IF($K29=1,INDEX(F$11:F$36,MATCH(F29,F$11:F$36,0),)," ")</f>
        <v xml:space="preserve"> </v>
      </c>
      <c r="U29" s="113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  <c r="Y29" s="37"/>
      <c r="Z29" s="113"/>
      <c r="AA29" s="113"/>
      <c r="AB29" s="113"/>
      <c r="AC29" s="114"/>
      <c r="AD29" s="114"/>
      <c r="AE29" s="113"/>
      <c r="AF29" s="37"/>
    </row>
    <row r="30" spans="1:32" ht="18.75" x14ac:dyDescent="0.3">
      <c r="A30" s="27">
        <v>16</v>
      </c>
      <c r="B30" t="s">
        <v>76</v>
      </c>
      <c r="C30" s="15" t="s">
        <v>25</v>
      </c>
      <c r="D30" t="s">
        <v>8</v>
      </c>
      <c r="E30" s="16">
        <v>0.55902777777777779</v>
      </c>
      <c r="F30" s="16">
        <v>0.63541666666666663</v>
      </c>
      <c r="G30">
        <v>1.95</v>
      </c>
      <c r="H30">
        <v>13</v>
      </c>
      <c r="I30">
        <f t="shared" si="0"/>
        <v>1</v>
      </c>
      <c r="J30">
        <v>5</v>
      </c>
      <c r="K30">
        <v>1</v>
      </c>
      <c r="L30">
        <f>K30*0.5</f>
        <v>0.5</v>
      </c>
      <c r="O30" s="37" cm="1">
        <f t="array" ref="O30">IF($K30=1,INDEX(A$11:A$36,MATCH(A30,A$11:A$36,0),)," ")</f>
        <v>16</v>
      </c>
      <c r="P30" s="113" t="str" cm="1">
        <f t="array" ref="P30">IF($K30=1,INDEX(B$11:B$36,MATCH(B30,B$11:B$36,0),)," ")</f>
        <v>FIN316</v>
      </c>
      <c r="Q30" s="113" t="str" cm="1">
        <f t="array" ref="Q30">IF($K30=1,INDEX(C$11:C$36,MATCH(C30,C$11:C$36,0),)," ")</f>
        <v>Risk Management</v>
      </c>
      <c r="R30" s="113" t="str" cm="1">
        <f t="array" ref="R30">IF($K30=1,INDEX(D$11:D$36,MATCH(D30,D$11:D$36,0),)," ")</f>
        <v>Monday</v>
      </c>
      <c r="S30" s="114" cm="1">
        <f t="array" ref="S30">IF($K30=1,INDEX(E$11:E$36,MATCH(E30,E$11:E$36,0),)," ")</f>
        <v>0.55902777777777779</v>
      </c>
      <c r="T30" s="114" cm="1">
        <f t="array" ref="T30">IF($K30=1,INDEX(F$11:F$36,MATCH(F30,F$11:F$36,0),)," ")</f>
        <v>0.63541666666666663</v>
      </c>
      <c r="U30" s="113" cm="1">
        <f t="array" ref="U30">IF($K30=1,INDEX(G$11:G$36,MATCH(G30,G$11:G$36,0),)," ")</f>
        <v>1.95</v>
      </c>
      <c r="V30" s="37" cm="1">
        <f t="array" ref="V30">IF($K30=1,INDEX(H$11:H$36,MATCH(H30,H$11:H$36,0),)," ")</f>
        <v>13</v>
      </c>
      <c r="Y30" s="37"/>
      <c r="Z30" s="113"/>
      <c r="AA30" s="113"/>
      <c r="AB30" s="113"/>
      <c r="AC30" s="114"/>
      <c r="AD30" s="114"/>
      <c r="AE30" s="113"/>
      <c r="AF30" s="37"/>
    </row>
    <row r="31" spans="1:32" ht="18.75" x14ac:dyDescent="0.3">
      <c r="A31" s="27">
        <v>16</v>
      </c>
      <c r="B31" t="s">
        <v>76</v>
      </c>
      <c r="C31" s="15" t="s">
        <v>25</v>
      </c>
      <c r="D31" t="s">
        <v>12</v>
      </c>
      <c r="E31" s="16">
        <v>0.55902777777777779</v>
      </c>
      <c r="F31" s="16">
        <v>0.59722222222222221</v>
      </c>
      <c r="G31">
        <v>1.95</v>
      </c>
      <c r="H31">
        <v>14</v>
      </c>
      <c r="I31">
        <f t="shared" si="0"/>
        <v>3</v>
      </c>
      <c r="J31">
        <v>6</v>
      </c>
      <c r="K31">
        <v>1</v>
      </c>
      <c r="L31">
        <f>K31*0.5</f>
        <v>0.5</v>
      </c>
      <c r="O31" s="37" cm="1">
        <f t="array" ref="O31">IF($K31=1,INDEX(A$11:A$36,MATCH(A31,A$11:A$36,0),)," ")</f>
        <v>16</v>
      </c>
      <c r="P31" s="113" t="str" cm="1">
        <f t="array" ref="P31">IF($K31=1,INDEX(B$11:B$36,MATCH(B31,B$11:B$36,0),)," ")</f>
        <v>FIN316</v>
      </c>
      <c r="Q31" s="113" t="str" cm="1">
        <f t="array" ref="Q31">IF($K31=1,INDEX(C$11:C$36,MATCH(C31,C$11:C$36,0),)," ")</f>
        <v>Risk Management</v>
      </c>
      <c r="R31" s="113" t="str" cm="1">
        <f t="array" ref="R31">IF($K31=1,INDEX(D$11:D$36,MATCH(D31,D$11:D$36,0),)," ")</f>
        <v>Wednesday</v>
      </c>
      <c r="S31" s="114" cm="1">
        <f t="array" ref="S31">IF($K31=1,INDEX(E$11:E$36,MATCH(E31,E$11:E$36,0),)," ")</f>
        <v>0.55902777777777779</v>
      </c>
      <c r="T31" s="114" cm="1">
        <f t="array" ref="T31">IF($K31=1,INDEX(F$11:F$36,MATCH(F31,F$11:F$36,0),)," ")</f>
        <v>0.59722222222222221</v>
      </c>
      <c r="U31" s="113" cm="1">
        <f t="array" ref="U31">IF($K31=1,INDEX(G$11:G$36,MATCH(G31,G$11:G$36,0),)," ")</f>
        <v>1.95</v>
      </c>
      <c r="V31" s="37" cm="1">
        <f t="array" ref="V31">IF($K31=1,INDEX(H$11:H$36,MATCH(H31,H$11:H$36,0),)," ")</f>
        <v>14</v>
      </c>
      <c r="Y31" s="37"/>
      <c r="Z31" s="113"/>
      <c r="AA31" s="113"/>
      <c r="AB31" s="113"/>
      <c r="AC31" s="114"/>
      <c r="AD31" s="114"/>
      <c r="AE31" s="113"/>
      <c r="AF31" s="37"/>
    </row>
    <row r="32" spans="1:32" ht="18.75" x14ac:dyDescent="0.3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0</v>
      </c>
      <c r="L32">
        <f>K32*1</f>
        <v>0</v>
      </c>
      <c r="O32" s="37" t="str" cm="1">
        <f t="array" ref="O32">IF($K32=1,INDEX(A$11:A$36,MATCH(A32,A$11:A$36,0),)," ")</f>
        <v xml:space="preserve"> </v>
      </c>
      <c r="P32" s="113" t="str" cm="1">
        <f t="array" ref="P32">IF($K32=1,INDEX(B$11:B$36,MATCH(B32,B$11:B$36,0),)," ")</f>
        <v xml:space="preserve"> </v>
      </c>
      <c r="Q32" s="113" t="str" cm="1">
        <f t="array" ref="Q32">IF($K32=1,INDEX(C$11:C$36,MATCH(C32,C$11:C$36,0),)," ")</f>
        <v xml:space="preserve"> </v>
      </c>
      <c r="R32" s="113" t="str" cm="1">
        <f t="array" ref="R32">IF($K32=1,INDEX(D$11:D$36,MATCH(D32,D$11:D$36,0),)," ")</f>
        <v xml:space="preserve"> </v>
      </c>
      <c r="S32" s="114" t="str" cm="1">
        <f t="array" ref="S32">IF($K32=1,INDEX(E$11:E$36,MATCH(E32,E$11:E$36,0),)," ")</f>
        <v xml:space="preserve"> </v>
      </c>
      <c r="T32" s="114" t="str" cm="1">
        <f t="array" ref="T32">IF($K32=1,INDEX(F$11:F$36,MATCH(F32,F$11:F$36,0),)," ")</f>
        <v xml:space="preserve"> </v>
      </c>
      <c r="U32" s="113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  <c r="Y32" s="37"/>
      <c r="Z32" s="113"/>
      <c r="AA32" s="113"/>
      <c r="AB32" s="113"/>
      <c r="AC32" s="114"/>
      <c r="AD32" s="114"/>
      <c r="AE32" s="113"/>
      <c r="AF32" s="37"/>
    </row>
    <row r="33" spans="1:32" ht="18.75" x14ac:dyDescent="0.3">
      <c r="A33" s="27">
        <v>18</v>
      </c>
      <c r="B33" t="s">
        <v>73</v>
      </c>
      <c r="C33" s="15" t="s">
        <v>27</v>
      </c>
      <c r="D33" t="s">
        <v>11</v>
      </c>
      <c r="E33" s="16">
        <v>0.55902777777777779</v>
      </c>
      <c r="F33" s="16">
        <v>0.63541666666666663</v>
      </c>
      <c r="G33">
        <v>1.7</v>
      </c>
      <c r="H33">
        <v>7</v>
      </c>
      <c r="I33">
        <f t="shared" si="0"/>
        <v>2</v>
      </c>
      <c r="J33">
        <v>7</v>
      </c>
      <c r="K33">
        <v>1</v>
      </c>
      <c r="L33">
        <f>K33*0.5</f>
        <v>0.5</v>
      </c>
      <c r="O33" s="37" cm="1">
        <f t="array" ref="O33">IF($K33=1,INDEX(A$11:A$36,MATCH(A33,A$11:A$36,0),)," ")</f>
        <v>18</v>
      </c>
      <c r="P33" s="113" t="str" cm="1">
        <f t="array" ref="P33">IF($K33=1,INDEX(B$11:B$36,MATCH(B33,B$11:B$36,0),)," ")</f>
        <v>FIN317</v>
      </c>
      <c r="Q33" s="113" t="str" cm="1">
        <f t="array" ref="Q33">IF($K33=1,INDEX(C$11:C$36,MATCH(C33,C$11:C$36,0),)," ")</f>
        <v>Options, Futures and Swaps</v>
      </c>
      <c r="R33" s="113" t="str" cm="1">
        <f t="array" ref="R33">IF($K33=1,INDEX(D$11:D$36,MATCH(D33,D$11:D$36,0),)," ")</f>
        <v>Tuesday</v>
      </c>
      <c r="S33" s="114" cm="1">
        <f t="array" ref="S33">IF($K33=1,INDEX(E$11:E$36,MATCH(E33,E$11:E$36,0),)," ")</f>
        <v>0.55902777777777779</v>
      </c>
      <c r="T33" s="114" cm="1">
        <f t="array" ref="T33">IF($K33=1,INDEX(F$11:F$36,MATCH(F33,F$11:F$36,0),)," ")</f>
        <v>0.63541666666666663</v>
      </c>
      <c r="U33" s="113" cm="1">
        <f t="array" ref="U33">IF($K33=1,INDEX(G$11:G$36,MATCH(G33,G$11:G$36,0),)," ")</f>
        <v>1.7</v>
      </c>
      <c r="V33" s="37" cm="1">
        <f t="array" ref="V33">IF($K33=1,INDEX(H$11:H$36,MATCH(H33,H$11:H$36,0),)," ")</f>
        <v>7</v>
      </c>
      <c r="Y33" s="37"/>
      <c r="Z33" s="113"/>
      <c r="AA33" s="113"/>
      <c r="AB33" s="113"/>
      <c r="AC33" s="114"/>
      <c r="AD33" s="114"/>
      <c r="AE33" s="113"/>
      <c r="AF33" s="37"/>
    </row>
    <row r="34" spans="1:32" ht="18.75" x14ac:dyDescent="0.3">
      <c r="A34" s="27">
        <v>18</v>
      </c>
      <c r="B34" t="s">
        <v>73</v>
      </c>
      <c r="C34" s="15" t="s">
        <v>27</v>
      </c>
      <c r="D34" t="s">
        <v>35</v>
      </c>
      <c r="E34" s="16">
        <v>0.55902777777777779</v>
      </c>
      <c r="F34" s="16">
        <v>0.59722222222222221</v>
      </c>
      <c r="G34">
        <v>1.7</v>
      </c>
      <c r="H34">
        <v>8</v>
      </c>
      <c r="I34">
        <f t="shared" si="0"/>
        <v>4</v>
      </c>
      <c r="J34">
        <v>8</v>
      </c>
      <c r="K34">
        <v>1</v>
      </c>
      <c r="L34">
        <f>K34*0.5</f>
        <v>0.5</v>
      </c>
      <c r="O34" s="37" cm="1">
        <f t="array" ref="O34">IF($K34=1,INDEX(A$11:A$36,MATCH(A34,A$11:A$36,0),)," ")</f>
        <v>18</v>
      </c>
      <c r="P34" s="113" t="str" cm="1">
        <f t="array" ref="P34">IF($K34=1,INDEX(B$11:B$36,MATCH(B34,B$11:B$36,0),)," ")</f>
        <v>FIN317</v>
      </c>
      <c r="Q34" s="113" t="str" cm="1">
        <f t="array" ref="Q34">IF($K34=1,INDEX(C$11:C$36,MATCH(C34,C$11:C$36,0),)," ")</f>
        <v>Options, Futures and Swaps</v>
      </c>
      <c r="R34" s="113" t="str" cm="1">
        <f t="array" ref="R34">IF($K34=1,INDEX(D$11:D$36,MATCH(D34,D$11:D$36,0),)," ")</f>
        <v>Thursday</v>
      </c>
      <c r="S34" s="114" cm="1">
        <f t="array" ref="S34">IF($K34=1,INDEX(E$11:E$36,MATCH(E34,E$11:E$36,0),)," ")</f>
        <v>0.55902777777777779</v>
      </c>
      <c r="T34" s="114" cm="1">
        <f t="array" ref="T34">IF($K34=1,INDEX(F$11:F$36,MATCH(F34,F$11:F$36,0),)," ")</f>
        <v>0.59722222222222221</v>
      </c>
      <c r="U34" s="113" cm="1">
        <f t="array" ref="U34">IF($K34=1,INDEX(G$11:G$36,MATCH(G34,G$11:G$36,0),)," ")</f>
        <v>1.7</v>
      </c>
      <c r="V34" s="37" cm="1">
        <f t="array" ref="V34">IF($K34=1,INDEX(H$11:H$36,MATCH(H34,H$11:H$36,0),)," ")</f>
        <v>8</v>
      </c>
      <c r="Y34" s="37"/>
      <c r="Z34" s="113"/>
      <c r="AA34" s="113"/>
      <c r="AB34" s="113"/>
      <c r="AC34" s="114"/>
      <c r="AD34" s="114"/>
      <c r="AE34" s="113"/>
      <c r="AF34" s="37"/>
    </row>
    <row r="35" spans="1:32" ht="30.75" x14ac:dyDescent="0.3">
      <c r="A35" s="27">
        <v>19</v>
      </c>
      <c r="B35" t="s">
        <v>74</v>
      </c>
      <c r="C35" s="15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0</v>
      </c>
      <c r="L35">
        <f>K35*1</f>
        <v>0</v>
      </c>
      <c r="O35" s="37" t="str" cm="1">
        <f t="array" ref="O35">IF($K35=1,INDEX(A$11:A$36,MATCH(A35,A$11:A$36,0),)," ")</f>
        <v xml:space="preserve"> </v>
      </c>
      <c r="P35" s="113" t="str" cm="1">
        <f t="array" ref="P35">IF($K35=1,INDEX(B$11:B$36,MATCH(B35,B$11:B$36,0),)," ")</f>
        <v xml:space="preserve"> </v>
      </c>
      <c r="Q35" s="113" t="str" cm="1">
        <f t="array" ref="Q35">IF($K35=1,INDEX(C$11:C$36,MATCH(C35,C$11:C$36,0),)," ")</f>
        <v xml:space="preserve"> </v>
      </c>
      <c r="R35" s="113" t="str" cm="1">
        <f t="array" ref="R35">IF($K35=1,INDEX(D$11:D$36,MATCH(D35,D$11:D$36,0),)," ")</f>
        <v xml:space="preserve"> </v>
      </c>
      <c r="S35" s="114" t="str" cm="1">
        <f t="array" ref="S35">IF($K35=1,INDEX(E$11:E$36,MATCH(E35,E$11:E$36,0),)," ")</f>
        <v xml:space="preserve"> </v>
      </c>
      <c r="T35" s="114" t="str" cm="1">
        <f t="array" ref="T35">IF($K35=1,INDEX(F$11:F$36,MATCH(F35,F$11:F$36,0),)," ")</f>
        <v xml:space="preserve"> </v>
      </c>
      <c r="U35" s="113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  <c r="Y35" s="37"/>
      <c r="Z35" s="113"/>
      <c r="AA35" s="113"/>
      <c r="AB35" s="113"/>
      <c r="AC35" s="114"/>
      <c r="AD35" s="114"/>
      <c r="AE35" s="113"/>
      <c r="AF35" s="37"/>
    </row>
    <row r="36" spans="1:32" ht="30.75" x14ac:dyDescent="0.3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0</v>
      </c>
      <c r="L36">
        <f>K36*1</f>
        <v>0</v>
      </c>
      <c r="O36" s="37" t="str" cm="1">
        <f t="array" ref="O36">IF($K36=1,INDEX(A$11:A$36,MATCH(A36,A$11:A$36,0),)," ")</f>
        <v xml:space="preserve"> </v>
      </c>
      <c r="P36" s="113" t="str" cm="1">
        <f t="array" ref="P36">IF($K36=1,INDEX(B$11:B$36,MATCH(B36,B$11:B$36,0),)," ")</f>
        <v xml:space="preserve"> </v>
      </c>
      <c r="Q36" s="113" t="str" cm="1">
        <f t="array" ref="Q36">IF($K36=1,INDEX(C$11:C$36,MATCH(C36,C$11:C$36,0),)," ")</f>
        <v xml:space="preserve"> </v>
      </c>
      <c r="R36" s="113" t="str" cm="1">
        <f t="array" ref="R36">IF($K36=1,INDEX(D$11:D$36,MATCH(D36,D$11:D$36,0),)," ")</f>
        <v xml:space="preserve"> </v>
      </c>
      <c r="S36" s="114" t="str" cm="1">
        <f t="array" ref="S36">IF($K36=1,INDEX(E$11:E$36,MATCH(E36,E$11:E$36,0),)," ")</f>
        <v xml:space="preserve"> </v>
      </c>
      <c r="T36" s="114" t="str" cm="1">
        <f t="array" ref="T36">IF($K36=1,INDEX(F$11:F$36,MATCH(F36,F$11:F$36,0),)," ")</f>
        <v xml:space="preserve"> </v>
      </c>
      <c r="U36" s="113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  <c r="Y36" s="37"/>
      <c r="Z36" s="113"/>
      <c r="AA36" s="113"/>
      <c r="AB36" s="113"/>
      <c r="AC36" s="114"/>
      <c r="AD36" s="114"/>
      <c r="AE36" s="113"/>
      <c r="AF36" s="37"/>
    </row>
    <row r="39" spans="1:32" ht="18.75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1:32" ht="21" x14ac:dyDescent="0.35">
      <c r="B40" s="99"/>
    </row>
    <row r="41" spans="1:32" ht="21" x14ac:dyDescent="0.35">
      <c r="B41" s="99"/>
    </row>
    <row r="42" spans="1:32" ht="15.75" x14ac:dyDescent="0.25">
      <c r="A42" s="124" t="s">
        <v>91</v>
      </c>
      <c r="B42" s="124" t="s">
        <v>92</v>
      </c>
      <c r="C42" s="125"/>
      <c r="D42" s="125"/>
      <c r="E42" s="56"/>
      <c r="F42" s="109" t="s">
        <v>91</v>
      </c>
      <c r="G42" s="109" t="s">
        <v>92</v>
      </c>
    </row>
    <row r="43" spans="1:32" ht="18.75" x14ac:dyDescent="0.3">
      <c r="A43" s="124" t="s">
        <v>93</v>
      </c>
      <c r="B43" s="126">
        <f>SUM(K11,K29,K35)</f>
        <v>0</v>
      </c>
      <c r="C43" s="127" t="s">
        <v>230</v>
      </c>
      <c r="D43" s="128">
        <v>1</v>
      </c>
      <c r="E43" s="56"/>
      <c r="F43" s="101" t="s">
        <v>93</v>
      </c>
      <c r="G43" s="110">
        <v>1</v>
      </c>
    </row>
    <row r="44" spans="1:32" ht="18.75" x14ac:dyDescent="0.3">
      <c r="A44" s="124" t="s">
        <v>94</v>
      </c>
      <c r="B44" s="126">
        <f>SUM(K12,K24,K32)</f>
        <v>1</v>
      </c>
      <c r="C44" s="127" t="s">
        <v>230</v>
      </c>
      <c r="D44" s="128">
        <v>1</v>
      </c>
      <c r="E44" s="56"/>
      <c r="F44" s="101" t="s">
        <v>94</v>
      </c>
      <c r="G44" s="110">
        <v>2</v>
      </c>
    </row>
    <row r="45" spans="1:32" ht="18.75" x14ac:dyDescent="0.3">
      <c r="A45" s="124" t="s">
        <v>95</v>
      </c>
      <c r="B45" s="126">
        <f>SUM(K13,K19,K36)</f>
        <v>1</v>
      </c>
      <c r="C45" s="127" t="s">
        <v>230</v>
      </c>
      <c r="D45" s="128">
        <v>1</v>
      </c>
      <c r="E45" s="56"/>
      <c r="F45" s="101" t="s">
        <v>95</v>
      </c>
      <c r="G45" s="110">
        <v>3</v>
      </c>
    </row>
    <row r="46" spans="1:32" ht="18.75" x14ac:dyDescent="0.3">
      <c r="A46" s="124" t="s">
        <v>96</v>
      </c>
      <c r="B46" s="126">
        <f>SUM(K14)</f>
        <v>0</v>
      </c>
      <c r="C46" s="127" t="s">
        <v>230</v>
      </c>
      <c r="D46" s="128">
        <v>1</v>
      </c>
      <c r="E46" s="56"/>
      <c r="F46" s="101" t="s">
        <v>96</v>
      </c>
      <c r="G46" s="110">
        <v>4</v>
      </c>
    </row>
    <row r="47" spans="1:32" ht="18.75" x14ac:dyDescent="0.3">
      <c r="A47" s="124" t="s">
        <v>97</v>
      </c>
      <c r="B47" s="126">
        <f>SUM(K15,K27,K30)</f>
        <v>1</v>
      </c>
      <c r="C47" s="127" t="s">
        <v>230</v>
      </c>
      <c r="D47" s="128">
        <v>1</v>
      </c>
      <c r="E47" s="56"/>
      <c r="F47" s="101" t="s">
        <v>97</v>
      </c>
      <c r="G47" s="110" t="s">
        <v>98</v>
      </c>
    </row>
    <row r="48" spans="1:32" ht="18.75" x14ac:dyDescent="0.3">
      <c r="A48" s="124" t="s">
        <v>99</v>
      </c>
      <c r="B48" s="126">
        <f>SUM(K16,K22,K25,K28)</f>
        <v>1</v>
      </c>
      <c r="C48" s="127" t="s">
        <v>230</v>
      </c>
      <c r="D48" s="128">
        <v>1</v>
      </c>
      <c r="E48" s="56"/>
      <c r="F48" s="101" t="s">
        <v>99</v>
      </c>
      <c r="G48" s="110" t="s">
        <v>229</v>
      </c>
    </row>
    <row r="49" spans="1:7" ht="18.75" x14ac:dyDescent="0.3">
      <c r="A49" s="124" t="s">
        <v>101</v>
      </c>
      <c r="B49" s="126">
        <f>SUM(K16,K28,K31)</f>
        <v>1</v>
      </c>
      <c r="C49" s="127" t="s">
        <v>230</v>
      </c>
      <c r="D49" s="128">
        <v>1</v>
      </c>
      <c r="E49" s="56"/>
      <c r="F49" s="101" t="s">
        <v>101</v>
      </c>
      <c r="G49" s="110" t="s">
        <v>228</v>
      </c>
    </row>
    <row r="50" spans="1:7" ht="18.75" x14ac:dyDescent="0.3">
      <c r="A50" s="124" t="s">
        <v>102</v>
      </c>
      <c r="B50" s="126">
        <f>SUM(K17,K20,K33)</f>
        <v>1</v>
      </c>
      <c r="C50" s="127" t="s">
        <v>230</v>
      </c>
      <c r="D50" s="128">
        <v>1</v>
      </c>
      <c r="E50" s="56"/>
      <c r="F50" s="101" t="s">
        <v>102</v>
      </c>
      <c r="G50" s="110">
        <v>7</v>
      </c>
    </row>
    <row r="51" spans="1:7" ht="18.75" x14ac:dyDescent="0.3">
      <c r="A51" s="124" t="s">
        <v>103</v>
      </c>
      <c r="B51" s="126">
        <f>SUM(K23)</f>
        <v>0</v>
      </c>
      <c r="C51" s="127" t="s">
        <v>230</v>
      </c>
      <c r="D51" s="128">
        <v>1</v>
      </c>
      <c r="E51" s="56"/>
      <c r="F51" s="101" t="s">
        <v>103</v>
      </c>
      <c r="G51" s="110">
        <v>8</v>
      </c>
    </row>
    <row r="52" spans="1:7" ht="18.75" x14ac:dyDescent="0.3">
      <c r="A52" s="124" t="s">
        <v>104</v>
      </c>
      <c r="B52" s="126">
        <f>SUM(K23)</f>
        <v>0</v>
      </c>
      <c r="C52" s="127" t="s">
        <v>230</v>
      </c>
      <c r="D52" s="128">
        <v>1</v>
      </c>
      <c r="E52" s="56"/>
      <c r="F52" s="101" t="s">
        <v>104</v>
      </c>
      <c r="G52" s="110">
        <v>10</v>
      </c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2">
    <mergeCell ref="O9:V9"/>
    <mergeCell ref="Y9:AF9"/>
  </mergeCells>
  <conditionalFormatting sqref="A40:A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:AB41 H42:AB4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B5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EC4B-0622-4540-84B0-D5ED1D3353ED}">
  <sheetPr>
    <tabColor rgb="FF00B050"/>
  </sheetPr>
  <dimension ref="A1:AB57"/>
  <sheetViews>
    <sheetView zoomScale="60" zoomScaleNormal="60" workbookViewId="0">
      <selection activeCell="J39" sqref="J39"/>
    </sheetView>
  </sheetViews>
  <sheetFormatPr defaultRowHeight="15" x14ac:dyDescent="0.25"/>
  <cols>
    <col min="1" max="1" width="20" customWidth="1"/>
    <col min="2" max="2" width="21" customWidth="1"/>
    <col min="3" max="3" width="28.42578125" customWidth="1"/>
    <col min="4" max="4" width="11.28515625" customWidth="1"/>
    <col min="5" max="5" width="10.85546875" customWidth="1"/>
    <col min="6" max="6" width="15.85546875" customWidth="1"/>
    <col min="7" max="7" width="14.85546875" customWidth="1"/>
    <col min="8" max="8" width="10.85546875" customWidth="1"/>
    <col min="9" max="9" width="12.7109375" customWidth="1"/>
    <col min="10" max="10" width="15.5703125" customWidth="1"/>
    <col min="11" max="11" width="13.5703125" customWidth="1"/>
    <col min="12" max="12" width="13.140625" customWidth="1"/>
    <col min="15" max="15" width="22" customWidth="1"/>
    <col min="16" max="16" width="20.42578125" customWidth="1"/>
    <col min="17" max="17" width="26.710937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4" max="24" width="12.42578125" customWidth="1"/>
    <col min="27" max="28" width="11.28515625" customWidth="1"/>
    <col min="32" max="32" width="16.140625" customWidth="1"/>
  </cols>
  <sheetData>
    <row r="1" spans="1:28" ht="42" x14ac:dyDescent="0.35">
      <c r="A1" s="45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149" t="s">
        <v>108</v>
      </c>
      <c r="H1" s="39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28" ht="18.75" x14ac:dyDescent="0.3">
      <c r="A2" s="44">
        <f>SUMPRODUCT($G$11:$G$36,$K$11:$K$36)</f>
        <v>19.499999999999996</v>
      </c>
      <c r="C2" s="32">
        <f>SUM(L11:L36)</f>
        <v>5</v>
      </c>
      <c r="D2" s="32">
        <f>SUM(L11:L18)</f>
        <v>1</v>
      </c>
      <c r="E2" s="32">
        <f>SUM(L19:L21)</f>
        <v>1</v>
      </c>
      <c r="F2" s="32">
        <f>SUM(L22:L25)</f>
        <v>1</v>
      </c>
      <c r="G2" s="150">
        <f>SUM(L26:L36)</f>
        <v>2</v>
      </c>
      <c r="H2" s="32">
        <f>MAX(M11:M36)</f>
        <v>0</v>
      </c>
      <c r="I2" s="32">
        <f>SUM(L26:L28)</f>
        <v>0</v>
      </c>
      <c r="J2" s="32">
        <f>SUM(L29:L31)</f>
        <v>1</v>
      </c>
      <c r="K2" s="32">
        <f>SUM(L32:L34)</f>
        <v>1</v>
      </c>
      <c r="L2" s="32">
        <f>SUM(L35:L36)</f>
        <v>0</v>
      </c>
    </row>
    <row r="3" spans="1:28" ht="56.25" x14ac:dyDescent="0.25">
      <c r="A3" s="27" t="s">
        <v>242</v>
      </c>
      <c r="C3" s="42" t="s">
        <v>109</v>
      </c>
      <c r="D3" s="42" t="s">
        <v>110</v>
      </c>
      <c r="E3" s="42" t="s">
        <v>110</v>
      </c>
      <c r="F3" s="42" t="s">
        <v>110</v>
      </c>
      <c r="G3" s="151" t="s">
        <v>111</v>
      </c>
      <c r="H3" s="42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  <c r="AA3" s="168"/>
      <c r="AB3" s="168"/>
    </row>
    <row r="4" spans="1:28" x14ac:dyDescent="0.25">
      <c r="C4" s="27">
        <v>5</v>
      </c>
      <c r="D4" s="27">
        <v>1</v>
      </c>
      <c r="E4" s="27">
        <v>1</v>
      </c>
      <c r="F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AA4" s="168"/>
      <c r="AB4" s="168"/>
    </row>
    <row r="5" spans="1:28" x14ac:dyDescent="0.25">
      <c r="AA5" s="168"/>
      <c r="AB5" s="168"/>
    </row>
    <row r="6" spans="1:28" x14ac:dyDescent="0.25">
      <c r="AA6" s="168"/>
      <c r="AB6" s="168"/>
    </row>
    <row r="7" spans="1:28" x14ac:dyDescent="0.25">
      <c r="AA7" s="168"/>
      <c r="AB7" s="168"/>
    </row>
    <row r="8" spans="1:28" x14ac:dyDescent="0.25">
      <c r="AA8" s="168"/>
      <c r="AB8" s="168"/>
    </row>
    <row r="9" spans="1:28" ht="23.25" customHeight="1" x14ac:dyDescent="0.45">
      <c r="O9" s="166" t="s">
        <v>120</v>
      </c>
      <c r="P9" s="166"/>
      <c r="Q9" s="166"/>
      <c r="R9" s="166"/>
      <c r="S9" s="166"/>
      <c r="T9" s="166"/>
      <c r="U9" s="166"/>
      <c r="V9" s="166"/>
      <c r="AA9" s="168"/>
      <c r="AB9" s="168"/>
    </row>
    <row r="10" spans="1:28" ht="38.25" x14ac:dyDescent="0.35">
      <c r="A10" s="153" t="s">
        <v>68</v>
      </c>
      <c r="B10" s="153" t="s">
        <v>36</v>
      </c>
      <c r="C10" s="153" t="s">
        <v>37</v>
      </c>
      <c r="D10" s="153" t="s">
        <v>2</v>
      </c>
      <c r="E10" s="153" t="s">
        <v>38</v>
      </c>
      <c r="F10" s="153" t="s">
        <v>39</v>
      </c>
      <c r="G10" s="153" t="s">
        <v>5</v>
      </c>
      <c r="H10" s="153" t="s">
        <v>82</v>
      </c>
      <c r="I10" s="153" t="s">
        <v>83</v>
      </c>
      <c r="J10" s="153" t="s">
        <v>84</v>
      </c>
      <c r="K10" s="154" t="s">
        <v>85</v>
      </c>
      <c r="L10" s="154" t="s">
        <v>86</v>
      </c>
      <c r="M10" s="152"/>
      <c r="O10" s="34" t="s">
        <v>68</v>
      </c>
      <c r="P10" s="111" t="s">
        <v>36</v>
      </c>
      <c r="Q10" s="112" t="s">
        <v>37</v>
      </c>
      <c r="R10" s="112" t="s">
        <v>2</v>
      </c>
      <c r="S10" s="112" t="s">
        <v>38</v>
      </c>
      <c r="T10" s="112" t="s">
        <v>39</v>
      </c>
      <c r="U10" s="112" t="s">
        <v>5</v>
      </c>
      <c r="V10" s="37" t="s">
        <v>82</v>
      </c>
      <c r="X10" s="27"/>
      <c r="Y10" s="27"/>
      <c r="AA10" s="168"/>
      <c r="AB10" s="168"/>
    </row>
    <row r="11" spans="1:28" ht="18.75" x14ac:dyDescent="0.3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1</v>
      </c>
      <c r="L11">
        <f>K11*1</f>
        <v>1</v>
      </c>
      <c r="O11" s="37" cm="1">
        <f t="array" ref="O11">IF($K11=1,INDEX(A$11:A$36,MATCH(A11,A$11:A$36,0),)," ")</f>
        <v>1</v>
      </c>
      <c r="P11" s="113" t="str" cm="1">
        <f t="array" ref="P11">IF($K11=1,INDEX(B$11:B$36,MATCH(B11,B$11:B$36,0),)," ")</f>
        <v>BS101</v>
      </c>
      <c r="Q11" s="113" t="str" cm="1">
        <f t="array" ref="Q11">IF($K11=1,INDEX(C$11:C$36,MATCH(C11,C$11:C$36,0),)," ")</f>
        <v>Business Strategy</v>
      </c>
      <c r="R11" s="113" t="str" cm="1">
        <f t="array" ref="R11">IF($K11=1,INDEX(D$11:D$36,MATCH(D11,D$11:D$36,0),)," ")</f>
        <v>Monday</v>
      </c>
      <c r="S11" s="114" cm="1">
        <f t="array" ref="S11">IF($K11=1,INDEX(E$11:E$36,MATCH(E11,E$11:E$36,0),)," ")</f>
        <v>0.75</v>
      </c>
      <c r="T11" s="114" cm="1">
        <f t="array" ref="T11">IF($K11=1,INDEX(F$11:F$36,MATCH(F11,F$11:F$36,0),)," ")</f>
        <v>0.86458333333333337</v>
      </c>
      <c r="U11" s="113" cm="1">
        <f t="array" ref="U11">IF($K11=1,INDEX(G$11:G$36,MATCH(G11,G$11:G$36,0),)," ")</f>
        <v>4.3</v>
      </c>
      <c r="V11" s="37" cm="1">
        <f t="array" ref="V11">IF($K11=1,INDEX(H$11:H$36,MATCH(H11,H$11:H$36,0),)," ")</f>
        <v>1</v>
      </c>
      <c r="X11" s="27"/>
      <c r="Y11" s="27"/>
      <c r="AA11" s="168"/>
      <c r="AB11" s="168"/>
    </row>
    <row r="12" spans="1:28" ht="18.75" x14ac:dyDescent="0.3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0</v>
      </c>
      <c r="L12">
        <f>K12*1</f>
        <v>0</v>
      </c>
      <c r="O12" s="37" t="str" cm="1">
        <f t="array" ref="O12">IF($K12=1,INDEX(A$11:A$36,MATCH(A12,A$11:A$36,0),)," ")</f>
        <v xml:space="preserve"> </v>
      </c>
      <c r="P12" s="113" t="str" cm="1">
        <f t="array" ref="P12">IF($K12=1,INDEX(B$11:B$36,MATCH(B12,B$11:B$36,0),)," ")</f>
        <v xml:space="preserve"> </v>
      </c>
      <c r="Q12" s="113" t="str" cm="1">
        <f t="array" ref="Q12">IF($K12=1,INDEX(C$11:C$36,MATCH(C12,C$11:C$36,0),)," ")</f>
        <v xml:space="preserve"> </v>
      </c>
      <c r="R12" s="113" t="str" cm="1">
        <f t="array" ref="R12">IF($K12=1,INDEX(D$11:D$36,MATCH(D12,D$11:D$36,0),)," ")</f>
        <v xml:space="preserve"> </v>
      </c>
      <c r="S12" s="114" t="str" cm="1">
        <f t="array" ref="S12">IF($K12=1,INDEX(E$11:E$36,MATCH(E12,E$11:E$36,0),)," ")</f>
        <v xml:space="preserve"> </v>
      </c>
      <c r="T12" s="114" t="str" cm="1">
        <f t="array" ref="T12">IF($K12=1,INDEX(F$11:F$36,MATCH(F12,F$11:F$36,0),)," ")</f>
        <v xml:space="preserve"> </v>
      </c>
      <c r="U12" s="113" t="str" cm="1">
        <f t="array" ref="U12">IF($K12=1,INDEX(G$11:G$36,MATCH(G12,G$11:G$36,0),)," ")</f>
        <v xml:space="preserve"> </v>
      </c>
      <c r="V12" s="37" t="str" cm="1">
        <f t="array" ref="V12">IF($K12=1,INDEX(H$11:H$36,MATCH(H12,H$11:H$36,0),)," ")</f>
        <v xml:space="preserve"> </v>
      </c>
      <c r="X12" s="27"/>
      <c r="Y12" s="27"/>
      <c r="AA12" s="168"/>
      <c r="AB12" s="168"/>
    </row>
    <row r="13" spans="1:28" ht="18.75" x14ac:dyDescent="0.3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0</v>
      </c>
      <c r="L13">
        <f>K13*1</f>
        <v>0</v>
      </c>
      <c r="O13" s="37" t="str" cm="1">
        <f t="array" ref="O13">IF($K13=1,INDEX(A$11:A$36,MATCH(A13,A$11:A$36,0),)," ")</f>
        <v xml:space="preserve"> </v>
      </c>
      <c r="P13" s="113" t="str" cm="1">
        <f t="array" ref="P13">IF($K13=1,INDEX(B$11:B$36,MATCH(B13,B$11:B$36,0),)," ")</f>
        <v xml:space="preserve"> </v>
      </c>
      <c r="Q13" s="113" t="str" cm="1">
        <f t="array" ref="Q13">IF($K13=1,INDEX(C$11:C$36,MATCH(C13,C$11:C$36,0),)," ")</f>
        <v xml:space="preserve"> </v>
      </c>
      <c r="R13" s="113" t="str" cm="1">
        <f t="array" ref="R13">IF($K13=1,INDEX(D$11:D$36,MATCH(D13,D$11:D$36,0),)," ")</f>
        <v xml:space="preserve"> </v>
      </c>
      <c r="S13" s="114" t="str" cm="1">
        <f t="array" ref="S13">IF($K13=1,INDEX(E$11:E$36,MATCH(E13,E$11:E$36,0),)," ")</f>
        <v xml:space="preserve"> </v>
      </c>
      <c r="T13" s="114" t="str" cm="1">
        <f t="array" ref="T13">IF($K13=1,INDEX(F$11:F$36,MATCH(F13,F$11:F$36,0),)," ")</f>
        <v xml:space="preserve"> </v>
      </c>
      <c r="U13" s="113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X13" s="27"/>
      <c r="Y13" s="27"/>
      <c r="AA13" s="168"/>
      <c r="AB13" s="168"/>
    </row>
    <row r="14" spans="1:28" ht="18.75" x14ac:dyDescent="0.3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0</v>
      </c>
      <c r="L14">
        <f>K14*1</f>
        <v>0</v>
      </c>
      <c r="O14" s="37" t="str" cm="1">
        <f t="array" ref="O14">IF($K14=1,INDEX(A$11:A$36,MATCH(A14,A$11:A$36,0),)," ")</f>
        <v xml:space="preserve"> </v>
      </c>
      <c r="P14" s="113" t="str" cm="1">
        <f t="array" ref="P14">IF($K14=1,INDEX(B$11:B$36,MATCH(B14,B$11:B$36,0),)," ")</f>
        <v xml:space="preserve"> </v>
      </c>
      <c r="Q14" s="113" t="str" cm="1">
        <f t="array" ref="Q14">IF($K14=1,INDEX(C$11:C$36,MATCH(C14,C$11:C$36,0),)," ")</f>
        <v xml:space="preserve"> </v>
      </c>
      <c r="R14" s="113" t="str" cm="1">
        <f t="array" ref="R14">IF($K14=1,INDEX(D$11:D$36,MATCH(D14,D$11:D$36,0),)," ")</f>
        <v xml:space="preserve"> </v>
      </c>
      <c r="S14" s="114" t="str" cm="1">
        <f t="array" ref="S14">IF($K14=1,INDEX(E$11:E$36,MATCH(E14,E$11:E$36,0),)," ")</f>
        <v xml:space="preserve"> </v>
      </c>
      <c r="T14" s="114" t="str" cm="1">
        <f t="array" ref="T14">IF($K14=1,INDEX(F$11:F$36,MATCH(F14,F$11:F$36,0),)," ")</f>
        <v xml:space="preserve"> </v>
      </c>
      <c r="U14" s="113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X14" s="27"/>
      <c r="Y14" s="27"/>
      <c r="AA14" s="168"/>
      <c r="AB14" s="168"/>
    </row>
    <row r="15" spans="1:28" ht="18.75" x14ac:dyDescent="0.3">
      <c r="A15" s="27">
        <v>5</v>
      </c>
      <c r="B15" t="s">
        <v>6</v>
      </c>
      <c r="C15" s="15" t="s">
        <v>69</v>
      </c>
      <c r="D15" t="s">
        <v>8</v>
      </c>
      <c r="E15" s="16">
        <v>0.55902777777777779</v>
      </c>
      <c r="F15" s="16">
        <v>0.59722222222222221</v>
      </c>
      <c r="G15">
        <v>2.2999999999999998</v>
      </c>
      <c r="H15">
        <v>5</v>
      </c>
      <c r="I15">
        <f t="shared" si="0"/>
        <v>1</v>
      </c>
      <c r="J15">
        <v>5</v>
      </c>
      <c r="K15">
        <v>0</v>
      </c>
      <c r="L15">
        <f>K15*0.5</f>
        <v>0</v>
      </c>
      <c r="O15" s="37" t="str" cm="1">
        <f t="array" ref="O15">IF($K15=1,INDEX(A$11:A$36,MATCH(A15,A$11:A$36,0),)," ")</f>
        <v xml:space="preserve"> </v>
      </c>
      <c r="P15" s="113" t="str" cm="1">
        <f t="array" ref="P15">IF($K15=1,INDEX(B$11:B$36,MATCH(B15,B$11:B$36,0),)," ")</f>
        <v xml:space="preserve"> </v>
      </c>
      <c r="Q15" s="113" t="str" cm="1">
        <f t="array" ref="Q15">IF($K15=1,INDEX(C$11:C$36,MATCH(C15,C$11:C$36,0),)," ")</f>
        <v xml:space="preserve"> </v>
      </c>
      <c r="R15" s="113" t="str" cm="1">
        <f t="array" ref="R15">IF($K15=1,INDEX(D$11:D$36,MATCH(D15,D$11:D$36,0),)," ")</f>
        <v xml:space="preserve"> </v>
      </c>
      <c r="S15" s="114" t="str" cm="1">
        <f t="array" ref="S15">IF($K15=1,INDEX(E$11:E$36,MATCH(E15,E$11:E$36,0),)," ")</f>
        <v xml:space="preserve"> </v>
      </c>
      <c r="T15" s="114" t="str" cm="1">
        <f t="array" ref="T15">IF($K15=1,INDEX(F$11:F$36,MATCH(F15,F$11:F$36,0),)," ")</f>
        <v xml:space="preserve"> </v>
      </c>
      <c r="U15" s="113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X15" s="27"/>
      <c r="Y15" s="27"/>
      <c r="AA15" s="168"/>
      <c r="AB15" s="168"/>
    </row>
    <row r="16" spans="1:28" ht="18.75" x14ac:dyDescent="0.3">
      <c r="A16" s="27">
        <v>5</v>
      </c>
      <c r="B16" t="s">
        <v>6</v>
      </c>
      <c r="C16" s="15" t="s">
        <v>69</v>
      </c>
      <c r="D16" t="s">
        <v>12</v>
      </c>
      <c r="E16" s="16">
        <v>0.55902777777777779</v>
      </c>
      <c r="F16" s="16">
        <v>0.63541666666666663</v>
      </c>
      <c r="G16">
        <v>2.2999999999999998</v>
      </c>
      <c r="H16">
        <v>6</v>
      </c>
      <c r="I16">
        <f t="shared" si="0"/>
        <v>3</v>
      </c>
      <c r="J16">
        <v>6</v>
      </c>
      <c r="K16">
        <v>0</v>
      </c>
      <c r="L16">
        <f>K16*0.5</f>
        <v>0</v>
      </c>
      <c r="O16" s="37" t="str" cm="1">
        <f t="array" ref="O16">IF($K16=1,INDEX(A$11:A$36,MATCH(A16,A$11:A$36,0),)," ")</f>
        <v xml:space="preserve"> </v>
      </c>
      <c r="P16" s="113" t="str" cm="1">
        <f t="array" ref="P16">IF($K16=1,INDEX(B$11:B$36,MATCH(B16,B$11:B$36,0),)," ")</f>
        <v xml:space="preserve"> </v>
      </c>
      <c r="Q16" s="113" t="str" cm="1">
        <f t="array" ref="Q16">IF($K16=1,INDEX(C$11:C$36,MATCH(C16,C$11:C$36,0),)," ")</f>
        <v xml:space="preserve"> </v>
      </c>
      <c r="R16" s="113" t="str" cm="1">
        <f t="array" ref="R16">IF($K16=1,INDEX(D$11:D$36,MATCH(D16,D$11:D$36,0),)," ")</f>
        <v xml:space="preserve"> </v>
      </c>
      <c r="S16" s="114" t="str" cm="1">
        <f t="array" ref="S16">IF($K16=1,INDEX(E$11:E$36,MATCH(E16,E$11:E$36,0),)," ")</f>
        <v xml:space="preserve"> </v>
      </c>
      <c r="T16" s="114" t="str" cm="1">
        <f t="array" ref="T16">IF($K16=1,INDEX(F$11:F$36,MATCH(F16,F$11:F$36,0),)," ")</f>
        <v xml:space="preserve"> </v>
      </c>
      <c r="U16" s="113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X16" s="27"/>
      <c r="Y16" s="27"/>
      <c r="AA16" s="168"/>
      <c r="AB16" s="168"/>
    </row>
    <row r="17" spans="1:28" ht="18.75" x14ac:dyDescent="0.3">
      <c r="A17" s="27">
        <v>6</v>
      </c>
      <c r="B17" t="s">
        <v>6</v>
      </c>
      <c r="C17" s="15" t="s">
        <v>69</v>
      </c>
      <c r="D17" t="s">
        <v>11</v>
      </c>
      <c r="E17" s="16">
        <v>0.55902777777777779</v>
      </c>
      <c r="F17" s="16">
        <v>0.63541666666666663</v>
      </c>
      <c r="G17">
        <v>1.35</v>
      </c>
      <c r="H17">
        <v>7</v>
      </c>
      <c r="I17">
        <f t="shared" si="0"/>
        <v>2</v>
      </c>
      <c r="J17">
        <v>7</v>
      </c>
      <c r="K17">
        <v>0</v>
      </c>
      <c r="L17">
        <f>K17*0.5</f>
        <v>0</v>
      </c>
      <c r="O17" s="37" t="str" cm="1">
        <f t="array" ref="O17">IF($K17=1,INDEX(A$11:A$36,MATCH(A17,A$11:A$36,0),)," ")</f>
        <v xml:space="preserve"> </v>
      </c>
      <c r="P17" s="113" t="str" cm="1">
        <f t="array" ref="P17">IF($K17=1,INDEX(B$11:B$36,MATCH(B17,B$11:B$36,0),)," ")</f>
        <v xml:space="preserve"> </v>
      </c>
      <c r="Q17" s="113" t="str" cm="1">
        <f t="array" ref="Q17">IF($K17=1,INDEX(C$11:C$36,MATCH(C17,C$11:C$36,0),)," ")</f>
        <v xml:space="preserve"> </v>
      </c>
      <c r="R17" s="113" t="str" cm="1">
        <f t="array" ref="R17">IF($K17=1,INDEX(D$11:D$36,MATCH(D17,D$11:D$36,0),)," ")</f>
        <v xml:space="preserve"> </v>
      </c>
      <c r="S17" s="114" t="str" cm="1">
        <f t="array" ref="S17">IF($K17=1,INDEX(E$11:E$36,MATCH(E17,E$11:E$36,0),)," ")</f>
        <v xml:space="preserve"> </v>
      </c>
      <c r="T17" s="114" t="str" cm="1">
        <f t="array" ref="T17">IF($K17=1,INDEX(F$11:F$36,MATCH(F17,F$11:F$36,0),)," ")</f>
        <v xml:space="preserve"> </v>
      </c>
      <c r="U17" s="113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X17" s="27"/>
      <c r="Y17" s="27"/>
      <c r="AA17" s="168"/>
      <c r="AB17" s="168"/>
    </row>
    <row r="18" spans="1:28" ht="18.75" x14ac:dyDescent="0.3">
      <c r="A18" s="27">
        <v>6</v>
      </c>
      <c r="B18" t="s">
        <v>6</v>
      </c>
      <c r="C18" s="15" t="s">
        <v>69</v>
      </c>
      <c r="D18" t="s">
        <v>35</v>
      </c>
      <c r="E18" s="16">
        <v>0.55902777777777779</v>
      </c>
      <c r="F18" s="16">
        <v>0.59722222222222221</v>
      </c>
      <c r="G18">
        <v>1.35</v>
      </c>
      <c r="H18">
        <v>8</v>
      </c>
      <c r="I18">
        <f t="shared" si="0"/>
        <v>4</v>
      </c>
      <c r="J18">
        <v>8</v>
      </c>
      <c r="K18">
        <v>0</v>
      </c>
      <c r="L18">
        <f>K18*0.5</f>
        <v>0</v>
      </c>
      <c r="O18" s="37" t="str" cm="1">
        <f t="array" ref="O18">IF($K18=1,INDEX(A$11:A$36,MATCH(A18,A$11:A$36,0),)," ")</f>
        <v xml:space="preserve"> </v>
      </c>
      <c r="P18" s="113" t="str" cm="1">
        <f t="array" ref="P18">IF($K18=1,INDEX(B$11:B$36,MATCH(B18,B$11:B$36,0),)," ")</f>
        <v xml:space="preserve"> </v>
      </c>
      <c r="Q18" s="113" t="str" cm="1">
        <f t="array" ref="Q18">IF($K18=1,INDEX(C$11:C$36,MATCH(C18,C$11:C$36,0),)," ")</f>
        <v xml:space="preserve"> </v>
      </c>
      <c r="R18" s="113" t="str" cm="1">
        <f t="array" ref="R18">IF($K18=1,INDEX(D$11:D$36,MATCH(D18,D$11:D$36,0),)," ")</f>
        <v xml:space="preserve"> </v>
      </c>
      <c r="S18" s="114" t="str" cm="1">
        <f t="array" ref="S18">IF($K18=1,INDEX(E$11:E$36,MATCH(E18,E$11:E$36,0),)," ")</f>
        <v xml:space="preserve"> </v>
      </c>
      <c r="T18" s="114" t="str" cm="1">
        <f t="array" ref="T18">IF($K18=1,INDEX(F$11:F$36,MATCH(F18,F$11:F$36,0),)," ")</f>
        <v xml:space="preserve"> </v>
      </c>
      <c r="U18" s="113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X18" s="27"/>
      <c r="Y18" s="27"/>
    </row>
    <row r="19" spans="1:28" ht="18.75" x14ac:dyDescent="0.3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1</v>
      </c>
      <c r="L19">
        <f>K19*1</f>
        <v>1</v>
      </c>
      <c r="O19" s="37" cm="1">
        <f t="array" ref="O19">IF($K19=1,INDEX(A$11:A$36,MATCH(A19,A$11:A$36,0),)," ")</f>
        <v>7</v>
      </c>
      <c r="P19" s="113" t="str" cm="1">
        <f t="array" ref="P19">IF($K19=1,INDEX(B$11:B$36,MATCH(B19,B$11:B$36,0),)," ")</f>
        <v>FIN300</v>
      </c>
      <c r="Q19" s="113" t="str" cm="1">
        <f t="array" ref="Q19">IF($K19=1,INDEX(C$11:C$36,MATCH(C19,C$11:C$36,0),)," ")</f>
        <v>International Finance</v>
      </c>
      <c r="R19" s="113" t="str" cm="1">
        <f t="array" ref="R19">IF($K19=1,INDEX(D$11:D$36,MATCH(D19,D$11:D$36,0),)," ")</f>
        <v>Wednesday</v>
      </c>
      <c r="S19" s="114" cm="1">
        <f t="array" ref="S19">IF($K19=1,INDEX(E$11:E$36,MATCH(E19,E$11:E$36,0),)," ")</f>
        <v>0.75</v>
      </c>
      <c r="T19" s="114" cm="1">
        <f t="array" ref="T19">IF($K19=1,INDEX(F$11:F$36,MATCH(F19,F$11:F$36,0),)," ")</f>
        <v>0.86458333333333337</v>
      </c>
      <c r="U19" s="113" cm="1">
        <f t="array" ref="U19">IF($K19=1,INDEX(G$11:G$36,MATCH(G19,G$11:G$36,0),)," ")</f>
        <v>3.5</v>
      </c>
      <c r="V19" s="37" cm="1">
        <f t="array" ref="V19">IF($K19=1,INDEX(H$11:H$36,MATCH(H19,H$11:H$36,0),)," ")</f>
        <v>3</v>
      </c>
      <c r="X19" s="27"/>
      <c r="Y19" s="27"/>
    </row>
    <row r="20" spans="1:28" ht="18.75" x14ac:dyDescent="0.3">
      <c r="A20" s="27">
        <v>8</v>
      </c>
      <c r="B20" t="s">
        <v>70</v>
      </c>
      <c r="C20" s="15" t="s">
        <v>17</v>
      </c>
      <c r="D20" t="s">
        <v>11</v>
      </c>
      <c r="E20" s="16">
        <v>0.55902777777777779</v>
      </c>
      <c r="F20" s="16">
        <v>0.63541666666666663</v>
      </c>
      <c r="G20">
        <v>1.65</v>
      </c>
      <c r="H20">
        <v>7</v>
      </c>
      <c r="I20">
        <f t="shared" si="0"/>
        <v>2</v>
      </c>
      <c r="J20">
        <v>7</v>
      </c>
      <c r="K20">
        <v>0</v>
      </c>
      <c r="L20">
        <f>K20*0.5</f>
        <v>0</v>
      </c>
      <c r="O20" s="37" t="str" cm="1">
        <f t="array" ref="O20">IF($K20=1,INDEX(A$11:A$36,MATCH(A20,A$11:A$36,0),)," ")</f>
        <v xml:space="preserve"> </v>
      </c>
      <c r="P20" s="113" t="str" cm="1">
        <f t="array" ref="P20">IF($K20=1,INDEX(B$11:B$36,MATCH(B20,B$11:B$36,0),)," ")</f>
        <v xml:space="preserve"> </v>
      </c>
      <c r="Q20" s="113" t="str" cm="1">
        <f t="array" ref="Q20">IF($K20=1,INDEX(C$11:C$36,MATCH(C20,C$11:C$36,0),)," ")</f>
        <v xml:space="preserve"> </v>
      </c>
      <c r="R20" s="113" t="str" cm="1">
        <f t="array" ref="R20">IF($K20=1,INDEX(D$11:D$36,MATCH(D20,D$11:D$36,0),)," ")</f>
        <v xml:space="preserve"> </v>
      </c>
      <c r="S20" s="114" t="str" cm="1">
        <f t="array" ref="S20">IF($K20=1,INDEX(E$11:E$36,MATCH(E20,E$11:E$36,0),)," ")</f>
        <v xml:space="preserve"> </v>
      </c>
      <c r="T20" s="114" t="str" cm="1">
        <f t="array" ref="T20">IF($K20=1,INDEX(F$11:F$36,MATCH(F20,F$11:F$36,0),)," ")</f>
        <v xml:space="preserve"> </v>
      </c>
      <c r="U20" s="113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X20" s="27"/>
      <c r="Y20" s="27"/>
    </row>
    <row r="21" spans="1:28" ht="18.75" x14ac:dyDescent="0.3">
      <c r="A21" s="27">
        <v>8</v>
      </c>
      <c r="B21" t="s">
        <v>70</v>
      </c>
      <c r="C21" s="15" t="s">
        <v>17</v>
      </c>
      <c r="D21" t="s">
        <v>35</v>
      </c>
      <c r="E21" s="16">
        <v>0.55902777777777779</v>
      </c>
      <c r="F21" s="16">
        <v>0.59722222222222221</v>
      </c>
      <c r="G21">
        <v>1.65</v>
      </c>
      <c r="H21">
        <v>8</v>
      </c>
      <c r="I21">
        <f t="shared" si="0"/>
        <v>4</v>
      </c>
      <c r="J21">
        <v>8</v>
      </c>
      <c r="K21">
        <v>0</v>
      </c>
      <c r="L21">
        <f>K21*0.5</f>
        <v>0</v>
      </c>
      <c r="O21" s="37" t="str" cm="1">
        <f t="array" ref="O21">IF($K21=1,INDEX(A$11:A$36,MATCH(A21,A$11:A$36,0),)," ")</f>
        <v xml:space="preserve"> </v>
      </c>
      <c r="P21" s="113" t="str" cm="1">
        <f t="array" ref="P21">IF($K21=1,INDEX(B$11:B$36,MATCH(B21,B$11:B$36,0),)," ")</f>
        <v xml:space="preserve"> </v>
      </c>
      <c r="Q21" s="113" t="str" cm="1">
        <f t="array" ref="Q21">IF($K21=1,INDEX(C$11:C$36,MATCH(C21,C$11:C$36,0),)," ")</f>
        <v xml:space="preserve"> </v>
      </c>
      <c r="R21" s="113" t="str" cm="1">
        <f t="array" ref="R21">IF($K21=1,INDEX(D$11:D$36,MATCH(D21,D$11:D$36,0),)," ")</f>
        <v xml:space="preserve"> </v>
      </c>
      <c r="S21" s="114" t="str" cm="1">
        <f t="array" ref="S21">IF($K21=1,INDEX(E$11:E$36,MATCH(E21,E$11:E$36,0),)," ")</f>
        <v xml:space="preserve"> </v>
      </c>
      <c r="T21" s="114" t="str" cm="1">
        <f t="array" ref="T21">IF($K21=1,INDEX(F$11:F$36,MATCH(F21,F$11:F$36,0),)," ")</f>
        <v xml:space="preserve"> </v>
      </c>
      <c r="U21" s="113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X21" s="27"/>
      <c r="Y21" s="27"/>
    </row>
    <row r="22" spans="1:28" ht="18.75" x14ac:dyDescent="0.3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1</v>
      </c>
      <c r="L22">
        <f>K22*1</f>
        <v>1</v>
      </c>
      <c r="O22" s="37" cm="1">
        <f t="array" ref="O22">IF($K22=1,INDEX(A$11:A$36,MATCH(A22,A$11:A$36,0),)," ")</f>
        <v>9</v>
      </c>
      <c r="P22" s="113" t="str" cm="1">
        <f t="array" ref="P22">IF($K22=1,INDEX(B$11:B$36,MATCH(B22,B$11:B$36,0),)," ")</f>
        <v>CS101</v>
      </c>
      <c r="Q22" s="113" t="str" cm="1">
        <f t="array" ref="Q22">IF($K22=1,INDEX(C$11:C$36,MATCH(C22,C$11:C$36,0),)," ")</f>
        <v>Intergenerational Computing</v>
      </c>
      <c r="R22" s="113" t="str" cm="1">
        <f t="array" ref="R22">IF($K22=1,INDEX(D$11:D$36,MATCH(D22,D$11:D$36,0),)," ")</f>
        <v>Wednesday</v>
      </c>
      <c r="S22" s="114" cm="1">
        <f t="array" ref="S22">IF($K22=1,INDEX(E$11:E$36,MATCH(E22,E$11:E$36,0),)," ")</f>
        <v>0.60416666666666663</v>
      </c>
      <c r="T22" s="114" cm="1">
        <f t="array" ref="T22">IF($K22=1,INDEX(F$11:F$36,MATCH(F22,F$11:F$36,0),)," ")</f>
        <v>0.71875</v>
      </c>
      <c r="U22" s="113" cm="1">
        <f t="array" ref="U22">IF($K22=1,INDEX(G$11:G$36,MATCH(G22,G$11:G$36,0),)," ")</f>
        <v>4.4000000000000004</v>
      </c>
      <c r="V22" s="37" cm="1">
        <f t="array" ref="V22">IF($K22=1,INDEX(H$11:H$36,MATCH(H22,H$11:H$36,0),)," ")</f>
        <v>9</v>
      </c>
    </row>
    <row r="23" spans="1:28" ht="18.75" x14ac:dyDescent="0.3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>
        <v>9</v>
      </c>
      <c r="K23">
        <v>0</v>
      </c>
      <c r="L23">
        <f>K23*1</f>
        <v>0</v>
      </c>
      <c r="O23" s="37" t="str" cm="1">
        <f t="array" ref="O23">IF($K23=1,INDEX(A$11:A$36,MATCH(A23,A$11:A$36,0),)," ")</f>
        <v xml:space="preserve"> </v>
      </c>
      <c r="P23" s="113" t="str" cm="1">
        <f t="array" ref="P23">IF($K23=1,INDEX(B$11:B$36,MATCH(B23,B$11:B$36,0),)," ")</f>
        <v xml:space="preserve"> </v>
      </c>
      <c r="Q23" s="113" t="str" cm="1">
        <f t="array" ref="Q23">IF($K23=1,INDEX(C$11:C$36,MATCH(C23,C$11:C$36,0),)," ")</f>
        <v xml:space="preserve"> </v>
      </c>
      <c r="R23" s="113" t="str" cm="1">
        <f t="array" ref="R23">IF($K23=1,INDEX(D$11:D$36,MATCH(D23,D$11:D$36,0),)," ")</f>
        <v xml:space="preserve"> </v>
      </c>
      <c r="S23" s="114" t="str" cm="1">
        <f t="array" ref="S23">IF($K23=1,INDEX(E$11:E$36,MATCH(E23,E$11:E$36,0),)," ")</f>
        <v xml:space="preserve"> </v>
      </c>
      <c r="T23" s="114" t="str" cm="1">
        <f t="array" ref="T23">IF($K23=1,INDEX(F$11:F$36,MATCH(F23,F$11:F$36,0),)," ")</f>
        <v xml:space="preserve"> </v>
      </c>
      <c r="U23" s="113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</row>
    <row r="24" spans="1:28" ht="30.75" x14ac:dyDescent="0.3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0</v>
      </c>
      <c r="L24">
        <f>K24*1</f>
        <v>0</v>
      </c>
      <c r="O24" s="37" t="str" cm="1">
        <f t="array" ref="O24">IF($K24=1,INDEX(A$11:A$36,MATCH(A24,A$11:A$36,0),)," ")</f>
        <v xml:space="preserve"> </v>
      </c>
      <c r="P24" s="113" t="str" cm="1">
        <f t="array" ref="P24">IF($K24=1,INDEX(B$11:B$36,MATCH(B24,B$11:B$36,0),)," ")</f>
        <v xml:space="preserve"> </v>
      </c>
      <c r="Q24" s="113" t="str" cm="1">
        <f t="array" ref="Q24">IF($K24=1,INDEX(C$11:C$36,MATCH(C24,C$11:C$36,0),)," ")</f>
        <v xml:space="preserve"> </v>
      </c>
      <c r="R24" s="113" t="str" cm="1">
        <f t="array" ref="R24">IF($K24=1,INDEX(D$11:D$36,MATCH(D24,D$11:D$36,0),)," ")</f>
        <v xml:space="preserve"> </v>
      </c>
      <c r="S24" s="114" t="str" cm="1">
        <f t="array" ref="S24">IF($K24=1,INDEX(E$11:E$36,MATCH(E24,E$11:E$36,0),)," ")</f>
        <v xml:space="preserve"> </v>
      </c>
      <c r="T24" s="114" t="str" cm="1">
        <f t="array" ref="T24">IF($K24=1,INDEX(F$11:F$36,MATCH(F24,F$11:F$36,0),)," ")</f>
        <v xml:space="preserve"> </v>
      </c>
      <c r="U24" s="113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</row>
    <row r="25" spans="1:28" ht="30.75" x14ac:dyDescent="0.3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0</v>
      </c>
      <c r="L25">
        <f>K25*1</f>
        <v>0</v>
      </c>
      <c r="O25" s="37" t="str" cm="1">
        <f t="array" ref="O25">IF($K25=1,INDEX(A$11:A$36,MATCH(A25,A$11:A$36,0),)," ")</f>
        <v xml:space="preserve"> </v>
      </c>
      <c r="P25" s="113" t="str" cm="1">
        <f t="array" ref="P25">IF($K25=1,INDEX(B$11:B$36,MATCH(B25,B$11:B$36,0),)," ")</f>
        <v xml:space="preserve"> </v>
      </c>
      <c r="Q25" s="113" t="str" cm="1">
        <f t="array" ref="Q25">IF($K25=1,INDEX(C$11:C$36,MATCH(C25,C$11:C$36,0),)," ")</f>
        <v xml:space="preserve"> </v>
      </c>
      <c r="R25" s="113" t="str" cm="1">
        <f t="array" ref="R25">IF($K25=1,INDEX(D$11:D$36,MATCH(D25,D$11:D$36,0),)," ")</f>
        <v xml:space="preserve"> </v>
      </c>
      <c r="S25" s="114" t="str" cm="1">
        <f t="array" ref="S25">IF($K25=1,INDEX(E$11:E$36,MATCH(E25,E$11:E$36,0),)," ")</f>
        <v xml:space="preserve"> </v>
      </c>
      <c r="T25" s="114" t="str" cm="1">
        <f t="array" ref="T25">IF($K25=1,INDEX(F$11:F$36,MATCH(F25,F$11:F$36,0),)," ")</f>
        <v xml:space="preserve"> </v>
      </c>
      <c r="U25" s="113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</row>
    <row r="26" spans="1:28" ht="18.75" x14ac:dyDescent="0.3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>
        <v>10</v>
      </c>
      <c r="K26">
        <v>0</v>
      </c>
      <c r="L26">
        <f>K26*1</f>
        <v>0</v>
      </c>
      <c r="O26" s="37" t="str" cm="1">
        <f t="array" ref="O26">IF($K26=1,INDEX(A$11:A$36,MATCH(A26,A$11:A$36,0),)," ")</f>
        <v xml:space="preserve"> </v>
      </c>
      <c r="P26" s="113" t="str" cm="1">
        <f t="array" ref="P26">IF($K26=1,INDEX(B$11:B$36,MATCH(B26,B$11:B$36,0),)," ")</f>
        <v xml:space="preserve"> </v>
      </c>
      <c r="Q26" s="113" t="str" cm="1">
        <f t="array" ref="Q26">IF($K26=1,INDEX(C$11:C$36,MATCH(C26,C$11:C$36,0),)," ")</f>
        <v xml:space="preserve"> </v>
      </c>
      <c r="R26" s="113" t="str" cm="1">
        <f t="array" ref="R26">IF($K26=1,INDEX(D$11:D$36,MATCH(D26,D$11:D$36,0),)," ")</f>
        <v xml:space="preserve"> </v>
      </c>
      <c r="S26" s="114" t="str" cm="1">
        <f t="array" ref="S26">IF($K26=1,INDEX(E$11:E$36,MATCH(E26,E$11:E$36,0),)," ")</f>
        <v xml:space="preserve"> </v>
      </c>
      <c r="T26" s="114" t="str" cm="1">
        <f t="array" ref="T26">IF($K26=1,INDEX(F$11:F$36,MATCH(F26,F$11:F$36,0),)," ")</f>
        <v xml:space="preserve"> </v>
      </c>
      <c r="U26" s="113" t="str" cm="1">
        <f t="array" ref="U26">IF($K26=1,INDEX(G$11:G$36,MATCH(G26,G$11:G$36,0),)," ")</f>
        <v xml:space="preserve"> </v>
      </c>
      <c r="V26" s="37" t="str" cm="1">
        <f t="array" ref="V26">IF($K26=1,INDEX(H$11:H$36,MATCH(H26,H$11:H$36,0),)," ")</f>
        <v xml:space="preserve"> </v>
      </c>
    </row>
    <row r="27" spans="1:28" ht="18.75" x14ac:dyDescent="0.3">
      <c r="A27" s="27">
        <v>14</v>
      </c>
      <c r="B27" t="s">
        <v>71</v>
      </c>
      <c r="C27" s="15" t="s">
        <v>72</v>
      </c>
      <c r="D27" t="s">
        <v>8</v>
      </c>
      <c r="E27" s="16">
        <v>0.55902777777777779</v>
      </c>
      <c r="F27" s="16">
        <v>0.59722222222222221</v>
      </c>
      <c r="G27">
        <v>1.85</v>
      </c>
      <c r="H27">
        <v>5</v>
      </c>
      <c r="I27">
        <f t="shared" si="0"/>
        <v>1</v>
      </c>
      <c r="J27">
        <v>5</v>
      </c>
      <c r="K27">
        <v>0</v>
      </c>
      <c r="L27" s="18">
        <f>K27*0.5</f>
        <v>0</v>
      </c>
      <c r="O27" s="37" t="str" cm="1">
        <f t="array" ref="O27">IF($K27=1,INDEX(A$11:A$36,MATCH(A27,A$11:A$36,0),)," ")</f>
        <v xml:space="preserve"> </v>
      </c>
      <c r="P27" s="113" t="str" cm="1">
        <f t="array" ref="P27">IF($K27=1,INDEX(B$11:B$36,MATCH(B27,B$11:B$36,0),)," ")</f>
        <v xml:space="preserve"> </v>
      </c>
      <c r="Q27" s="113" t="str" cm="1">
        <f t="array" ref="Q27">IF($K27=1,INDEX(C$11:C$36,MATCH(C27,C$11:C$36,0),)," ")</f>
        <v xml:space="preserve"> </v>
      </c>
      <c r="R27" s="113" t="str" cm="1">
        <f t="array" ref="R27">IF($K27=1,INDEX(D$11:D$36,MATCH(D27,D$11:D$36,0),)," ")</f>
        <v xml:space="preserve"> </v>
      </c>
      <c r="S27" s="114" t="str" cm="1">
        <f t="array" ref="S27">IF($K27=1,INDEX(E$11:E$36,MATCH(E27,E$11:E$36,0),)," ")</f>
        <v xml:space="preserve"> </v>
      </c>
      <c r="T27" s="114" t="str" cm="1">
        <f t="array" ref="T27">IF($K27=1,INDEX(F$11:F$36,MATCH(F27,F$11:F$36,0),)," ")</f>
        <v xml:space="preserve"> </v>
      </c>
      <c r="U27" s="113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</row>
    <row r="28" spans="1:28" ht="18.75" x14ac:dyDescent="0.3">
      <c r="A28" s="27">
        <v>14</v>
      </c>
      <c r="B28" t="s">
        <v>71</v>
      </c>
      <c r="C28" s="15" t="s">
        <v>72</v>
      </c>
      <c r="D28" t="s">
        <v>12</v>
      </c>
      <c r="E28" s="16">
        <v>0.55902777777777779</v>
      </c>
      <c r="F28" s="16">
        <v>0.63541666666666663</v>
      </c>
      <c r="G28">
        <v>1.85</v>
      </c>
      <c r="H28">
        <v>6</v>
      </c>
      <c r="I28">
        <f t="shared" si="0"/>
        <v>3</v>
      </c>
      <c r="J28">
        <v>6</v>
      </c>
      <c r="K28">
        <v>0</v>
      </c>
      <c r="L28" s="18">
        <f>K28*0.5</f>
        <v>0</v>
      </c>
      <c r="O28" s="37" t="str" cm="1">
        <f t="array" ref="O28">IF($K28=1,INDEX(A$11:A$36,MATCH(A28,A$11:A$36,0),)," ")</f>
        <v xml:space="preserve"> </v>
      </c>
      <c r="P28" s="113" t="str" cm="1">
        <f t="array" ref="P28">IF($K28=1,INDEX(B$11:B$36,MATCH(B28,B$11:B$36,0),)," ")</f>
        <v xml:space="preserve"> </v>
      </c>
      <c r="Q28" s="113" t="str" cm="1">
        <f t="array" ref="Q28">IF($K28=1,INDEX(C$11:C$36,MATCH(C28,C$11:C$36,0),)," ")</f>
        <v xml:space="preserve"> </v>
      </c>
      <c r="R28" s="113" t="str" cm="1">
        <f t="array" ref="R28">IF($K28=1,INDEX(D$11:D$36,MATCH(D28,D$11:D$36,0),)," ")</f>
        <v xml:space="preserve"> </v>
      </c>
      <c r="S28" s="114" t="str" cm="1">
        <f t="array" ref="S28">IF($K28=1,INDEX(E$11:E$36,MATCH(E28,E$11:E$36,0),)," ")</f>
        <v xml:space="preserve"> </v>
      </c>
      <c r="T28" s="114" t="str" cm="1">
        <f t="array" ref="T28">IF($K28=1,INDEX(F$11:F$36,MATCH(F28,F$11:F$36,0),)," ")</f>
        <v xml:space="preserve"> </v>
      </c>
      <c r="U28" s="113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</row>
    <row r="29" spans="1:28" ht="18.75" x14ac:dyDescent="0.3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0</v>
      </c>
      <c r="L29">
        <f>K29*1</f>
        <v>0</v>
      </c>
      <c r="O29" s="37" t="str" cm="1">
        <f t="array" ref="O29">IF($K29=1,INDEX(A$11:A$36,MATCH(A29,A$11:A$36,0),)," ")</f>
        <v xml:space="preserve"> </v>
      </c>
      <c r="P29" s="113" t="str" cm="1">
        <f t="array" ref="P29">IF($K29=1,INDEX(B$11:B$36,MATCH(B29,B$11:B$36,0),)," ")</f>
        <v xml:space="preserve"> </v>
      </c>
      <c r="Q29" s="113" t="str" cm="1">
        <f t="array" ref="Q29">IF($K29=1,INDEX(C$11:C$36,MATCH(C29,C$11:C$36,0),)," ")</f>
        <v xml:space="preserve"> </v>
      </c>
      <c r="R29" s="113" t="str" cm="1">
        <f t="array" ref="R29">IF($K29=1,INDEX(D$11:D$36,MATCH(D29,D$11:D$36,0),)," ")</f>
        <v xml:space="preserve"> </v>
      </c>
      <c r="S29" s="114" t="str" cm="1">
        <f t="array" ref="S29">IF($K29=1,INDEX(E$11:E$36,MATCH(E29,E$11:E$36,0),)," ")</f>
        <v xml:space="preserve"> </v>
      </c>
      <c r="T29" s="114" t="str" cm="1">
        <f t="array" ref="T29">IF($K29=1,INDEX(F$11:F$36,MATCH(F29,F$11:F$36,0),)," ")</f>
        <v xml:space="preserve"> </v>
      </c>
      <c r="U29" s="113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</row>
    <row r="30" spans="1:28" ht="18.75" x14ac:dyDescent="0.3">
      <c r="A30" s="27">
        <v>16</v>
      </c>
      <c r="B30" t="s">
        <v>76</v>
      </c>
      <c r="C30" s="15" t="s">
        <v>25</v>
      </c>
      <c r="D30" t="s">
        <v>8</v>
      </c>
      <c r="E30" s="16">
        <v>0.55902777777777779</v>
      </c>
      <c r="F30" s="16">
        <v>0.63541666666666663</v>
      </c>
      <c r="G30">
        <v>1.95</v>
      </c>
      <c r="H30">
        <v>13</v>
      </c>
      <c r="I30">
        <f t="shared" si="0"/>
        <v>1</v>
      </c>
      <c r="J30">
        <v>5</v>
      </c>
      <c r="K30">
        <v>1</v>
      </c>
      <c r="L30">
        <f>K30*0.5</f>
        <v>0.5</v>
      </c>
      <c r="O30" s="37" cm="1">
        <f t="array" ref="O30">IF($K30=1,INDEX(A$11:A$36,MATCH(A30,A$11:A$36,0),)," ")</f>
        <v>16</v>
      </c>
      <c r="P30" s="113" t="str" cm="1">
        <f t="array" ref="P30">IF($K30=1,INDEX(B$11:B$36,MATCH(B30,B$11:B$36,0),)," ")</f>
        <v>FIN316</v>
      </c>
      <c r="Q30" s="113" t="str" cm="1">
        <f t="array" ref="Q30">IF($K30=1,INDEX(C$11:C$36,MATCH(C30,C$11:C$36,0),)," ")</f>
        <v>Risk Management</v>
      </c>
      <c r="R30" s="113" t="str" cm="1">
        <f t="array" ref="R30">IF($K30=1,INDEX(D$11:D$36,MATCH(D30,D$11:D$36,0),)," ")</f>
        <v>Monday</v>
      </c>
      <c r="S30" s="114" cm="1">
        <f t="array" ref="S30">IF($K30=1,INDEX(E$11:E$36,MATCH(E30,E$11:E$36,0),)," ")</f>
        <v>0.55902777777777779</v>
      </c>
      <c r="T30" s="114" cm="1">
        <f t="array" ref="T30">IF($K30=1,INDEX(F$11:F$36,MATCH(F30,F$11:F$36,0),)," ")</f>
        <v>0.63541666666666663</v>
      </c>
      <c r="U30" s="113" cm="1">
        <f t="array" ref="U30">IF($K30=1,INDEX(G$11:G$36,MATCH(G30,G$11:G$36,0),)," ")</f>
        <v>1.95</v>
      </c>
      <c r="V30" s="37" cm="1">
        <f t="array" ref="V30">IF($K30=1,INDEX(H$11:H$36,MATCH(H30,H$11:H$36,0),)," ")</f>
        <v>13</v>
      </c>
    </row>
    <row r="31" spans="1:28" ht="18.75" x14ac:dyDescent="0.3">
      <c r="A31" s="27">
        <v>16</v>
      </c>
      <c r="B31" t="s">
        <v>76</v>
      </c>
      <c r="C31" s="15" t="s">
        <v>25</v>
      </c>
      <c r="D31" t="s">
        <v>12</v>
      </c>
      <c r="E31" s="16">
        <v>0.55902777777777779</v>
      </c>
      <c r="F31" s="16">
        <v>0.59722222222222221</v>
      </c>
      <c r="G31">
        <v>1.95</v>
      </c>
      <c r="H31">
        <v>14</v>
      </c>
      <c r="I31">
        <f t="shared" si="0"/>
        <v>3</v>
      </c>
      <c r="J31">
        <v>6</v>
      </c>
      <c r="K31">
        <v>1</v>
      </c>
      <c r="L31">
        <f>K31*0.5</f>
        <v>0.5</v>
      </c>
      <c r="O31" s="37" cm="1">
        <f t="array" ref="O31">IF($K31=1,INDEX(A$11:A$36,MATCH(A31,A$11:A$36,0),)," ")</f>
        <v>16</v>
      </c>
      <c r="P31" s="113" t="str" cm="1">
        <f t="array" ref="P31">IF($K31=1,INDEX(B$11:B$36,MATCH(B31,B$11:B$36,0),)," ")</f>
        <v>FIN316</v>
      </c>
      <c r="Q31" s="113" t="str" cm="1">
        <f t="array" ref="Q31">IF($K31=1,INDEX(C$11:C$36,MATCH(C31,C$11:C$36,0),)," ")</f>
        <v>Risk Management</v>
      </c>
      <c r="R31" s="113" t="str" cm="1">
        <f t="array" ref="R31">IF($K31=1,INDEX(D$11:D$36,MATCH(D31,D$11:D$36,0),)," ")</f>
        <v>Wednesday</v>
      </c>
      <c r="S31" s="114" cm="1">
        <f t="array" ref="S31">IF($K31=1,INDEX(E$11:E$36,MATCH(E31,E$11:E$36,0),)," ")</f>
        <v>0.55902777777777779</v>
      </c>
      <c r="T31" s="114" cm="1">
        <f t="array" ref="T31">IF($K31=1,INDEX(F$11:F$36,MATCH(F31,F$11:F$36,0),)," ")</f>
        <v>0.59722222222222221</v>
      </c>
      <c r="U31" s="113" cm="1">
        <f t="array" ref="U31">IF($K31=1,INDEX(G$11:G$36,MATCH(G31,G$11:G$36,0),)," ")</f>
        <v>1.95</v>
      </c>
      <c r="V31" s="37" cm="1">
        <f t="array" ref="V31">IF($K31=1,INDEX(H$11:H$36,MATCH(H31,H$11:H$36,0),)," ")</f>
        <v>14</v>
      </c>
    </row>
    <row r="32" spans="1:28" ht="18.75" x14ac:dyDescent="0.3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0</v>
      </c>
      <c r="L32">
        <f>K32*1</f>
        <v>0</v>
      </c>
      <c r="O32" s="37" t="str" cm="1">
        <f t="array" ref="O32">IF($K32=1,INDEX(A$11:A$36,MATCH(A32,A$11:A$36,0),)," ")</f>
        <v xml:space="preserve"> </v>
      </c>
      <c r="P32" s="113" t="str" cm="1">
        <f t="array" ref="P32">IF($K32=1,INDEX(B$11:B$36,MATCH(B32,B$11:B$36,0),)," ")</f>
        <v xml:space="preserve"> </v>
      </c>
      <c r="Q32" s="113" t="str" cm="1">
        <f t="array" ref="Q32">IF($K32=1,INDEX(C$11:C$36,MATCH(C32,C$11:C$36,0),)," ")</f>
        <v xml:space="preserve"> </v>
      </c>
      <c r="R32" s="113" t="str" cm="1">
        <f t="array" ref="R32">IF($K32=1,INDEX(D$11:D$36,MATCH(D32,D$11:D$36,0),)," ")</f>
        <v xml:space="preserve"> </v>
      </c>
      <c r="S32" s="114" t="str" cm="1">
        <f t="array" ref="S32">IF($K32=1,INDEX(E$11:E$36,MATCH(E32,E$11:E$36,0),)," ")</f>
        <v xml:space="preserve"> </v>
      </c>
      <c r="T32" s="114" t="str" cm="1">
        <f t="array" ref="T32">IF($K32=1,INDEX(F$11:F$36,MATCH(F32,F$11:F$36,0),)," ")</f>
        <v xml:space="preserve"> </v>
      </c>
      <c r="U32" s="113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</row>
    <row r="33" spans="1:22" ht="18.75" x14ac:dyDescent="0.3">
      <c r="A33" s="27">
        <v>18</v>
      </c>
      <c r="B33" t="s">
        <v>73</v>
      </c>
      <c r="C33" s="15" t="s">
        <v>27</v>
      </c>
      <c r="D33" t="s">
        <v>11</v>
      </c>
      <c r="E33" s="16">
        <v>0.55902777777777779</v>
      </c>
      <c r="F33" s="16">
        <v>0.63541666666666663</v>
      </c>
      <c r="G33">
        <v>1.7</v>
      </c>
      <c r="H33">
        <v>7</v>
      </c>
      <c r="I33">
        <f t="shared" si="0"/>
        <v>2</v>
      </c>
      <c r="J33">
        <v>7</v>
      </c>
      <c r="K33">
        <v>1</v>
      </c>
      <c r="L33">
        <f>K33*0.5</f>
        <v>0.5</v>
      </c>
      <c r="O33" s="37" cm="1">
        <f t="array" ref="O33">IF($K33=1,INDEX(A$11:A$36,MATCH(A33,A$11:A$36,0),)," ")</f>
        <v>18</v>
      </c>
      <c r="P33" s="113" t="str" cm="1">
        <f t="array" ref="P33">IF($K33=1,INDEX(B$11:B$36,MATCH(B33,B$11:B$36,0),)," ")</f>
        <v>FIN317</v>
      </c>
      <c r="Q33" s="113" t="str" cm="1">
        <f t="array" ref="Q33">IF($K33=1,INDEX(C$11:C$36,MATCH(C33,C$11:C$36,0),)," ")</f>
        <v>Options, Futures and Swaps</v>
      </c>
      <c r="R33" s="113" t="str" cm="1">
        <f t="array" ref="R33">IF($K33=1,INDEX(D$11:D$36,MATCH(D33,D$11:D$36,0),)," ")</f>
        <v>Tuesday</v>
      </c>
      <c r="S33" s="114" cm="1">
        <f t="array" ref="S33">IF($K33=1,INDEX(E$11:E$36,MATCH(E33,E$11:E$36,0),)," ")</f>
        <v>0.55902777777777779</v>
      </c>
      <c r="T33" s="114" cm="1">
        <f t="array" ref="T33">IF($K33=1,INDEX(F$11:F$36,MATCH(F33,F$11:F$36,0),)," ")</f>
        <v>0.63541666666666663</v>
      </c>
      <c r="U33" s="113" cm="1">
        <f t="array" ref="U33">IF($K33=1,INDEX(G$11:G$36,MATCH(G33,G$11:G$36,0),)," ")</f>
        <v>1.7</v>
      </c>
      <c r="V33" s="37" cm="1">
        <f t="array" ref="V33">IF($K33=1,INDEX(H$11:H$36,MATCH(H33,H$11:H$36,0),)," ")</f>
        <v>7</v>
      </c>
    </row>
    <row r="34" spans="1:22" ht="18.75" x14ac:dyDescent="0.3">
      <c r="A34" s="27">
        <v>18</v>
      </c>
      <c r="B34" t="s">
        <v>73</v>
      </c>
      <c r="C34" s="15" t="s">
        <v>27</v>
      </c>
      <c r="D34" t="s">
        <v>35</v>
      </c>
      <c r="E34" s="16">
        <v>0.55902777777777779</v>
      </c>
      <c r="F34" s="16">
        <v>0.59722222222222221</v>
      </c>
      <c r="G34">
        <v>1.7</v>
      </c>
      <c r="H34">
        <v>8</v>
      </c>
      <c r="I34">
        <f t="shared" si="0"/>
        <v>4</v>
      </c>
      <c r="J34">
        <v>8</v>
      </c>
      <c r="K34">
        <v>1</v>
      </c>
      <c r="L34">
        <f>K34*0.5</f>
        <v>0.5</v>
      </c>
      <c r="O34" s="37" cm="1">
        <f t="array" ref="O34">IF($K34=1,INDEX(A$11:A$36,MATCH(A34,A$11:A$36,0),)," ")</f>
        <v>18</v>
      </c>
      <c r="P34" s="113" t="str" cm="1">
        <f t="array" ref="P34">IF($K34=1,INDEX(B$11:B$36,MATCH(B34,B$11:B$36,0),)," ")</f>
        <v>FIN317</v>
      </c>
      <c r="Q34" s="113" t="str" cm="1">
        <f t="array" ref="Q34">IF($K34=1,INDEX(C$11:C$36,MATCH(C34,C$11:C$36,0),)," ")</f>
        <v>Options, Futures and Swaps</v>
      </c>
      <c r="R34" s="113" t="str" cm="1">
        <f t="array" ref="R34">IF($K34=1,INDEX(D$11:D$36,MATCH(D34,D$11:D$36,0),)," ")</f>
        <v>Thursday</v>
      </c>
      <c r="S34" s="114" cm="1">
        <f t="array" ref="S34">IF($K34=1,INDEX(E$11:E$36,MATCH(E34,E$11:E$36,0),)," ")</f>
        <v>0.55902777777777779</v>
      </c>
      <c r="T34" s="114" cm="1">
        <f t="array" ref="T34">IF($K34=1,INDEX(F$11:F$36,MATCH(F34,F$11:F$36,0),)," ")</f>
        <v>0.59722222222222221</v>
      </c>
      <c r="U34" s="113" cm="1">
        <f t="array" ref="U34">IF($K34=1,INDEX(G$11:G$36,MATCH(G34,G$11:G$36,0),)," ")</f>
        <v>1.7</v>
      </c>
      <c r="V34" s="37" cm="1">
        <f t="array" ref="V34">IF($K34=1,INDEX(H$11:H$36,MATCH(H34,H$11:H$36,0),)," ")</f>
        <v>8</v>
      </c>
    </row>
    <row r="35" spans="1:22" ht="30.75" x14ac:dyDescent="0.3">
      <c r="A35" s="27">
        <v>19</v>
      </c>
      <c r="B35" t="s">
        <v>74</v>
      </c>
      <c r="C35" s="15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0</v>
      </c>
      <c r="L35">
        <f>K35*1</f>
        <v>0</v>
      </c>
      <c r="O35" s="37" t="str" cm="1">
        <f t="array" ref="O35">IF($K35=1,INDEX(A$11:A$36,MATCH(A35,A$11:A$36,0),)," ")</f>
        <v xml:space="preserve"> </v>
      </c>
      <c r="P35" s="113" t="str" cm="1">
        <f t="array" ref="P35">IF($K35=1,INDEX(B$11:B$36,MATCH(B35,B$11:B$36,0),)," ")</f>
        <v xml:space="preserve"> </v>
      </c>
      <c r="Q35" s="113" t="str" cm="1">
        <f t="array" ref="Q35">IF($K35=1,INDEX(C$11:C$36,MATCH(C35,C$11:C$36,0),)," ")</f>
        <v xml:space="preserve"> </v>
      </c>
      <c r="R35" s="113" t="str" cm="1">
        <f t="array" ref="R35">IF($K35=1,INDEX(D$11:D$36,MATCH(D35,D$11:D$36,0),)," ")</f>
        <v xml:space="preserve"> </v>
      </c>
      <c r="S35" s="114" t="str" cm="1">
        <f t="array" ref="S35">IF($K35=1,INDEX(E$11:E$36,MATCH(E35,E$11:E$36,0),)," ")</f>
        <v xml:space="preserve"> </v>
      </c>
      <c r="T35" s="114" t="str" cm="1">
        <f t="array" ref="T35">IF($K35=1,INDEX(F$11:F$36,MATCH(F35,F$11:F$36,0),)," ")</f>
        <v xml:space="preserve"> </v>
      </c>
      <c r="U35" s="113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</row>
    <row r="36" spans="1:22" ht="30.75" x14ac:dyDescent="0.3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0</v>
      </c>
      <c r="L36">
        <f>K36*1</f>
        <v>0</v>
      </c>
      <c r="O36" s="37" t="str" cm="1">
        <f t="array" ref="O36">IF($K36=1,INDEX(A$11:A$36,MATCH(A36,A$11:A$36,0),)," ")</f>
        <v xml:space="preserve"> </v>
      </c>
      <c r="P36" s="113" t="str" cm="1">
        <f t="array" ref="P36">IF($K36=1,INDEX(B$11:B$36,MATCH(B36,B$11:B$36,0),)," ")</f>
        <v xml:space="preserve"> </v>
      </c>
      <c r="Q36" s="113" t="str" cm="1">
        <f t="array" ref="Q36">IF($K36=1,INDEX(C$11:C$36,MATCH(C36,C$11:C$36,0),)," ")</f>
        <v xml:space="preserve"> </v>
      </c>
      <c r="R36" s="113" t="str" cm="1">
        <f t="array" ref="R36">IF($K36=1,INDEX(D$11:D$36,MATCH(D36,D$11:D$36,0),)," ")</f>
        <v xml:space="preserve"> </v>
      </c>
      <c r="S36" s="114" t="str" cm="1">
        <f t="array" ref="S36">IF($K36=1,INDEX(E$11:E$36,MATCH(E36,E$11:E$36,0),)," ")</f>
        <v xml:space="preserve"> </v>
      </c>
      <c r="T36" s="114" t="str" cm="1">
        <f t="array" ref="T36">IF($K36=1,INDEX(F$11:F$36,MATCH(F36,F$11:F$36,0),)," ")</f>
        <v xml:space="preserve"> </v>
      </c>
      <c r="U36" s="113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</row>
    <row r="38" spans="1:22" ht="21" x14ac:dyDescent="0.35">
      <c r="B38" s="99"/>
    </row>
    <row r="40" spans="1:22" ht="31.5" x14ac:dyDescent="0.35">
      <c r="A40" s="120" t="s">
        <v>240</v>
      </c>
      <c r="B40" s="119">
        <f>IF(MAX(B43:B53)=1,1, 0)</f>
        <v>1</v>
      </c>
      <c r="C40" s="56"/>
      <c r="D40" s="56"/>
      <c r="E40" s="56"/>
      <c r="F40" s="56"/>
      <c r="G40" s="56"/>
      <c r="H40" s="56"/>
    </row>
    <row r="41" spans="1:22" x14ac:dyDescent="0.25">
      <c r="A41" s="56"/>
      <c r="B41" s="56"/>
      <c r="C41" s="56"/>
      <c r="D41" s="56"/>
      <c r="E41" s="56"/>
      <c r="F41" s="56"/>
      <c r="G41" s="56"/>
      <c r="H41" s="56"/>
    </row>
    <row r="42" spans="1:22" ht="15.75" x14ac:dyDescent="0.25">
      <c r="A42" s="124" t="s">
        <v>91</v>
      </c>
      <c r="B42" s="124" t="s">
        <v>92</v>
      </c>
      <c r="C42" s="125"/>
      <c r="D42" s="125"/>
      <c r="E42" s="56"/>
      <c r="F42" s="109" t="s">
        <v>91</v>
      </c>
      <c r="G42" s="109" t="s">
        <v>92</v>
      </c>
      <c r="H42" s="56"/>
    </row>
    <row r="43" spans="1:22" ht="18.75" x14ac:dyDescent="0.3">
      <c r="A43" s="124" t="s">
        <v>93</v>
      </c>
      <c r="B43" s="126">
        <f>SUM(K11,K29,K35)</f>
        <v>1</v>
      </c>
      <c r="C43" s="127" t="s">
        <v>230</v>
      </c>
      <c r="D43" s="128">
        <v>1</v>
      </c>
      <c r="E43" s="56"/>
      <c r="F43" s="101" t="s">
        <v>93</v>
      </c>
      <c r="G43" s="110">
        <v>1</v>
      </c>
      <c r="H43" s="56"/>
    </row>
    <row r="44" spans="1:22" ht="18.75" x14ac:dyDescent="0.3">
      <c r="A44" s="124" t="s">
        <v>94</v>
      </c>
      <c r="B44" s="126">
        <f>SUM(K12,K24,K32)</f>
        <v>0</v>
      </c>
      <c r="C44" s="127" t="s">
        <v>230</v>
      </c>
      <c r="D44" s="128">
        <v>1</v>
      </c>
      <c r="E44" s="56"/>
      <c r="F44" s="101" t="s">
        <v>94</v>
      </c>
      <c r="G44" s="110">
        <v>2</v>
      </c>
      <c r="H44" s="56"/>
    </row>
    <row r="45" spans="1:22" ht="18.75" x14ac:dyDescent="0.3">
      <c r="A45" s="124" t="s">
        <v>95</v>
      </c>
      <c r="B45" s="126">
        <f>SUM(K13,K19,K36)</f>
        <v>1</v>
      </c>
      <c r="C45" s="127" t="s">
        <v>230</v>
      </c>
      <c r="D45" s="128">
        <v>1</v>
      </c>
      <c r="E45" s="56"/>
      <c r="F45" s="101" t="s">
        <v>95</v>
      </c>
      <c r="G45" s="110">
        <v>3</v>
      </c>
      <c r="H45" s="56"/>
    </row>
    <row r="46" spans="1:22" ht="18.75" x14ac:dyDescent="0.3">
      <c r="A46" s="124" t="s">
        <v>96</v>
      </c>
      <c r="B46" s="126">
        <f>SUM(K14)</f>
        <v>0</v>
      </c>
      <c r="C46" s="127" t="s">
        <v>230</v>
      </c>
      <c r="D46" s="128">
        <v>1</v>
      </c>
      <c r="E46" s="56"/>
      <c r="F46" s="101" t="s">
        <v>96</v>
      </c>
      <c r="G46" s="110">
        <v>4</v>
      </c>
      <c r="H46" s="56"/>
    </row>
    <row r="47" spans="1:22" ht="18.75" x14ac:dyDescent="0.3">
      <c r="A47" s="124" t="s">
        <v>97</v>
      </c>
      <c r="B47" s="126">
        <f>SUM(K15,K27,K30)</f>
        <v>1</v>
      </c>
      <c r="C47" s="127" t="s">
        <v>230</v>
      </c>
      <c r="D47" s="128">
        <v>1</v>
      </c>
      <c r="E47" s="56"/>
      <c r="F47" s="101" t="s">
        <v>97</v>
      </c>
      <c r="G47" s="110" t="s">
        <v>98</v>
      </c>
      <c r="H47" s="56"/>
    </row>
    <row r="48" spans="1:22" ht="18.75" x14ac:dyDescent="0.3">
      <c r="A48" s="124" t="s">
        <v>99</v>
      </c>
      <c r="B48" s="126">
        <f>SUM(K16,K22,K25,K28)</f>
        <v>1</v>
      </c>
      <c r="C48" s="127" t="s">
        <v>230</v>
      </c>
      <c r="D48" s="128">
        <v>1</v>
      </c>
      <c r="E48" s="56"/>
      <c r="F48" s="101" t="s">
        <v>99</v>
      </c>
      <c r="G48" s="110" t="s">
        <v>229</v>
      </c>
      <c r="H48" s="56"/>
    </row>
    <row r="49" spans="1:8" ht="18.75" x14ac:dyDescent="0.3">
      <c r="A49" s="124" t="s">
        <v>101</v>
      </c>
      <c r="B49" s="126">
        <f>SUM(K16,K28,K31)</f>
        <v>1</v>
      </c>
      <c r="C49" s="127" t="s">
        <v>230</v>
      </c>
      <c r="D49" s="128">
        <v>1</v>
      </c>
      <c r="E49" s="56"/>
      <c r="F49" s="101" t="s">
        <v>101</v>
      </c>
      <c r="G49" s="110" t="s">
        <v>228</v>
      </c>
      <c r="H49" s="56"/>
    </row>
    <row r="50" spans="1:8" ht="18.75" x14ac:dyDescent="0.3">
      <c r="A50" s="124" t="s">
        <v>102</v>
      </c>
      <c r="B50" s="126">
        <f>SUM(K17,K20,K33)</f>
        <v>1</v>
      </c>
      <c r="C50" s="127" t="s">
        <v>230</v>
      </c>
      <c r="D50" s="128">
        <v>1</v>
      </c>
      <c r="E50" s="56"/>
      <c r="F50" s="101" t="s">
        <v>102</v>
      </c>
      <c r="G50" s="110">
        <v>7</v>
      </c>
      <c r="H50" s="56"/>
    </row>
    <row r="51" spans="1:8" ht="18.75" x14ac:dyDescent="0.3">
      <c r="A51" s="124" t="s">
        <v>103</v>
      </c>
      <c r="B51" s="126">
        <f>SUM(K23)</f>
        <v>0</v>
      </c>
      <c r="C51" s="127" t="s">
        <v>230</v>
      </c>
      <c r="D51" s="128">
        <v>1</v>
      </c>
      <c r="E51" s="56"/>
      <c r="F51" s="101" t="s">
        <v>103</v>
      </c>
      <c r="G51" s="110">
        <v>8</v>
      </c>
      <c r="H51" s="56"/>
    </row>
    <row r="52" spans="1:8" ht="18.75" x14ac:dyDescent="0.3">
      <c r="A52" s="124" t="s">
        <v>104</v>
      </c>
      <c r="B52" s="126">
        <f>SUM(K23)</f>
        <v>0</v>
      </c>
      <c r="C52" s="127" t="s">
        <v>230</v>
      </c>
      <c r="D52" s="128">
        <v>1</v>
      </c>
      <c r="E52" s="56"/>
      <c r="F52" s="101" t="s">
        <v>104</v>
      </c>
      <c r="G52" s="110">
        <v>10</v>
      </c>
      <c r="H52" s="56"/>
    </row>
    <row r="53" spans="1:8" ht="18.75" x14ac:dyDescent="0.3">
      <c r="A53" s="124" t="s">
        <v>227</v>
      </c>
      <c r="B53" s="126">
        <f>SUM(K26)</f>
        <v>0</v>
      </c>
      <c r="C53" s="127" t="s">
        <v>230</v>
      </c>
      <c r="D53" s="128">
        <v>1</v>
      </c>
      <c r="E53" s="56"/>
      <c r="F53" s="101" t="s">
        <v>227</v>
      </c>
      <c r="G53" s="110">
        <v>12</v>
      </c>
      <c r="H53" s="56"/>
    </row>
    <row r="54" spans="1:8" x14ac:dyDescent="0.25">
      <c r="A54" s="56"/>
      <c r="B54" s="56"/>
      <c r="C54" s="56"/>
      <c r="D54" s="56"/>
      <c r="E54" s="56"/>
      <c r="F54" s="56"/>
      <c r="G54" s="56"/>
      <c r="H54" s="56"/>
    </row>
    <row r="55" spans="1:8" x14ac:dyDescent="0.25">
      <c r="A55" s="56"/>
      <c r="B55" s="56"/>
      <c r="C55" s="56"/>
      <c r="D55" s="56"/>
      <c r="E55" s="56"/>
      <c r="F55" s="56"/>
      <c r="G55" s="56"/>
      <c r="H55" s="56"/>
    </row>
    <row r="56" spans="1:8" x14ac:dyDescent="0.25">
      <c r="A56" s="56"/>
      <c r="B56" s="56"/>
      <c r="C56" s="56"/>
      <c r="D56" s="56"/>
      <c r="E56" s="56"/>
      <c r="F56" s="56"/>
      <c r="G56" s="56"/>
    </row>
    <row r="57" spans="1:8" x14ac:dyDescent="0.25">
      <c r="A57" s="56"/>
      <c r="B57" s="56"/>
      <c r="C57" s="56"/>
      <c r="D57" s="56"/>
      <c r="E57" s="56"/>
      <c r="F57" s="56"/>
      <c r="G57" s="56"/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1">
    <mergeCell ref="O9:V9"/>
  </mergeCells>
  <conditionalFormatting sqref="A3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">
    <cfRule type="colorScale" priority="2">
      <colorScale>
        <cfvo type="num" val="0"/>
        <cfvo type="num" val="1"/>
        <color rgb="FFFF0000"/>
        <color rgb="FF00B050"/>
      </colorScale>
    </cfRule>
  </conditionalFormatting>
  <conditionalFormatting sqref="B43:B53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K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ECEB-957A-4019-B6C6-0E977B33FC4D}">
  <sheetPr>
    <tabColor rgb="FF00B050"/>
  </sheetPr>
  <dimension ref="A1:AF67"/>
  <sheetViews>
    <sheetView zoomScale="60" zoomScaleNormal="60" workbookViewId="0">
      <selection activeCell="F73" sqref="F73"/>
    </sheetView>
  </sheetViews>
  <sheetFormatPr defaultRowHeight="15" x14ac:dyDescent="0.25"/>
  <cols>
    <col min="1" max="2" width="21" customWidth="1"/>
    <col min="3" max="3" width="28.42578125" customWidth="1"/>
    <col min="4" max="4" width="11.28515625" customWidth="1"/>
    <col min="5" max="5" width="10.85546875" customWidth="1"/>
    <col min="6" max="6" width="15.85546875" customWidth="1"/>
    <col min="7" max="7" width="14.85546875" customWidth="1"/>
    <col min="8" max="8" width="10.85546875" customWidth="1"/>
    <col min="9" max="9" width="12.7109375" customWidth="1"/>
    <col min="10" max="10" width="18.85546875" customWidth="1"/>
    <col min="11" max="11" width="19.5703125" customWidth="1"/>
    <col min="12" max="12" width="11.42578125" customWidth="1"/>
    <col min="13" max="13" width="9.28515625" customWidth="1"/>
    <col min="15" max="15" width="22" customWidth="1"/>
    <col min="16" max="16" width="20.42578125" customWidth="1"/>
    <col min="17" max="17" width="26.710937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4" max="24" width="12.42578125" customWidth="1"/>
    <col min="25" max="25" width="16.85546875" customWidth="1"/>
    <col min="26" max="26" width="20.5703125" customWidth="1"/>
    <col min="27" max="27" width="33.7109375" customWidth="1"/>
    <col min="28" max="28" width="18.85546875" customWidth="1"/>
    <col min="29" max="29" width="14.85546875" customWidth="1"/>
    <col min="30" max="30" width="13.42578125" customWidth="1"/>
    <col min="31" max="31" width="11.42578125" customWidth="1"/>
    <col min="32" max="32" width="12.7109375" customWidth="1"/>
  </cols>
  <sheetData>
    <row r="1" spans="1:32" ht="52.5" x14ac:dyDescent="0.4">
      <c r="A1" s="47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40" t="s">
        <v>108</v>
      </c>
      <c r="H1" s="40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32" ht="26.25" x14ac:dyDescent="0.4">
      <c r="A2" s="100">
        <f>SUMPRODUCT($G$11:$G$36,$K$11:$K$36)</f>
        <v>19.499999999999996</v>
      </c>
      <c r="C2" s="32">
        <f>SUM(L11:L36)</f>
        <v>5</v>
      </c>
      <c r="D2" s="32">
        <f>SUM(L11:L18)</f>
        <v>1</v>
      </c>
      <c r="E2" s="32">
        <f>SUM(L19:L21)</f>
        <v>1</v>
      </c>
      <c r="F2" s="32">
        <f>SUM(L22:L25)</f>
        <v>1</v>
      </c>
      <c r="G2" s="41">
        <f>SUM(L26:L36)</f>
        <v>2</v>
      </c>
      <c r="H2" s="41">
        <f>MAX(M11:M36)</f>
        <v>2</v>
      </c>
      <c r="I2" s="32">
        <f>SUM(L26:L28)</f>
        <v>0</v>
      </c>
      <c r="J2" s="32">
        <f>SUM(L29:L31)</f>
        <v>1</v>
      </c>
      <c r="K2" s="32">
        <f>SUM(L32:L34)</f>
        <v>1</v>
      </c>
      <c r="L2" s="32">
        <f>SUM(L35:L36)</f>
        <v>0</v>
      </c>
    </row>
    <row r="3" spans="1:32" ht="56.25" x14ac:dyDescent="0.3">
      <c r="A3" s="32" t="s">
        <v>242</v>
      </c>
      <c r="C3" s="42" t="s">
        <v>109</v>
      </c>
      <c r="D3" s="42" t="s">
        <v>110</v>
      </c>
      <c r="E3" s="42" t="s">
        <v>110</v>
      </c>
      <c r="F3" s="42" t="s">
        <v>110</v>
      </c>
      <c r="G3" s="43" t="s">
        <v>111</v>
      </c>
      <c r="H3" s="43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</row>
    <row r="4" spans="1:32" x14ac:dyDescent="0.25">
      <c r="C4" s="27">
        <v>5</v>
      </c>
      <c r="D4" s="27">
        <v>1</v>
      </c>
      <c r="E4" s="27">
        <v>1</v>
      </c>
      <c r="F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</row>
    <row r="9" spans="1:32" ht="23.25" customHeight="1" x14ac:dyDescent="0.45">
      <c r="M9" s="20"/>
      <c r="O9" s="166" t="s">
        <v>120</v>
      </c>
      <c r="P9" s="166"/>
      <c r="Q9" s="166"/>
      <c r="R9" s="166"/>
      <c r="S9" s="166"/>
      <c r="T9" s="166"/>
      <c r="U9" s="166"/>
      <c r="V9" s="166"/>
      <c r="Y9" s="166" t="s">
        <v>232</v>
      </c>
      <c r="Z9" s="166"/>
      <c r="AA9" s="166"/>
      <c r="AB9" s="166"/>
      <c r="AC9" s="166"/>
      <c r="AD9" s="166"/>
      <c r="AE9" s="166"/>
      <c r="AF9" s="166"/>
    </row>
    <row r="10" spans="1:32" ht="38.25" x14ac:dyDescent="0.35">
      <c r="A10" s="104" t="s">
        <v>68</v>
      </c>
      <c r="B10" s="104" t="s">
        <v>36</v>
      </c>
      <c r="C10" s="104" t="s">
        <v>37</v>
      </c>
      <c r="D10" s="104" t="s">
        <v>2</v>
      </c>
      <c r="E10" s="104" t="s">
        <v>38</v>
      </c>
      <c r="F10" s="104" t="s">
        <v>39</v>
      </c>
      <c r="G10" s="104" t="s">
        <v>5</v>
      </c>
      <c r="H10" s="71" t="s">
        <v>82</v>
      </c>
      <c r="I10" s="104" t="s">
        <v>83</v>
      </c>
      <c r="J10" s="71" t="s">
        <v>84</v>
      </c>
      <c r="K10" s="108" t="s">
        <v>85</v>
      </c>
      <c r="L10" s="108" t="s">
        <v>86</v>
      </c>
      <c r="M10" s="116" t="s">
        <v>87</v>
      </c>
      <c r="O10" s="34" t="s">
        <v>68</v>
      </c>
      <c r="P10" s="111" t="s">
        <v>36</v>
      </c>
      <c r="Q10" s="112" t="s">
        <v>37</v>
      </c>
      <c r="R10" s="112" t="s">
        <v>2</v>
      </c>
      <c r="S10" s="112" t="s">
        <v>38</v>
      </c>
      <c r="T10" s="112" t="s">
        <v>39</v>
      </c>
      <c r="U10" s="112" t="s">
        <v>5</v>
      </c>
      <c r="V10" s="37" t="s">
        <v>82</v>
      </c>
      <c r="Y10" s="34" t="s">
        <v>68</v>
      </c>
      <c r="Z10" s="111" t="s">
        <v>36</v>
      </c>
      <c r="AA10" s="112" t="s">
        <v>37</v>
      </c>
      <c r="AB10" s="112" t="s">
        <v>2</v>
      </c>
      <c r="AC10" s="112" t="s">
        <v>38</v>
      </c>
      <c r="AD10" s="112" t="s">
        <v>39</v>
      </c>
      <c r="AE10" s="112" t="s">
        <v>5</v>
      </c>
      <c r="AF10" s="37" t="s">
        <v>82</v>
      </c>
    </row>
    <row r="11" spans="1:32" ht="18.75" x14ac:dyDescent="0.3">
      <c r="A11" s="101">
        <v>1</v>
      </c>
      <c r="B11" s="101" t="s">
        <v>6</v>
      </c>
      <c r="C11" s="129" t="s">
        <v>69</v>
      </c>
      <c r="D11" s="101" t="s">
        <v>8</v>
      </c>
      <c r="E11" s="130">
        <v>0.75</v>
      </c>
      <c r="F11" s="130">
        <v>0.86458333333333337</v>
      </c>
      <c r="G11" s="101">
        <v>4.3</v>
      </c>
      <c r="H11" s="101">
        <v>1</v>
      </c>
      <c r="I11" s="101">
        <f>IF(D11="Monday", 1,IF(D11="Tuesday",2,IF(D11="Wednesday", 3,IF(D11="Thursday",4,IF(D11="Friday", 5,0)))))</f>
        <v>1</v>
      </c>
      <c r="J11" s="101">
        <v>1</v>
      </c>
      <c r="K11" s="55">
        <v>1</v>
      </c>
      <c r="L11" s="55">
        <f>K11*1</f>
        <v>1</v>
      </c>
      <c r="M11" s="117">
        <f>SUMIF($J$11:$J$36,J11,$K$11:$K$36)</f>
        <v>1</v>
      </c>
      <c r="O11" s="37" cm="1">
        <f t="array" ref="O11">IF($K11=1,INDEX(A$11:A$36,MATCH(A11,A$11:A$36,0),)," ")</f>
        <v>1</v>
      </c>
      <c r="P11" s="113" t="str" cm="1">
        <f t="array" ref="P11">IF($K11=1,INDEX(B$11:B$36,MATCH(B11,B$11:B$36,0),)," ")</f>
        <v>BS101</v>
      </c>
      <c r="Q11" s="113" t="str" cm="1">
        <f t="array" ref="Q11">IF($K11=1,INDEX(C$11:C$36,MATCH(C11,C$11:C$36,0),)," ")</f>
        <v>Business Strategy</v>
      </c>
      <c r="R11" s="113" t="str" cm="1">
        <f t="array" ref="R11">IF($K11=1,INDEX(D$11:D$36,MATCH(D11,D$11:D$36,0),)," ")</f>
        <v>Monday</v>
      </c>
      <c r="S11" s="114" cm="1">
        <f t="array" ref="S11">IF($K11=1,INDEX(E$11:E$36,MATCH(E11,E$11:E$36,0),)," ")</f>
        <v>0.75</v>
      </c>
      <c r="T11" s="114" cm="1">
        <f t="array" ref="T11">IF($K11=1,INDEX(F$11:F$36,MATCH(F11,F$11:F$36,0),)," ")</f>
        <v>0.86458333333333337</v>
      </c>
      <c r="U11" s="113" cm="1">
        <f t="array" ref="U11">IF($K11=1,INDEX(G$11:G$36,MATCH(G11,G$11:G$36,0),)," ")</f>
        <v>4.3</v>
      </c>
      <c r="V11" s="37" cm="1">
        <f t="array" ref="V11">IF($K11=1,INDEX(H$11:H$36,MATCH(H11,H$11:H$36,0),)," ")</f>
        <v>1</v>
      </c>
      <c r="Y11" s="37">
        <v>16</v>
      </c>
      <c r="Z11" s="113" t="s">
        <v>76</v>
      </c>
      <c r="AA11" s="113" t="s">
        <v>25</v>
      </c>
      <c r="AB11" s="113" t="s">
        <v>8</v>
      </c>
      <c r="AC11" s="114">
        <v>0.55902777777777779</v>
      </c>
      <c r="AD11" s="114">
        <v>0.63541666666666663</v>
      </c>
      <c r="AE11" s="113">
        <v>1.95</v>
      </c>
      <c r="AF11" s="37">
        <v>13</v>
      </c>
    </row>
    <row r="12" spans="1:32" ht="18.75" x14ac:dyDescent="0.3">
      <c r="A12" s="101">
        <v>2</v>
      </c>
      <c r="B12" s="101" t="s">
        <v>6</v>
      </c>
      <c r="C12" s="129" t="s">
        <v>69</v>
      </c>
      <c r="D12" s="101" t="s">
        <v>11</v>
      </c>
      <c r="E12" s="130">
        <v>0.75</v>
      </c>
      <c r="F12" s="130">
        <v>0.86458333333333337</v>
      </c>
      <c r="G12" s="101">
        <v>3.8</v>
      </c>
      <c r="H12" s="101">
        <v>2</v>
      </c>
      <c r="I12" s="101">
        <f t="shared" ref="I12:I36" si="0">IF(D12="Monday", 1,IF(D12="Tuesday",2,IF(D12="Wednesday", 3,IF(D12="Thursday",4,IF(D12="Friday", 5,0)))))</f>
        <v>2</v>
      </c>
      <c r="J12" s="101">
        <v>2</v>
      </c>
      <c r="K12" s="55">
        <v>0</v>
      </c>
      <c r="L12" s="55">
        <f>K12*1</f>
        <v>0</v>
      </c>
      <c r="M12" s="117">
        <f t="shared" ref="M12:M36" si="1">SUMIF($J$11:$J$36,J12,$K$11:$K$36)</f>
        <v>0</v>
      </c>
      <c r="O12" s="37" t="str" cm="1">
        <f t="array" ref="O12">IF($K12=1,INDEX(A$11:A$36,MATCH(A12,A$11:A$36,0),)," ")</f>
        <v xml:space="preserve"> </v>
      </c>
      <c r="P12" s="113" t="str" cm="1">
        <f t="array" ref="P12">IF($K12=1,INDEX(B$11:B$36,MATCH(B12,B$11:B$36,0),)," ")</f>
        <v xml:space="preserve"> </v>
      </c>
      <c r="Q12" s="113" t="str" cm="1">
        <f t="array" ref="Q12">IF($K12=1,INDEX(C$11:C$36,MATCH(C12,C$11:C$36,0),)," ")</f>
        <v xml:space="preserve"> </v>
      </c>
      <c r="R12" s="113" t="str" cm="1">
        <f t="array" ref="R12">IF($K12=1,INDEX(D$11:D$36,MATCH(D12,D$11:D$36,0),)," ")</f>
        <v xml:space="preserve"> </v>
      </c>
      <c r="S12" s="114" t="str" cm="1">
        <f t="array" ref="S12">IF($K12=1,INDEX(E$11:E$36,MATCH(E12,E$11:E$36,0),)," ")</f>
        <v xml:space="preserve"> </v>
      </c>
      <c r="T12" s="114" t="str" cm="1">
        <f t="array" ref="T12">IF($K12=1,INDEX(F$11:F$36,MATCH(F12,F$11:F$36,0),)," ")</f>
        <v xml:space="preserve"> </v>
      </c>
      <c r="U12" s="113" t="str" cm="1">
        <f t="array" ref="U12">IF($K12=1,INDEX(G$11:G$36,MATCH(G12,G$11:G$36,0),)," ")</f>
        <v xml:space="preserve"> </v>
      </c>
      <c r="V12" s="37" t="str" cm="1">
        <f t="array" ref="V12">IF($K12=1,INDEX(H$11:H$36,MATCH(H12,H$11:H$36,0),)," ")</f>
        <v xml:space="preserve"> </v>
      </c>
      <c r="Y12" s="37">
        <v>1</v>
      </c>
      <c r="Z12" s="113" t="s">
        <v>6</v>
      </c>
      <c r="AA12" s="113" t="s">
        <v>69</v>
      </c>
      <c r="AB12" s="113" t="s">
        <v>8</v>
      </c>
      <c r="AC12" s="114">
        <v>0.75</v>
      </c>
      <c r="AD12" s="114">
        <v>0.86458333333333337</v>
      </c>
      <c r="AE12" s="113">
        <v>4.3</v>
      </c>
      <c r="AF12" s="37">
        <v>1</v>
      </c>
    </row>
    <row r="13" spans="1:32" ht="18.75" x14ac:dyDescent="0.3">
      <c r="A13" s="101">
        <v>3</v>
      </c>
      <c r="B13" s="101" t="s">
        <v>6</v>
      </c>
      <c r="C13" s="129" t="s">
        <v>69</v>
      </c>
      <c r="D13" s="101" t="s">
        <v>12</v>
      </c>
      <c r="E13" s="130">
        <v>0.75</v>
      </c>
      <c r="F13" s="130">
        <v>0.86458333333333337</v>
      </c>
      <c r="G13" s="101">
        <v>3.5</v>
      </c>
      <c r="H13" s="101">
        <v>3</v>
      </c>
      <c r="I13" s="101">
        <f t="shared" si="0"/>
        <v>3</v>
      </c>
      <c r="J13" s="101">
        <v>3</v>
      </c>
      <c r="K13" s="55">
        <v>0</v>
      </c>
      <c r="L13" s="55">
        <f>K13*1</f>
        <v>0</v>
      </c>
      <c r="M13" s="117">
        <f t="shared" si="1"/>
        <v>1</v>
      </c>
      <c r="O13" s="37" t="str" cm="1">
        <f t="array" ref="O13">IF($K13=1,INDEX(A$11:A$36,MATCH(A13,A$11:A$36,0),)," ")</f>
        <v xml:space="preserve"> </v>
      </c>
      <c r="P13" s="113" t="str" cm="1">
        <f t="array" ref="P13">IF($K13=1,INDEX(B$11:B$36,MATCH(B13,B$11:B$36,0),)," ")</f>
        <v xml:space="preserve"> </v>
      </c>
      <c r="Q13" s="113" t="str" cm="1">
        <f t="array" ref="Q13">IF($K13=1,INDEX(C$11:C$36,MATCH(C13,C$11:C$36,0),)," ")</f>
        <v xml:space="preserve"> </v>
      </c>
      <c r="R13" s="113" t="str" cm="1">
        <f t="array" ref="R13">IF($K13=1,INDEX(D$11:D$36,MATCH(D13,D$11:D$36,0),)," ")</f>
        <v xml:space="preserve"> </v>
      </c>
      <c r="S13" s="114" t="str" cm="1">
        <f t="array" ref="S13">IF($K13=1,INDEX(E$11:E$36,MATCH(E13,E$11:E$36,0),)," ")</f>
        <v xml:space="preserve"> </v>
      </c>
      <c r="T13" s="114" t="str" cm="1">
        <f t="array" ref="T13">IF($K13=1,INDEX(F$11:F$36,MATCH(F13,F$11:F$36,0),)," ")</f>
        <v xml:space="preserve"> </v>
      </c>
      <c r="U13" s="113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Y13" s="37">
        <v>18</v>
      </c>
      <c r="Z13" s="113" t="s">
        <v>73</v>
      </c>
      <c r="AA13" s="113" t="s">
        <v>27</v>
      </c>
      <c r="AB13" s="113" t="s">
        <v>11</v>
      </c>
      <c r="AC13" s="114">
        <v>0.55902777777777779</v>
      </c>
      <c r="AD13" s="114">
        <v>0.63541666666666663</v>
      </c>
      <c r="AE13" s="113">
        <v>1.7</v>
      </c>
      <c r="AF13" s="37">
        <v>7</v>
      </c>
    </row>
    <row r="14" spans="1:32" ht="18.75" x14ac:dyDescent="0.3">
      <c r="A14" s="101">
        <v>4</v>
      </c>
      <c r="B14" s="101" t="s">
        <v>6</v>
      </c>
      <c r="C14" s="129" t="s">
        <v>69</v>
      </c>
      <c r="D14" s="101" t="s">
        <v>13</v>
      </c>
      <c r="E14" s="130">
        <v>0.75</v>
      </c>
      <c r="F14" s="130">
        <v>0.86458333333333337</v>
      </c>
      <c r="G14" s="101">
        <v>3.5</v>
      </c>
      <c r="H14" s="101">
        <v>4</v>
      </c>
      <c r="I14" s="101">
        <f t="shared" si="0"/>
        <v>5</v>
      </c>
      <c r="J14" s="101">
        <v>4</v>
      </c>
      <c r="K14" s="55">
        <v>0</v>
      </c>
      <c r="L14" s="55">
        <f>K14*1</f>
        <v>0</v>
      </c>
      <c r="M14" s="117">
        <f t="shared" si="1"/>
        <v>0</v>
      </c>
      <c r="O14" s="37" t="str" cm="1">
        <f t="array" ref="O14">IF($K14=1,INDEX(A$11:A$36,MATCH(A14,A$11:A$36,0),)," ")</f>
        <v xml:space="preserve"> </v>
      </c>
      <c r="P14" s="113" t="str" cm="1">
        <f t="array" ref="P14">IF($K14=1,INDEX(B$11:B$36,MATCH(B14,B$11:B$36,0),)," ")</f>
        <v xml:space="preserve"> </v>
      </c>
      <c r="Q14" s="113" t="str" cm="1">
        <f t="array" ref="Q14">IF($K14=1,INDEX(C$11:C$36,MATCH(C14,C$11:C$36,0),)," ")</f>
        <v xml:space="preserve"> </v>
      </c>
      <c r="R14" s="113" t="str" cm="1">
        <f t="array" ref="R14">IF($K14=1,INDEX(D$11:D$36,MATCH(D14,D$11:D$36,0),)," ")</f>
        <v xml:space="preserve"> </v>
      </c>
      <c r="S14" s="114" t="str" cm="1">
        <f t="array" ref="S14">IF($K14=1,INDEX(E$11:E$36,MATCH(E14,E$11:E$36,0),)," ")</f>
        <v xml:space="preserve"> </v>
      </c>
      <c r="T14" s="114" t="str" cm="1">
        <f t="array" ref="T14">IF($K14=1,INDEX(F$11:F$36,MATCH(F14,F$11:F$36,0),)," ")</f>
        <v xml:space="preserve"> </v>
      </c>
      <c r="U14" s="113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Y14" s="37">
        <v>16</v>
      </c>
      <c r="Z14" s="113" t="s">
        <v>76</v>
      </c>
      <c r="AA14" s="113" t="s">
        <v>25</v>
      </c>
      <c r="AB14" s="113" t="s">
        <v>12</v>
      </c>
      <c r="AC14" s="114">
        <v>0.55902777777777779</v>
      </c>
      <c r="AD14" s="114">
        <v>0.59722222222222221</v>
      </c>
      <c r="AE14" s="113">
        <v>1.95</v>
      </c>
      <c r="AF14" s="37">
        <v>14</v>
      </c>
    </row>
    <row r="15" spans="1:32" ht="18.75" x14ac:dyDescent="0.3">
      <c r="A15" s="101">
        <v>5</v>
      </c>
      <c r="B15" s="101" t="s">
        <v>6</v>
      </c>
      <c r="C15" s="129" t="s">
        <v>69</v>
      </c>
      <c r="D15" s="101" t="s">
        <v>8</v>
      </c>
      <c r="E15" s="130">
        <v>0.55902777777777779</v>
      </c>
      <c r="F15" s="130">
        <v>0.59722222222222221</v>
      </c>
      <c r="G15" s="101">
        <v>2.2999999999999998</v>
      </c>
      <c r="H15" s="101">
        <v>5</v>
      </c>
      <c r="I15" s="101">
        <f t="shared" si="0"/>
        <v>1</v>
      </c>
      <c r="J15" s="101">
        <v>5</v>
      </c>
      <c r="K15" s="55">
        <v>0</v>
      </c>
      <c r="L15" s="55">
        <f>K15*0.5</f>
        <v>0</v>
      </c>
      <c r="M15" s="117">
        <f t="shared" si="1"/>
        <v>1</v>
      </c>
      <c r="O15" s="37" t="str" cm="1">
        <f t="array" ref="O15">IF($K15=1,INDEX(A$11:A$36,MATCH(A15,A$11:A$36,0),)," ")</f>
        <v xml:space="preserve"> </v>
      </c>
      <c r="P15" s="113" t="str" cm="1">
        <f t="array" ref="P15">IF($K15=1,INDEX(B$11:B$36,MATCH(B15,B$11:B$36,0),)," ")</f>
        <v xml:space="preserve"> </v>
      </c>
      <c r="Q15" s="113" t="str" cm="1">
        <f t="array" ref="Q15">IF($K15=1,INDEX(C$11:C$36,MATCH(C15,C$11:C$36,0),)," ")</f>
        <v xml:space="preserve"> </v>
      </c>
      <c r="R15" s="113" t="str" cm="1">
        <f t="array" ref="R15">IF($K15=1,INDEX(D$11:D$36,MATCH(D15,D$11:D$36,0),)," ")</f>
        <v xml:space="preserve"> </v>
      </c>
      <c r="S15" s="114" t="str" cm="1">
        <f t="array" ref="S15">IF($K15=1,INDEX(E$11:E$36,MATCH(E15,E$11:E$36,0),)," ")</f>
        <v xml:space="preserve"> </v>
      </c>
      <c r="T15" s="114" t="str" cm="1">
        <f t="array" ref="T15">IF($K15=1,INDEX(F$11:F$36,MATCH(F15,F$11:F$36,0),)," ")</f>
        <v xml:space="preserve"> </v>
      </c>
      <c r="U15" s="113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Y15" s="37">
        <v>9</v>
      </c>
      <c r="Z15" s="113" t="s">
        <v>18</v>
      </c>
      <c r="AA15" s="113" t="s">
        <v>19</v>
      </c>
      <c r="AB15" s="113" t="s">
        <v>12</v>
      </c>
      <c r="AC15" s="114">
        <v>0.60416666666666663</v>
      </c>
      <c r="AD15" s="114">
        <v>0.71875</v>
      </c>
      <c r="AE15" s="113">
        <v>4.4000000000000004</v>
      </c>
      <c r="AF15" s="37">
        <v>9</v>
      </c>
    </row>
    <row r="16" spans="1:32" ht="18.75" x14ac:dyDescent="0.3">
      <c r="A16" s="101">
        <v>5</v>
      </c>
      <c r="B16" s="101" t="s">
        <v>6</v>
      </c>
      <c r="C16" s="129" t="s">
        <v>69</v>
      </c>
      <c r="D16" s="101" t="s">
        <v>12</v>
      </c>
      <c r="E16" s="130">
        <v>0.55902777777777779</v>
      </c>
      <c r="F16" s="130">
        <v>0.63541666666666663</v>
      </c>
      <c r="G16" s="101">
        <v>2.2999999999999998</v>
      </c>
      <c r="H16" s="101">
        <v>6</v>
      </c>
      <c r="I16" s="101">
        <f t="shared" si="0"/>
        <v>3</v>
      </c>
      <c r="J16" s="101">
        <v>6</v>
      </c>
      <c r="K16" s="55">
        <v>0</v>
      </c>
      <c r="L16" s="55">
        <f>K16*0.5</f>
        <v>0</v>
      </c>
      <c r="M16" s="117">
        <f t="shared" si="1"/>
        <v>2</v>
      </c>
      <c r="O16" s="37" t="str" cm="1">
        <f t="array" ref="O16">IF($K16=1,INDEX(A$11:A$36,MATCH(A16,A$11:A$36,0),)," ")</f>
        <v xml:space="preserve"> </v>
      </c>
      <c r="P16" s="113" t="str" cm="1">
        <f t="array" ref="P16">IF($K16=1,INDEX(B$11:B$36,MATCH(B16,B$11:B$36,0),)," ")</f>
        <v xml:space="preserve"> </v>
      </c>
      <c r="Q16" s="113" t="str" cm="1">
        <f t="array" ref="Q16">IF($K16=1,INDEX(C$11:C$36,MATCH(C16,C$11:C$36,0),)," ")</f>
        <v xml:space="preserve"> </v>
      </c>
      <c r="R16" s="113" t="str" cm="1">
        <f t="array" ref="R16">IF($K16=1,INDEX(D$11:D$36,MATCH(D16,D$11:D$36,0),)," ")</f>
        <v xml:space="preserve"> </v>
      </c>
      <c r="S16" s="114" t="str" cm="1">
        <f t="array" ref="S16">IF($K16=1,INDEX(E$11:E$36,MATCH(E16,E$11:E$36,0),)," ")</f>
        <v xml:space="preserve"> </v>
      </c>
      <c r="T16" s="114" t="str" cm="1">
        <f t="array" ref="T16">IF($K16=1,INDEX(F$11:F$36,MATCH(F16,F$11:F$36,0),)," ")</f>
        <v xml:space="preserve"> </v>
      </c>
      <c r="U16" s="113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Y16" s="37">
        <v>7</v>
      </c>
      <c r="Z16" s="113" t="s">
        <v>70</v>
      </c>
      <c r="AA16" s="113" t="s">
        <v>17</v>
      </c>
      <c r="AB16" s="113" t="s">
        <v>12</v>
      </c>
      <c r="AC16" s="114">
        <v>0.75</v>
      </c>
      <c r="AD16" s="114">
        <v>0.86458333333333337</v>
      </c>
      <c r="AE16" s="113">
        <v>3.5</v>
      </c>
      <c r="AF16" s="37">
        <v>3</v>
      </c>
    </row>
    <row r="17" spans="1:32" ht="18.75" x14ac:dyDescent="0.3">
      <c r="A17" s="101">
        <v>6</v>
      </c>
      <c r="B17" s="101" t="s">
        <v>6</v>
      </c>
      <c r="C17" s="129" t="s">
        <v>69</v>
      </c>
      <c r="D17" s="101" t="s">
        <v>11</v>
      </c>
      <c r="E17" s="130">
        <v>0.55902777777777779</v>
      </c>
      <c r="F17" s="130">
        <v>0.63541666666666663</v>
      </c>
      <c r="G17" s="101">
        <v>1.35</v>
      </c>
      <c r="H17" s="101">
        <v>7</v>
      </c>
      <c r="I17" s="101">
        <f t="shared" si="0"/>
        <v>2</v>
      </c>
      <c r="J17" s="101">
        <v>7</v>
      </c>
      <c r="K17" s="55">
        <v>0</v>
      </c>
      <c r="L17" s="55">
        <f>K17*0.5</f>
        <v>0</v>
      </c>
      <c r="M17" s="117">
        <f t="shared" si="1"/>
        <v>1</v>
      </c>
      <c r="O17" s="37" t="str" cm="1">
        <f t="array" ref="O17">IF($K17=1,INDEX(A$11:A$36,MATCH(A17,A$11:A$36,0),)," ")</f>
        <v xml:space="preserve"> </v>
      </c>
      <c r="P17" s="113" t="str" cm="1">
        <f t="array" ref="P17">IF($K17=1,INDEX(B$11:B$36,MATCH(B17,B$11:B$36,0),)," ")</f>
        <v xml:space="preserve"> </v>
      </c>
      <c r="Q17" s="113" t="str" cm="1">
        <f t="array" ref="Q17">IF($K17=1,INDEX(C$11:C$36,MATCH(C17,C$11:C$36,0),)," ")</f>
        <v xml:space="preserve"> </v>
      </c>
      <c r="R17" s="113" t="str" cm="1">
        <f t="array" ref="R17">IF($K17=1,INDEX(D$11:D$36,MATCH(D17,D$11:D$36,0),)," ")</f>
        <v xml:space="preserve"> </v>
      </c>
      <c r="S17" s="114" t="str" cm="1">
        <f t="array" ref="S17">IF($K17=1,INDEX(E$11:E$36,MATCH(E17,E$11:E$36,0),)," ")</f>
        <v xml:space="preserve"> </v>
      </c>
      <c r="T17" s="114" t="str" cm="1">
        <f t="array" ref="T17">IF($K17=1,INDEX(F$11:F$36,MATCH(F17,F$11:F$36,0),)," ")</f>
        <v xml:space="preserve"> </v>
      </c>
      <c r="U17" s="113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Y17" s="37">
        <v>18</v>
      </c>
      <c r="Z17" s="113" t="s">
        <v>73</v>
      </c>
      <c r="AA17" s="113" t="s">
        <v>27</v>
      </c>
      <c r="AB17" s="113" t="s">
        <v>35</v>
      </c>
      <c r="AC17" s="114">
        <v>0.55902777777777779</v>
      </c>
      <c r="AD17" s="114">
        <v>0.59722222222222221</v>
      </c>
      <c r="AE17" s="113">
        <v>1.7</v>
      </c>
      <c r="AF17" s="37">
        <v>8</v>
      </c>
    </row>
    <row r="18" spans="1:32" ht="18.75" x14ac:dyDescent="0.3">
      <c r="A18" s="101">
        <v>6</v>
      </c>
      <c r="B18" s="101" t="s">
        <v>6</v>
      </c>
      <c r="C18" s="129" t="s">
        <v>69</v>
      </c>
      <c r="D18" s="101" t="s">
        <v>35</v>
      </c>
      <c r="E18" s="130">
        <v>0.55902777777777779</v>
      </c>
      <c r="F18" s="130">
        <v>0.59722222222222221</v>
      </c>
      <c r="G18" s="101">
        <v>1.35</v>
      </c>
      <c r="H18" s="101">
        <v>8</v>
      </c>
      <c r="I18" s="101">
        <f t="shared" si="0"/>
        <v>4</v>
      </c>
      <c r="J18" s="101">
        <v>8</v>
      </c>
      <c r="K18" s="55">
        <v>0</v>
      </c>
      <c r="L18" s="55">
        <f>K18*0.5</f>
        <v>0</v>
      </c>
      <c r="M18" s="117">
        <f t="shared" si="1"/>
        <v>1</v>
      </c>
      <c r="O18" s="37" t="str" cm="1">
        <f t="array" ref="O18">IF($K18=1,INDEX(A$11:A$36,MATCH(A18,A$11:A$36,0),)," ")</f>
        <v xml:space="preserve"> </v>
      </c>
      <c r="P18" s="113" t="str" cm="1">
        <f t="array" ref="P18">IF($K18=1,INDEX(B$11:B$36,MATCH(B18,B$11:B$36,0),)," ")</f>
        <v xml:space="preserve"> </v>
      </c>
      <c r="Q18" s="113" t="str" cm="1">
        <f t="array" ref="Q18">IF($K18=1,INDEX(C$11:C$36,MATCH(C18,C$11:C$36,0),)," ")</f>
        <v xml:space="preserve"> </v>
      </c>
      <c r="R18" s="113" t="str" cm="1">
        <f t="array" ref="R18">IF($K18=1,INDEX(D$11:D$36,MATCH(D18,D$11:D$36,0),)," ")</f>
        <v xml:space="preserve"> </v>
      </c>
      <c r="S18" s="114" t="str" cm="1">
        <f t="array" ref="S18">IF($K18=1,INDEX(E$11:E$36,MATCH(E18,E$11:E$36,0),)," ")</f>
        <v xml:space="preserve"> </v>
      </c>
      <c r="T18" s="114" t="str" cm="1">
        <f t="array" ref="T18">IF($K18=1,INDEX(F$11:F$36,MATCH(F18,F$11:F$36,0),)," ")</f>
        <v xml:space="preserve"> </v>
      </c>
      <c r="U18" s="113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Y18" s="37" t="s">
        <v>231</v>
      </c>
      <c r="Z18" s="113" t="s">
        <v>231</v>
      </c>
      <c r="AA18" s="113" t="s">
        <v>231</v>
      </c>
      <c r="AB18" s="113" t="s">
        <v>231</v>
      </c>
      <c r="AC18" s="114" t="s">
        <v>231</v>
      </c>
      <c r="AD18" s="114" t="s">
        <v>231</v>
      </c>
      <c r="AE18" s="113" t="s">
        <v>231</v>
      </c>
      <c r="AF18" s="37" t="s">
        <v>231</v>
      </c>
    </row>
    <row r="19" spans="1:32" ht="18.75" x14ac:dyDescent="0.3">
      <c r="A19" s="101">
        <v>7</v>
      </c>
      <c r="B19" s="101" t="s">
        <v>70</v>
      </c>
      <c r="C19" s="129" t="s">
        <v>17</v>
      </c>
      <c r="D19" s="101" t="s">
        <v>12</v>
      </c>
      <c r="E19" s="130">
        <v>0.75</v>
      </c>
      <c r="F19" s="130">
        <v>0.86458333333333337</v>
      </c>
      <c r="G19" s="101">
        <v>3.5</v>
      </c>
      <c r="H19" s="101">
        <v>3</v>
      </c>
      <c r="I19" s="101">
        <f t="shared" si="0"/>
        <v>3</v>
      </c>
      <c r="J19" s="101">
        <v>3</v>
      </c>
      <c r="K19" s="55">
        <v>1</v>
      </c>
      <c r="L19" s="55">
        <f>K19*1</f>
        <v>1</v>
      </c>
      <c r="M19" s="117">
        <f t="shared" si="1"/>
        <v>1</v>
      </c>
      <c r="O19" s="37" cm="1">
        <f t="array" ref="O19">IF($K19=1,INDEX(A$11:A$36,MATCH(A19,A$11:A$36,0),)," ")</f>
        <v>7</v>
      </c>
      <c r="P19" s="113" t="str" cm="1">
        <f t="array" ref="P19">IF($K19=1,INDEX(B$11:B$36,MATCH(B19,B$11:B$36,0),)," ")</f>
        <v>FIN300</v>
      </c>
      <c r="Q19" s="113" t="str" cm="1">
        <f t="array" ref="Q19">IF($K19=1,INDEX(C$11:C$36,MATCH(C19,C$11:C$36,0),)," ")</f>
        <v>International Finance</v>
      </c>
      <c r="R19" s="113" t="str" cm="1">
        <f t="array" ref="R19">IF($K19=1,INDEX(D$11:D$36,MATCH(D19,D$11:D$36,0),)," ")</f>
        <v>Wednesday</v>
      </c>
      <c r="S19" s="114" cm="1">
        <f t="array" ref="S19">IF($K19=1,INDEX(E$11:E$36,MATCH(E19,E$11:E$36,0),)," ")</f>
        <v>0.75</v>
      </c>
      <c r="T19" s="114" cm="1">
        <f t="array" ref="T19">IF($K19=1,INDEX(F$11:F$36,MATCH(F19,F$11:F$36,0),)," ")</f>
        <v>0.86458333333333337</v>
      </c>
      <c r="U19" s="113" cm="1">
        <f t="array" ref="U19">IF($K19=1,INDEX(G$11:G$36,MATCH(G19,G$11:G$36,0),)," ")</f>
        <v>3.5</v>
      </c>
      <c r="V19" s="37" cm="1">
        <f t="array" ref="V19">IF($K19=1,INDEX(H$11:H$36,MATCH(H19,H$11:H$36,0),)," ")</f>
        <v>3</v>
      </c>
      <c r="Y19" s="37"/>
      <c r="Z19" s="113"/>
      <c r="AA19" s="113"/>
      <c r="AB19" s="113"/>
      <c r="AC19" s="114"/>
      <c r="AD19" s="114"/>
      <c r="AE19" s="113"/>
      <c r="AF19" s="37"/>
    </row>
    <row r="20" spans="1:32" ht="18.75" x14ac:dyDescent="0.3">
      <c r="A20" s="101">
        <v>8</v>
      </c>
      <c r="B20" s="101" t="s">
        <v>70</v>
      </c>
      <c r="C20" s="129" t="s">
        <v>17</v>
      </c>
      <c r="D20" s="101" t="s">
        <v>11</v>
      </c>
      <c r="E20" s="130">
        <v>0.55902777777777779</v>
      </c>
      <c r="F20" s="130">
        <v>0.63541666666666663</v>
      </c>
      <c r="G20" s="101">
        <v>1.65</v>
      </c>
      <c r="H20" s="101">
        <v>7</v>
      </c>
      <c r="I20" s="101">
        <f t="shared" si="0"/>
        <v>2</v>
      </c>
      <c r="J20" s="101">
        <v>7</v>
      </c>
      <c r="K20" s="55">
        <v>0</v>
      </c>
      <c r="L20" s="55">
        <f>K20*0.5</f>
        <v>0</v>
      </c>
      <c r="M20" s="117">
        <f t="shared" si="1"/>
        <v>1</v>
      </c>
      <c r="O20" s="37" t="str" cm="1">
        <f t="array" ref="O20">IF($K20=1,INDEX(A$11:A$36,MATCH(A20,A$11:A$36,0),)," ")</f>
        <v xml:space="preserve"> </v>
      </c>
      <c r="P20" s="113" t="str" cm="1">
        <f t="array" ref="P20">IF($K20=1,INDEX(B$11:B$36,MATCH(B20,B$11:B$36,0),)," ")</f>
        <v xml:space="preserve"> </v>
      </c>
      <c r="Q20" s="113" t="str" cm="1">
        <f t="array" ref="Q20">IF($K20=1,INDEX(C$11:C$36,MATCH(C20,C$11:C$36,0),)," ")</f>
        <v xml:space="preserve"> </v>
      </c>
      <c r="R20" s="113" t="str" cm="1">
        <f t="array" ref="R20">IF($K20=1,INDEX(D$11:D$36,MATCH(D20,D$11:D$36,0),)," ")</f>
        <v xml:space="preserve"> </v>
      </c>
      <c r="S20" s="114" t="str" cm="1">
        <f t="array" ref="S20">IF($K20=1,INDEX(E$11:E$36,MATCH(E20,E$11:E$36,0),)," ")</f>
        <v xml:space="preserve"> </v>
      </c>
      <c r="T20" s="114" t="str" cm="1">
        <f t="array" ref="T20">IF($K20=1,INDEX(F$11:F$36,MATCH(F20,F$11:F$36,0),)," ")</f>
        <v xml:space="preserve"> </v>
      </c>
      <c r="U20" s="113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Y20" s="37" t="s">
        <v>231</v>
      </c>
      <c r="Z20" s="113" t="s">
        <v>231</v>
      </c>
      <c r="AA20" s="113" t="s">
        <v>231</v>
      </c>
      <c r="AB20" s="113" t="s">
        <v>231</v>
      </c>
      <c r="AC20" s="114" t="s">
        <v>231</v>
      </c>
      <c r="AD20" s="114" t="s">
        <v>231</v>
      </c>
      <c r="AE20" s="113" t="s">
        <v>231</v>
      </c>
      <c r="AF20" s="37" t="s">
        <v>231</v>
      </c>
    </row>
    <row r="21" spans="1:32" ht="18.75" x14ac:dyDescent="0.3">
      <c r="A21" s="101">
        <v>8</v>
      </c>
      <c r="B21" s="101" t="s">
        <v>70</v>
      </c>
      <c r="C21" s="129" t="s">
        <v>17</v>
      </c>
      <c r="D21" s="101" t="s">
        <v>35</v>
      </c>
      <c r="E21" s="130">
        <v>0.55902777777777779</v>
      </c>
      <c r="F21" s="130">
        <v>0.59722222222222221</v>
      </c>
      <c r="G21" s="101">
        <v>1.65</v>
      </c>
      <c r="H21" s="101">
        <v>8</v>
      </c>
      <c r="I21" s="101">
        <f t="shared" si="0"/>
        <v>4</v>
      </c>
      <c r="J21" s="101">
        <v>8</v>
      </c>
      <c r="K21" s="55">
        <v>0</v>
      </c>
      <c r="L21" s="55">
        <f>K21*0.5</f>
        <v>0</v>
      </c>
      <c r="M21" s="117">
        <f t="shared" si="1"/>
        <v>1</v>
      </c>
      <c r="O21" s="37" t="str" cm="1">
        <f t="array" ref="O21">IF($K21=1,INDEX(A$11:A$36,MATCH(A21,A$11:A$36,0),)," ")</f>
        <v xml:space="preserve"> </v>
      </c>
      <c r="P21" s="113" t="str" cm="1">
        <f t="array" ref="P21">IF($K21=1,INDEX(B$11:B$36,MATCH(B21,B$11:B$36,0),)," ")</f>
        <v xml:space="preserve"> </v>
      </c>
      <c r="Q21" s="113" t="str" cm="1">
        <f t="array" ref="Q21">IF($K21=1,INDEX(C$11:C$36,MATCH(C21,C$11:C$36,0),)," ")</f>
        <v xml:space="preserve"> </v>
      </c>
      <c r="R21" s="113" t="str" cm="1">
        <f t="array" ref="R21">IF($K21=1,INDEX(D$11:D$36,MATCH(D21,D$11:D$36,0),)," ")</f>
        <v xml:space="preserve"> </v>
      </c>
      <c r="S21" s="114" t="str" cm="1">
        <f t="array" ref="S21">IF($K21=1,INDEX(E$11:E$36,MATCH(E21,E$11:E$36,0),)," ")</f>
        <v xml:space="preserve"> </v>
      </c>
      <c r="T21" s="114" t="str" cm="1">
        <f t="array" ref="T21">IF($K21=1,INDEX(F$11:F$36,MATCH(F21,F$11:F$36,0),)," ")</f>
        <v xml:space="preserve"> </v>
      </c>
      <c r="U21" s="113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Y21" s="37" t="s">
        <v>231</v>
      </c>
      <c r="Z21" s="113" t="s">
        <v>231</v>
      </c>
      <c r="AA21" s="113" t="s">
        <v>231</v>
      </c>
      <c r="AB21" s="113" t="s">
        <v>231</v>
      </c>
      <c r="AC21" s="114" t="s">
        <v>231</v>
      </c>
      <c r="AD21" s="114" t="s">
        <v>231</v>
      </c>
      <c r="AE21" s="113" t="s">
        <v>231</v>
      </c>
      <c r="AF21" s="37" t="s">
        <v>231</v>
      </c>
    </row>
    <row r="22" spans="1:32" ht="18.75" x14ac:dyDescent="0.3">
      <c r="A22" s="101">
        <v>9</v>
      </c>
      <c r="B22" s="101" t="s">
        <v>18</v>
      </c>
      <c r="C22" s="129" t="s">
        <v>19</v>
      </c>
      <c r="D22" s="101" t="s">
        <v>12</v>
      </c>
      <c r="E22" s="130">
        <v>0.60416666666666663</v>
      </c>
      <c r="F22" s="130">
        <v>0.71875</v>
      </c>
      <c r="G22" s="101">
        <v>4.4000000000000004</v>
      </c>
      <c r="H22" s="101">
        <v>9</v>
      </c>
      <c r="I22" s="101">
        <f t="shared" si="0"/>
        <v>3</v>
      </c>
      <c r="J22" s="101">
        <v>6</v>
      </c>
      <c r="K22" s="55">
        <v>1</v>
      </c>
      <c r="L22" s="55">
        <f>K22*1</f>
        <v>1</v>
      </c>
      <c r="M22" s="117">
        <f t="shared" si="1"/>
        <v>2</v>
      </c>
      <c r="O22" s="37" cm="1">
        <f t="array" ref="O22">IF($K22=1,INDEX(A$11:A$36,MATCH(A22,A$11:A$36,0),)," ")</f>
        <v>9</v>
      </c>
      <c r="P22" s="113" t="str" cm="1">
        <f t="array" ref="P22">IF($K22=1,INDEX(B$11:B$36,MATCH(B22,B$11:B$36,0),)," ")</f>
        <v>CS101</v>
      </c>
      <c r="Q22" s="113" t="str" cm="1">
        <f t="array" ref="Q22">IF($K22=1,INDEX(C$11:C$36,MATCH(C22,C$11:C$36,0),)," ")</f>
        <v>Intergenerational Computing</v>
      </c>
      <c r="R22" s="113" t="str" cm="1">
        <f t="array" ref="R22">IF($K22=1,INDEX(D$11:D$36,MATCH(D22,D$11:D$36,0),)," ")</f>
        <v>Wednesday</v>
      </c>
      <c r="S22" s="114" cm="1">
        <f t="array" ref="S22">IF($K22=1,INDEX(E$11:E$36,MATCH(E22,E$11:E$36,0),)," ")</f>
        <v>0.60416666666666663</v>
      </c>
      <c r="T22" s="114" cm="1">
        <f t="array" ref="T22">IF($K22=1,INDEX(F$11:F$36,MATCH(F22,F$11:F$36,0),)," ")</f>
        <v>0.71875</v>
      </c>
      <c r="U22" s="113" cm="1">
        <f t="array" ref="U22">IF($K22=1,INDEX(G$11:G$36,MATCH(G22,G$11:G$36,0),)," ")</f>
        <v>4.4000000000000004</v>
      </c>
      <c r="V22" s="37" cm="1">
        <f t="array" ref="V22">IF($K22=1,INDEX(H$11:H$36,MATCH(H22,H$11:H$36,0),)," ")</f>
        <v>9</v>
      </c>
      <c r="Y22" s="37"/>
      <c r="Z22" s="113"/>
      <c r="AA22" s="113"/>
      <c r="AB22" s="113"/>
      <c r="AC22" s="114"/>
      <c r="AD22" s="114"/>
      <c r="AE22" s="113"/>
      <c r="AF22" s="37"/>
    </row>
    <row r="23" spans="1:32" ht="18.75" x14ac:dyDescent="0.3">
      <c r="A23" s="101">
        <v>10</v>
      </c>
      <c r="B23" s="101" t="s">
        <v>18</v>
      </c>
      <c r="C23" s="129" t="s">
        <v>19</v>
      </c>
      <c r="D23" s="101" t="s">
        <v>35</v>
      </c>
      <c r="E23" s="130">
        <v>0.60416666666666663</v>
      </c>
      <c r="F23" s="130">
        <v>0.71875</v>
      </c>
      <c r="G23" s="101">
        <v>3.1</v>
      </c>
      <c r="H23" s="101">
        <v>10</v>
      </c>
      <c r="I23" s="101">
        <f t="shared" si="0"/>
        <v>4</v>
      </c>
      <c r="J23" s="101">
        <v>9</v>
      </c>
      <c r="K23" s="55">
        <v>0</v>
      </c>
      <c r="L23" s="55">
        <f>K23*1</f>
        <v>0</v>
      </c>
      <c r="M23" s="117">
        <f t="shared" si="1"/>
        <v>0</v>
      </c>
      <c r="O23" s="37" t="str" cm="1">
        <f t="array" ref="O23">IF($K23=1,INDEX(A$11:A$36,MATCH(A23,A$11:A$36,0),)," ")</f>
        <v xml:space="preserve"> </v>
      </c>
      <c r="P23" s="113" t="str" cm="1">
        <f t="array" ref="P23">IF($K23=1,INDEX(B$11:B$36,MATCH(B23,B$11:B$36,0),)," ")</f>
        <v xml:space="preserve"> </v>
      </c>
      <c r="Q23" s="113" t="str" cm="1">
        <f t="array" ref="Q23">IF($K23=1,INDEX(C$11:C$36,MATCH(C23,C$11:C$36,0),)," ")</f>
        <v xml:space="preserve"> </v>
      </c>
      <c r="R23" s="113" t="str" cm="1">
        <f t="array" ref="R23">IF($K23=1,INDEX(D$11:D$36,MATCH(D23,D$11:D$36,0),)," ")</f>
        <v xml:space="preserve"> </v>
      </c>
      <c r="S23" s="114" t="str" cm="1">
        <f t="array" ref="S23">IF($K23=1,INDEX(E$11:E$36,MATCH(E23,E$11:E$36,0),)," ")</f>
        <v xml:space="preserve"> </v>
      </c>
      <c r="T23" s="114" t="str" cm="1">
        <f t="array" ref="T23">IF($K23=1,INDEX(F$11:F$36,MATCH(F23,F$11:F$36,0),)," ")</f>
        <v xml:space="preserve"> </v>
      </c>
      <c r="U23" s="113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  <c r="Y23" s="37" t="s">
        <v>231</v>
      </c>
      <c r="Z23" s="113" t="s">
        <v>231</v>
      </c>
      <c r="AA23" s="113" t="s">
        <v>231</v>
      </c>
      <c r="AB23" s="113" t="s">
        <v>231</v>
      </c>
      <c r="AC23" s="114" t="s">
        <v>231</v>
      </c>
      <c r="AD23" s="114" t="s">
        <v>231</v>
      </c>
      <c r="AE23" s="113" t="s">
        <v>231</v>
      </c>
      <c r="AF23" s="37" t="s">
        <v>231</v>
      </c>
    </row>
    <row r="24" spans="1:32" ht="30.75" x14ac:dyDescent="0.3">
      <c r="A24" s="101">
        <v>11</v>
      </c>
      <c r="B24" s="101" t="s">
        <v>20</v>
      </c>
      <c r="C24" s="129" t="s">
        <v>21</v>
      </c>
      <c r="D24" s="101" t="s">
        <v>11</v>
      </c>
      <c r="E24" s="130">
        <v>0.75</v>
      </c>
      <c r="F24" s="130">
        <v>0.86458333333333337</v>
      </c>
      <c r="G24" s="101">
        <v>3.7</v>
      </c>
      <c r="H24" s="101">
        <v>2</v>
      </c>
      <c r="I24" s="101">
        <f t="shared" si="0"/>
        <v>2</v>
      </c>
      <c r="J24" s="101">
        <v>2</v>
      </c>
      <c r="K24" s="55">
        <v>0</v>
      </c>
      <c r="L24" s="55">
        <f>K24*1</f>
        <v>0</v>
      </c>
      <c r="M24" s="117">
        <f t="shared" si="1"/>
        <v>0</v>
      </c>
      <c r="O24" s="37" t="str" cm="1">
        <f t="array" ref="O24">IF($K24=1,INDEX(A$11:A$36,MATCH(A24,A$11:A$36,0),)," ")</f>
        <v xml:space="preserve"> </v>
      </c>
      <c r="P24" s="113" t="str" cm="1">
        <f t="array" ref="P24">IF($K24=1,INDEX(B$11:B$36,MATCH(B24,B$11:B$36,0),)," ")</f>
        <v xml:space="preserve"> </v>
      </c>
      <c r="Q24" s="113" t="str" cm="1">
        <f t="array" ref="Q24">IF($K24=1,INDEX(C$11:C$36,MATCH(C24,C$11:C$36,0),)," ")</f>
        <v xml:space="preserve"> </v>
      </c>
      <c r="R24" s="113" t="str" cm="1">
        <f t="array" ref="R24">IF($K24=1,INDEX(D$11:D$36,MATCH(D24,D$11:D$36,0),)," ")</f>
        <v xml:space="preserve"> </v>
      </c>
      <c r="S24" s="114" t="str" cm="1">
        <f t="array" ref="S24">IF($K24=1,INDEX(E$11:E$36,MATCH(E24,E$11:E$36,0),)," ")</f>
        <v xml:space="preserve"> </v>
      </c>
      <c r="T24" s="114" t="str" cm="1">
        <f t="array" ref="T24">IF($K24=1,INDEX(F$11:F$36,MATCH(F24,F$11:F$36,0),)," ")</f>
        <v xml:space="preserve"> </v>
      </c>
      <c r="U24" s="113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  <c r="Y24" s="37" t="s">
        <v>231</v>
      </c>
      <c r="Z24" s="113" t="s">
        <v>231</v>
      </c>
      <c r="AA24" s="113" t="s">
        <v>231</v>
      </c>
      <c r="AB24" s="113" t="s">
        <v>231</v>
      </c>
      <c r="AC24" s="114" t="s">
        <v>231</v>
      </c>
      <c r="AD24" s="114" t="s">
        <v>231</v>
      </c>
      <c r="AE24" s="113" t="s">
        <v>231</v>
      </c>
      <c r="AF24" s="37" t="s">
        <v>231</v>
      </c>
    </row>
    <row r="25" spans="1:32" ht="30.75" x14ac:dyDescent="0.3">
      <c r="A25" s="101">
        <v>12</v>
      </c>
      <c r="B25" s="101" t="s">
        <v>20</v>
      </c>
      <c r="C25" s="129" t="s">
        <v>21</v>
      </c>
      <c r="D25" s="101" t="s">
        <v>12</v>
      </c>
      <c r="E25" s="130">
        <v>0.60416666666666663</v>
      </c>
      <c r="F25" s="130">
        <v>0.71875</v>
      </c>
      <c r="G25" s="101">
        <v>3.5</v>
      </c>
      <c r="H25" s="101">
        <v>11</v>
      </c>
      <c r="I25" s="101">
        <f t="shared" si="0"/>
        <v>3</v>
      </c>
      <c r="J25" s="101">
        <v>6</v>
      </c>
      <c r="K25" s="55">
        <v>0</v>
      </c>
      <c r="L25" s="55">
        <f>K25*1</f>
        <v>0</v>
      </c>
      <c r="M25" s="117">
        <f t="shared" si="1"/>
        <v>2</v>
      </c>
      <c r="O25" s="37" t="str" cm="1">
        <f t="array" ref="O25">IF($K25=1,INDEX(A$11:A$36,MATCH(A25,A$11:A$36,0),)," ")</f>
        <v xml:space="preserve"> </v>
      </c>
      <c r="P25" s="113" t="str" cm="1">
        <f t="array" ref="P25">IF($K25=1,INDEX(B$11:B$36,MATCH(B25,B$11:B$36,0),)," ")</f>
        <v xml:space="preserve"> </v>
      </c>
      <c r="Q25" s="113" t="str" cm="1">
        <f t="array" ref="Q25">IF($K25=1,INDEX(C$11:C$36,MATCH(C25,C$11:C$36,0),)," ")</f>
        <v xml:space="preserve"> </v>
      </c>
      <c r="R25" s="113" t="str" cm="1">
        <f t="array" ref="R25">IF($K25=1,INDEX(D$11:D$36,MATCH(D25,D$11:D$36,0),)," ")</f>
        <v xml:space="preserve"> </v>
      </c>
      <c r="S25" s="114" t="str" cm="1">
        <f t="array" ref="S25">IF($K25=1,INDEX(E$11:E$36,MATCH(E25,E$11:E$36,0),)," ")</f>
        <v xml:space="preserve"> </v>
      </c>
      <c r="T25" s="114" t="str" cm="1">
        <f t="array" ref="T25">IF($K25=1,INDEX(F$11:F$36,MATCH(F25,F$11:F$36,0),)," ")</f>
        <v xml:space="preserve"> </v>
      </c>
      <c r="U25" s="113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  <c r="Y25" s="37" t="s">
        <v>231</v>
      </c>
      <c r="Z25" s="113" t="s">
        <v>231</v>
      </c>
      <c r="AA25" s="113" t="s">
        <v>231</v>
      </c>
      <c r="AB25" s="113" t="s">
        <v>231</v>
      </c>
      <c r="AC25" s="114" t="s">
        <v>231</v>
      </c>
      <c r="AD25" s="114" t="s">
        <v>231</v>
      </c>
      <c r="AE25" s="113" t="s">
        <v>231</v>
      </c>
      <c r="AF25" s="37" t="s">
        <v>231</v>
      </c>
    </row>
    <row r="26" spans="1:32" ht="18.75" x14ac:dyDescent="0.3">
      <c r="A26" s="101">
        <v>13</v>
      </c>
      <c r="B26" s="101" t="s">
        <v>71</v>
      </c>
      <c r="C26" s="129" t="s">
        <v>72</v>
      </c>
      <c r="D26" s="101" t="s">
        <v>35</v>
      </c>
      <c r="E26" s="130">
        <v>0.75</v>
      </c>
      <c r="F26" s="130">
        <v>0.86458333333333337</v>
      </c>
      <c r="G26" s="101">
        <v>3</v>
      </c>
      <c r="H26" s="101">
        <v>12</v>
      </c>
      <c r="I26" s="101">
        <f t="shared" si="0"/>
        <v>4</v>
      </c>
      <c r="J26" s="101">
        <v>10</v>
      </c>
      <c r="K26" s="55">
        <v>0</v>
      </c>
      <c r="L26" s="55">
        <f>K26*1</f>
        <v>0</v>
      </c>
      <c r="M26" s="117">
        <f t="shared" si="1"/>
        <v>0</v>
      </c>
      <c r="O26" s="37" t="str" cm="1">
        <f t="array" ref="O26">IF($K26=1,INDEX(A$11:A$36,MATCH(A26,A$11:A$36,0),)," ")</f>
        <v xml:space="preserve"> </v>
      </c>
      <c r="P26" s="113" t="str" cm="1">
        <f t="array" ref="P26">IF($K26=1,INDEX(B$11:B$36,MATCH(B26,B$11:B$36,0),)," ")</f>
        <v xml:space="preserve"> </v>
      </c>
      <c r="Q26" s="113" t="str" cm="1">
        <f t="array" ref="Q26">IF($K26=1,INDEX(C$11:C$36,MATCH(C26,C$11:C$36,0),)," ")</f>
        <v xml:space="preserve"> </v>
      </c>
      <c r="R26" s="113" t="str" cm="1">
        <f t="array" ref="R26">IF($K26=1,INDEX(D$11:D$36,MATCH(D26,D$11:D$36,0),)," ")</f>
        <v xml:space="preserve"> </v>
      </c>
      <c r="S26" s="114" t="str" cm="1">
        <f t="array" ref="S26">IF($K26=1,INDEX(E$11:E$36,MATCH(E26,E$11:E$36,0),)," ")</f>
        <v xml:space="preserve"> </v>
      </c>
      <c r="T26" s="114" t="str" cm="1">
        <f t="array" ref="T26">IF($K26=1,INDEX(F$11:F$36,MATCH(F26,F$11:F$36,0),)," ")</f>
        <v xml:space="preserve"> </v>
      </c>
      <c r="U26" s="113" t="str" cm="1">
        <f t="array" ref="U26">IF($K26=1,INDEX(G$11:G$36,MATCH(G26,G$11:G$36,0),)," ")</f>
        <v xml:space="preserve"> </v>
      </c>
      <c r="V26" s="37" t="str" cm="1">
        <f t="array" ref="V26">IF($K26=1,INDEX(H$11:H$36,MATCH(H26,H$11:H$36,0),)," ")</f>
        <v xml:space="preserve"> </v>
      </c>
      <c r="Y26" s="37" t="s">
        <v>231</v>
      </c>
      <c r="Z26" s="113" t="s">
        <v>231</v>
      </c>
      <c r="AA26" s="113" t="s">
        <v>231</v>
      </c>
      <c r="AB26" s="113" t="s">
        <v>231</v>
      </c>
      <c r="AC26" s="114" t="s">
        <v>231</v>
      </c>
      <c r="AD26" s="114" t="s">
        <v>231</v>
      </c>
      <c r="AE26" s="113" t="s">
        <v>231</v>
      </c>
      <c r="AF26" s="37" t="s">
        <v>231</v>
      </c>
    </row>
    <row r="27" spans="1:32" ht="18.75" x14ac:dyDescent="0.3">
      <c r="A27" s="101">
        <v>14</v>
      </c>
      <c r="B27" s="101" t="s">
        <v>71</v>
      </c>
      <c r="C27" s="129" t="s">
        <v>72</v>
      </c>
      <c r="D27" s="101" t="s">
        <v>8</v>
      </c>
      <c r="E27" s="130">
        <v>0.55902777777777779</v>
      </c>
      <c r="F27" s="130">
        <v>0.59722222222222221</v>
      </c>
      <c r="G27" s="101">
        <v>1.85</v>
      </c>
      <c r="H27" s="101">
        <v>5</v>
      </c>
      <c r="I27" s="101">
        <f t="shared" si="0"/>
        <v>1</v>
      </c>
      <c r="J27" s="101">
        <v>5</v>
      </c>
      <c r="K27" s="55">
        <v>0</v>
      </c>
      <c r="L27" s="107">
        <f>K27*0.5</f>
        <v>0</v>
      </c>
      <c r="M27" s="117">
        <f t="shared" si="1"/>
        <v>1</v>
      </c>
      <c r="O27" s="37" t="str" cm="1">
        <f t="array" ref="O27">IF($K27=1,INDEX(A$11:A$36,MATCH(A27,A$11:A$36,0),)," ")</f>
        <v xml:space="preserve"> </v>
      </c>
      <c r="P27" s="113" t="str" cm="1">
        <f t="array" ref="P27">IF($K27=1,INDEX(B$11:B$36,MATCH(B27,B$11:B$36,0),)," ")</f>
        <v xml:space="preserve"> </v>
      </c>
      <c r="Q27" s="113" t="str" cm="1">
        <f t="array" ref="Q27">IF($K27=1,INDEX(C$11:C$36,MATCH(C27,C$11:C$36,0),)," ")</f>
        <v xml:space="preserve"> </v>
      </c>
      <c r="R27" s="113" t="str" cm="1">
        <f t="array" ref="R27">IF($K27=1,INDEX(D$11:D$36,MATCH(D27,D$11:D$36,0),)," ")</f>
        <v xml:space="preserve"> </v>
      </c>
      <c r="S27" s="114" t="str" cm="1">
        <f t="array" ref="S27">IF($K27=1,INDEX(E$11:E$36,MATCH(E27,E$11:E$36,0),)," ")</f>
        <v xml:space="preserve"> </v>
      </c>
      <c r="T27" s="114" t="str" cm="1">
        <f t="array" ref="T27">IF($K27=1,INDEX(F$11:F$36,MATCH(F27,F$11:F$36,0),)," ")</f>
        <v xml:space="preserve"> </v>
      </c>
      <c r="U27" s="113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  <c r="Y27" s="37" t="s">
        <v>231</v>
      </c>
      <c r="Z27" s="113" t="s">
        <v>231</v>
      </c>
      <c r="AA27" s="113" t="s">
        <v>231</v>
      </c>
      <c r="AB27" s="113" t="s">
        <v>231</v>
      </c>
      <c r="AC27" s="114" t="s">
        <v>231</v>
      </c>
      <c r="AD27" s="114" t="s">
        <v>231</v>
      </c>
      <c r="AE27" s="113" t="s">
        <v>231</v>
      </c>
      <c r="AF27" s="37" t="s">
        <v>231</v>
      </c>
    </row>
    <row r="28" spans="1:32" ht="18.75" x14ac:dyDescent="0.3">
      <c r="A28" s="101">
        <v>14</v>
      </c>
      <c r="B28" s="101" t="s">
        <v>71</v>
      </c>
      <c r="C28" s="129" t="s">
        <v>72</v>
      </c>
      <c r="D28" s="101" t="s">
        <v>12</v>
      </c>
      <c r="E28" s="130">
        <v>0.55902777777777779</v>
      </c>
      <c r="F28" s="130">
        <v>0.63541666666666663</v>
      </c>
      <c r="G28" s="101">
        <v>1.85</v>
      </c>
      <c r="H28" s="101">
        <v>6</v>
      </c>
      <c r="I28" s="101">
        <f t="shared" si="0"/>
        <v>3</v>
      </c>
      <c r="J28" s="101">
        <v>6</v>
      </c>
      <c r="K28" s="55">
        <v>0</v>
      </c>
      <c r="L28" s="107">
        <f>K28*0.5</f>
        <v>0</v>
      </c>
      <c r="M28" s="117">
        <f t="shared" si="1"/>
        <v>2</v>
      </c>
      <c r="O28" s="37" t="str" cm="1">
        <f t="array" ref="O28">IF($K28=1,INDEX(A$11:A$36,MATCH(A28,A$11:A$36,0),)," ")</f>
        <v xml:space="preserve"> </v>
      </c>
      <c r="P28" s="113" t="str" cm="1">
        <f t="array" ref="P28">IF($K28=1,INDEX(B$11:B$36,MATCH(B28,B$11:B$36,0),)," ")</f>
        <v xml:space="preserve"> </v>
      </c>
      <c r="Q28" s="113" t="str" cm="1">
        <f t="array" ref="Q28">IF($K28=1,INDEX(C$11:C$36,MATCH(C28,C$11:C$36,0),)," ")</f>
        <v xml:space="preserve"> </v>
      </c>
      <c r="R28" s="113" t="str" cm="1">
        <f t="array" ref="R28">IF($K28=1,INDEX(D$11:D$36,MATCH(D28,D$11:D$36,0),)," ")</f>
        <v xml:space="preserve"> </v>
      </c>
      <c r="S28" s="114" t="str" cm="1">
        <f t="array" ref="S28">IF($K28=1,INDEX(E$11:E$36,MATCH(E28,E$11:E$36,0),)," ")</f>
        <v xml:space="preserve"> </v>
      </c>
      <c r="T28" s="114" t="str" cm="1">
        <f t="array" ref="T28">IF($K28=1,INDEX(F$11:F$36,MATCH(F28,F$11:F$36,0),)," ")</f>
        <v xml:space="preserve"> </v>
      </c>
      <c r="U28" s="113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  <c r="Y28" s="37" t="s">
        <v>231</v>
      </c>
      <c r="Z28" s="113" t="s">
        <v>231</v>
      </c>
      <c r="AA28" s="113" t="s">
        <v>231</v>
      </c>
      <c r="AB28" s="113" t="s">
        <v>231</v>
      </c>
      <c r="AC28" s="114" t="s">
        <v>231</v>
      </c>
      <c r="AD28" s="114" t="s">
        <v>231</v>
      </c>
      <c r="AE28" s="113" t="s">
        <v>231</v>
      </c>
      <c r="AF28" s="37" t="s">
        <v>231</v>
      </c>
    </row>
    <row r="29" spans="1:32" ht="18.75" x14ac:dyDescent="0.3">
      <c r="A29" s="101">
        <v>15</v>
      </c>
      <c r="B29" s="101" t="s">
        <v>76</v>
      </c>
      <c r="C29" s="129" t="s">
        <v>25</v>
      </c>
      <c r="D29" s="101" t="s">
        <v>8</v>
      </c>
      <c r="E29" s="130">
        <v>0.75</v>
      </c>
      <c r="F29" s="130">
        <v>0.86458333333333337</v>
      </c>
      <c r="G29" s="101">
        <v>3.6</v>
      </c>
      <c r="H29" s="101">
        <v>1</v>
      </c>
      <c r="I29" s="101">
        <f t="shared" si="0"/>
        <v>1</v>
      </c>
      <c r="J29" s="101">
        <v>1</v>
      </c>
      <c r="K29" s="55">
        <v>0</v>
      </c>
      <c r="L29" s="55">
        <f>K29*1</f>
        <v>0</v>
      </c>
      <c r="M29" s="117">
        <f t="shared" si="1"/>
        <v>1</v>
      </c>
      <c r="O29" s="37" t="str" cm="1">
        <f t="array" ref="O29">IF($K29=1,INDEX(A$11:A$36,MATCH(A29,A$11:A$36,0),)," ")</f>
        <v xml:space="preserve"> </v>
      </c>
      <c r="P29" s="113" t="str" cm="1">
        <f t="array" ref="P29">IF($K29=1,INDEX(B$11:B$36,MATCH(B29,B$11:B$36,0),)," ")</f>
        <v xml:space="preserve"> </v>
      </c>
      <c r="Q29" s="113" t="str" cm="1">
        <f t="array" ref="Q29">IF($K29=1,INDEX(C$11:C$36,MATCH(C29,C$11:C$36,0),)," ")</f>
        <v xml:space="preserve"> </v>
      </c>
      <c r="R29" s="113" t="str" cm="1">
        <f t="array" ref="R29">IF($K29=1,INDEX(D$11:D$36,MATCH(D29,D$11:D$36,0),)," ")</f>
        <v xml:space="preserve"> </v>
      </c>
      <c r="S29" s="114" t="str" cm="1">
        <f t="array" ref="S29">IF($K29=1,INDEX(E$11:E$36,MATCH(E29,E$11:E$36,0),)," ")</f>
        <v xml:space="preserve"> </v>
      </c>
      <c r="T29" s="114" t="str" cm="1">
        <f t="array" ref="T29">IF($K29=1,INDEX(F$11:F$36,MATCH(F29,F$11:F$36,0),)," ")</f>
        <v xml:space="preserve"> </v>
      </c>
      <c r="U29" s="113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  <c r="Y29" s="37" t="s">
        <v>231</v>
      </c>
      <c r="Z29" s="113" t="s">
        <v>231</v>
      </c>
      <c r="AA29" s="113" t="s">
        <v>231</v>
      </c>
      <c r="AB29" s="113" t="s">
        <v>231</v>
      </c>
      <c r="AC29" s="114" t="s">
        <v>231</v>
      </c>
      <c r="AD29" s="114" t="s">
        <v>231</v>
      </c>
      <c r="AE29" s="113" t="s">
        <v>231</v>
      </c>
      <c r="AF29" s="37" t="s">
        <v>231</v>
      </c>
    </row>
    <row r="30" spans="1:32" ht="18.75" x14ac:dyDescent="0.3">
      <c r="A30" s="101">
        <v>16</v>
      </c>
      <c r="B30" s="101" t="s">
        <v>76</v>
      </c>
      <c r="C30" s="129" t="s">
        <v>25</v>
      </c>
      <c r="D30" s="101" t="s">
        <v>8</v>
      </c>
      <c r="E30" s="130">
        <v>0.55902777777777779</v>
      </c>
      <c r="F30" s="130">
        <v>0.63541666666666663</v>
      </c>
      <c r="G30" s="101">
        <v>1.95</v>
      </c>
      <c r="H30" s="101">
        <v>13</v>
      </c>
      <c r="I30" s="101">
        <f t="shared" si="0"/>
        <v>1</v>
      </c>
      <c r="J30" s="101">
        <v>5</v>
      </c>
      <c r="K30" s="55">
        <v>1</v>
      </c>
      <c r="L30" s="55">
        <f>K30*0.5</f>
        <v>0.5</v>
      </c>
      <c r="M30" s="117">
        <f t="shared" si="1"/>
        <v>1</v>
      </c>
      <c r="O30" s="37" cm="1">
        <f t="array" ref="O30">IF($K30=1,INDEX(A$11:A$36,MATCH(A30,A$11:A$36,0),)," ")</f>
        <v>16</v>
      </c>
      <c r="P30" s="113" t="str" cm="1">
        <f t="array" ref="P30">IF($K30=1,INDEX(B$11:B$36,MATCH(B30,B$11:B$36,0),)," ")</f>
        <v>FIN316</v>
      </c>
      <c r="Q30" s="113" t="str" cm="1">
        <f t="array" ref="Q30">IF($K30=1,INDEX(C$11:C$36,MATCH(C30,C$11:C$36,0),)," ")</f>
        <v>Risk Management</v>
      </c>
      <c r="R30" s="113" t="str" cm="1">
        <f t="array" ref="R30">IF($K30=1,INDEX(D$11:D$36,MATCH(D30,D$11:D$36,0),)," ")</f>
        <v>Monday</v>
      </c>
      <c r="S30" s="114" cm="1">
        <f t="array" ref="S30">IF($K30=1,INDEX(E$11:E$36,MATCH(E30,E$11:E$36,0),)," ")</f>
        <v>0.55902777777777779</v>
      </c>
      <c r="T30" s="114" cm="1">
        <f t="array" ref="T30">IF($K30=1,INDEX(F$11:F$36,MATCH(F30,F$11:F$36,0),)," ")</f>
        <v>0.63541666666666663</v>
      </c>
      <c r="U30" s="113" cm="1">
        <f t="array" ref="U30">IF($K30=1,INDEX(G$11:G$36,MATCH(G30,G$11:G$36,0),)," ")</f>
        <v>1.95</v>
      </c>
      <c r="V30" s="37" cm="1">
        <f t="array" ref="V30">IF($K30=1,INDEX(H$11:H$36,MATCH(H30,H$11:H$36,0),)," ")</f>
        <v>13</v>
      </c>
      <c r="Y30" s="37"/>
      <c r="Z30" s="113"/>
      <c r="AA30" s="113"/>
      <c r="AB30" s="113"/>
      <c r="AC30" s="114"/>
      <c r="AD30" s="114"/>
      <c r="AE30" s="113"/>
      <c r="AF30" s="37"/>
    </row>
    <row r="31" spans="1:32" ht="18.75" x14ac:dyDescent="0.3">
      <c r="A31" s="101">
        <v>16</v>
      </c>
      <c r="B31" s="101" t="s">
        <v>76</v>
      </c>
      <c r="C31" s="129" t="s">
        <v>25</v>
      </c>
      <c r="D31" s="101" t="s">
        <v>12</v>
      </c>
      <c r="E31" s="130">
        <v>0.55902777777777779</v>
      </c>
      <c r="F31" s="130">
        <v>0.59722222222222221</v>
      </c>
      <c r="G31" s="101">
        <v>1.95</v>
      </c>
      <c r="H31" s="101">
        <v>14</v>
      </c>
      <c r="I31" s="101">
        <f t="shared" si="0"/>
        <v>3</v>
      </c>
      <c r="J31" s="101">
        <v>6</v>
      </c>
      <c r="K31" s="55">
        <v>1</v>
      </c>
      <c r="L31" s="55">
        <f>K31*0.5</f>
        <v>0.5</v>
      </c>
      <c r="M31" s="117">
        <f t="shared" si="1"/>
        <v>2</v>
      </c>
      <c r="O31" s="37" cm="1">
        <f t="array" ref="O31">IF($K31=1,INDEX(A$11:A$36,MATCH(A31,A$11:A$36,0),)," ")</f>
        <v>16</v>
      </c>
      <c r="P31" s="113" t="str" cm="1">
        <f t="array" ref="P31">IF($K31=1,INDEX(B$11:B$36,MATCH(B31,B$11:B$36,0),)," ")</f>
        <v>FIN316</v>
      </c>
      <c r="Q31" s="113" t="str" cm="1">
        <f t="array" ref="Q31">IF($K31=1,INDEX(C$11:C$36,MATCH(C31,C$11:C$36,0),)," ")</f>
        <v>Risk Management</v>
      </c>
      <c r="R31" s="113" t="str" cm="1">
        <f t="array" ref="R31">IF($K31=1,INDEX(D$11:D$36,MATCH(D31,D$11:D$36,0),)," ")</f>
        <v>Wednesday</v>
      </c>
      <c r="S31" s="114" cm="1">
        <f t="array" ref="S31">IF($K31=1,INDEX(E$11:E$36,MATCH(E31,E$11:E$36,0),)," ")</f>
        <v>0.55902777777777779</v>
      </c>
      <c r="T31" s="114" cm="1">
        <f t="array" ref="T31">IF($K31=1,INDEX(F$11:F$36,MATCH(F31,F$11:F$36,0),)," ")</f>
        <v>0.59722222222222221</v>
      </c>
      <c r="U31" s="113" cm="1">
        <f t="array" ref="U31">IF($K31=1,INDEX(G$11:G$36,MATCH(G31,G$11:G$36,0),)," ")</f>
        <v>1.95</v>
      </c>
      <c r="V31" s="37" cm="1">
        <f t="array" ref="V31">IF($K31=1,INDEX(H$11:H$36,MATCH(H31,H$11:H$36,0),)," ")</f>
        <v>14</v>
      </c>
      <c r="Y31" s="37"/>
      <c r="Z31" s="113"/>
      <c r="AA31" s="113"/>
      <c r="AB31" s="113"/>
      <c r="AC31" s="114"/>
      <c r="AD31" s="114"/>
      <c r="AE31" s="113"/>
      <c r="AF31" s="37"/>
    </row>
    <row r="32" spans="1:32" ht="18.75" x14ac:dyDescent="0.3">
      <c r="A32" s="101">
        <v>17</v>
      </c>
      <c r="B32" s="101" t="s">
        <v>73</v>
      </c>
      <c r="C32" s="129" t="s">
        <v>27</v>
      </c>
      <c r="D32" s="101" t="s">
        <v>11</v>
      </c>
      <c r="E32" s="130">
        <v>0.75</v>
      </c>
      <c r="F32" s="130">
        <v>0.86458333333333337</v>
      </c>
      <c r="G32" s="101">
        <v>3.2</v>
      </c>
      <c r="H32" s="101">
        <v>2</v>
      </c>
      <c r="I32" s="101">
        <f t="shared" si="0"/>
        <v>2</v>
      </c>
      <c r="J32" s="101">
        <v>2</v>
      </c>
      <c r="K32" s="55">
        <v>0</v>
      </c>
      <c r="L32" s="55">
        <f>K32*1</f>
        <v>0</v>
      </c>
      <c r="M32" s="117">
        <f t="shared" si="1"/>
        <v>0</v>
      </c>
      <c r="O32" s="37" t="str" cm="1">
        <f t="array" ref="O32">IF($K32=1,INDEX(A$11:A$36,MATCH(A32,A$11:A$36,0),)," ")</f>
        <v xml:space="preserve"> </v>
      </c>
      <c r="P32" s="113" t="str" cm="1">
        <f t="array" ref="P32">IF($K32=1,INDEX(B$11:B$36,MATCH(B32,B$11:B$36,0),)," ")</f>
        <v xml:space="preserve"> </v>
      </c>
      <c r="Q32" s="113" t="str" cm="1">
        <f t="array" ref="Q32">IF($K32=1,INDEX(C$11:C$36,MATCH(C32,C$11:C$36,0),)," ")</f>
        <v xml:space="preserve"> </v>
      </c>
      <c r="R32" s="113" t="str" cm="1">
        <f t="array" ref="R32">IF($K32=1,INDEX(D$11:D$36,MATCH(D32,D$11:D$36,0),)," ")</f>
        <v xml:space="preserve"> </v>
      </c>
      <c r="S32" s="114" t="str" cm="1">
        <f t="array" ref="S32">IF($K32=1,INDEX(E$11:E$36,MATCH(E32,E$11:E$36,0),)," ")</f>
        <v xml:space="preserve"> </v>
      </c>
      <c r="T32" s="114" t="str" cm="1">
        <f t="array" ref="T32">IF($K32=1,INDEX(F$11:F$36,MATCH(F32,F$11:F$36,0),)," ")</f>
        <v xml:space="preserve"> </v>
      </c>
      <c r="U32" s="113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  <c r="Y32" s="37" t="s">
        <v>231</v>
      </c>
      <c r="Z32" s="113" t="s">
        <v>231</v>
      </c>
      <c r="AA32" s="113" t="s">
        <v>231</v>
      </c>
      <c r="AB32" s="113" t="s">
        <v>231</v>
      </c>
      <c r="AC32" s="114" t="s">
        <v>231</v>
      </c>
      <c r="AD32" s="114" t="s">
        <v>231</v>
      </c>
      <c r="AE32" s="113" t="s">
        <v>231</v>
      </c>
      <c r="AF32" s="37" t="s">
        <v>231</v>
      </c>
    </row>
    <row r="33" spans="1:32" ht="18.75" x14ac:dyDescent="0.3">
      <c r="A33" s="101">
        <v>18</v>
      </c>
      <c r="B33" s="101" t="s">
        <v>73</v>
      </c>
      <c r="C33" s="129" t="s">
        <v>27</v>
      </c>
      <c r="D33" s="101" t="s">
        <v>11</v>
      </c>
      <c r="E33" s="130">
        <v>0.55902777777777779</v>
      </c>
      <c r="F33" s="130">
        <v>0.63541666666666663</v>
      </c>
      <c r="G33" s="101">
        <v>1.7</v>
      </c>
      <c r="H33" s="101">
        <v>7</v>
      </c>
      <c r="I33" s="101">
        <f t="shared" si="0"/>
        <v>2</v>
      </c>
      <c r="J33" s="101">
        <v>7</v>
      </c>
      <c r="K33" s="55">
        <v>1</v>
      </c>
      <c r="L33" s="55">
        <f>K33*0.5</f>
        <v>0.5</v>
      </c>
      <c r="M33" s="117">
        <f t="shared" si="1"/>
        <v>1</v>
      </c>
      <c r="O33" s="37" cm="1">
        <f t="array" ref="O33">IF($K33=1,INDEX(A$11:A$36,MATCH(A33,A$11:A$36,0),)," ")</f>
        <v>18</v>
      </c>
      <c r="P33" s="113" t="str" cm="1">
        <f t="array" ref="P33">IF($K33=1,INDEX(B$11:B$36,MATCH(B33,B$11:B$36,0),)," ")</f>
        <v>FIN317</v>
      </c>
      <c r="Q33" s="113" t="str" cm="1">
        <f t="array" ref="Q33">IF($K33=1,INDEX(C$11:C$36,MATCH(C33,C$11:C$36,0),)," ")</f>
        <v>Options, Futures and Swaps</v>
      </c>
      <c r="R33" s="113" t="str" cm="1">
        <f t="array" ref="R33">IF($K33=1,INDEX(D$11:D$36,MATCH(D33,D$11:D$36,0),)," ")</f>
        <v>Tuesday</v>
      </c>
      <c r="S33" s="114" cm="1">
        <f t="array" ref="S33">IF($K33=1,INDEX(E$11:E$36,MATCH(E33,E$11:E$36,0),)," ")</f>
        <v>0.55902777777777779</v>
      </c>
      <c r="T33" s="114" cm="1">
        <f t="array" ref="T33">IF($K33=1,INDEX(F$11:F$36,MATCH(F33,F$11:F$36,0),)," ")</f>
        <v>0.63541666666666663</v>
      </c>
      <c r="U33" s="113" cm="1">
        <f t="array" ref="U33">IF($K33=1,INDEX(G$11:G$36,MATCH(G33,G$11:G$36,0),)," ")</f>
        <v>1.7</v>
      </c>
      <c r="V33" s="37" cm="1">
        <f t="array" ref="V33">IF($K33=1,INDEX(H$11:H$36,MATCH(H33,H$11:H$36,0),)," ")</f>
        <v>7</v>
      </c>
      <c r="Y33" s="37"/>
      <c r="Z33" s="113"/>
      <c r="AA33" s="113"/>
      <c r="AB33" s="113"/>
      <c r="AC33" s="114"/>
      <c r="AD33" s="114"/>
      <c r="AE33" s="113"/>
      <c r="AF33" s="37"/>
    </row>
    <row r="34" spans="1:32" ht="18.75" x14ac:dyDescent="0.3">
      <c r="A34" s="101">
        <v>18</v>
      </c>
      <c r="B34" s="101" t="s">
        <v>73</v>
      </c>
      <c r="C34" s="129" t="s">
        <v>27</v>
      </c>
      <c r="D34" s="101" t="s">
        <v>35</v>
      </c>
      <c r="E34" s="130">
        <v>0.55902777777777779</v>
      </c>
      <c r="F34" s="130">
        <v>0.59722222222222221</v>
      </c>
      <c r="G34" s="101">
        <v>1.7</v>
      </c>
      <c r="H34" s="101">
        <v>8</v>
      </c>
      <c r="I34" s="101">
        <f t="shared" si="0"/>
        <v>4</v>
      </c>
      <c r="J34" s="101">
        <v>8</v>
      </c>
      <c r="K34" s="55">
        <v>1</v>
      </c>
      <c r="L34" s="55">
        <f>K34*0.5</f>
        <v>0.5</v>
      </c>
      <c r="M34" s="117">
        <f t="shared" si="1"/>
        <v>1</v>
      </c>
      <c r="O34" s="37" cm="1">
        <f t="array" ref="O34">IF($K34=1,INDEX(A$11:A$36,MATCH(A34,A$11:A$36,0),)," ")</f>
        <v>18</v>
      </c>
      <c r="P34" s="113" t="str" cm="1">
        <f t="array" ref="P34">IF($K34=1,INDEX(B$11:B$36,MATCH(B34,B$11:B$36,0),)," ")</f>
        <v>FIN317</v>
      </c>
      <c r="Q34" s="113" t="str" cm="1">
        <f t="array" ref="Q34">IF($K34=1,INDEX(C$11:C$36,MATCH(C34,C$11:C$36,0),)," ")</f>
        <v>Options, Futures and Swaps</v>
      </c>
      <c r="R34" s="113" t="str" cm="1">
        <f t="array" ref="R34">IF($K34=1,INDEX(D$11:D$36,MATCH(D34,D$11:D$36,0),)," ")</f>
        <v>Thursday</v>
      </c>
      <c r="S34" s="114" cm="1">
        <f t="array" ref="S34">IF($K34=1,INDEX(E$11:E$36,MATCH(E34,E$11:E$36,0),)," ")</f>
        <v>0.55902777777777779</v>
      </c>
      <c r="T34" s="114" cm="1">
        <f t="array" ref="T34">IF($K34=1,INDEX(F$11:F$36,MATCH(F34,F$11:F$36,0),)," ")</f>
        <v>0.59722222222222221</v>
      </c>
      <c r="U34" s="113" cm="1">
        <f t="array" ref="U34">IF($K34=1,INDEX(G$11:G$36,MATCH(G34,G$11:G$36,0),)," ")</f>
        <v>1.7</v>
      </c>
      <c r="V34" s="37" cm="1">
        <f t="array" ref="V34">IF($K34=1,INDEX(H$11:H$36,MATCH(H34,H$11:H$36,0),)," ")</f>
        <v>8</v>
      </c>
      <c r="Y34" s="37"/>
      <c r="Z34" s="113"/>
      <c r="AA34" s="113"/>
      <c r="AB34" s="113"/>
      <c r="AC34" s="114"/>
      <c r="AD34" s="114"/>
      <c r="AE34" s="113"/>
      <c r="AF34" s="37"/>
    </row>
    <row r="35" spans="1:32" ht="30.75" x14ac:dyDescent="0.3">
      <c r="A35" s="101">
        <v>19</v>
      </c>
      <c r="B35" s="101" t="s">
        <v>74</v>
      </c>
      <c r="C35" s="129" t="s">
        <v>75</v>
      </c>
      <c r="D35" s="101" t="s">
        <v>8</v>
      </c>
      <c r="E35" s="130">
        <v>0.75</v>
      </c>
      <c r="F35" s="130">
        <v>0.86458333333333337</v>
      </c>
      <c r="G35" s="101">
        <v>3</v>
      </c>
      <c r="H35" s="101">
        <v>1</v>
      </c>
      <c r="I35" s="101">
        <f t="shared" si="0"/>
        <v>1</v>
      </c>
      <c r="J35" s="101">
        <v>1</v>
      </c>
      <c r="K35" s="55">
        <v>0</v>
      </c>
      <c r="L35" s="55">
        <f>K35*1</f>
        <v>0</v>
      </c>
      <c r="M35" s="117">
        <f t="shared" si="1"/>
        <v>1</v>
      </c>
      <c r="O35" s="37" t="str" cm="1">
        <f t="array" ref="O35">IF($K35=1,INDEX(A$11:A$36,MATCH(A35,A$11:A$36,0),)," ")</f>
        <v xml:space="preserve"> </v>
      </c>
      <c r="P35" s="113" t="str" cm="1">
        <f t="array" ref="P35">IF($K35=1,INDEX(B$11:B$36,MATCH(B35,B$11:B$36,0),)," ")</f>
        <v xml:space="preserve"> </v>
      </c>
      <c r="Q35" s="113" t="str" cm="1">
        <f t="array" ref="Q35">IF($K35=1,INDEX(C$11:C$36,MATCH(C35,C$11:C$36,0),)," ")</f>
        <v xml:space="preserve"> </v>
      </c>
      <c r="R35" s="113" t="str" cm="1">
        <f t="array" ref="R35">IF($K35=1,INDEX(D$11:D$36,MATCH(D35,D$11:D$36,0),)," ")</f>
        <v xml:space="preserve"> </v>
      </c>
      <c r="S35" s="114" t="str" cm="1">
        <f t="array" ref="S35">IF($K35=1,INDEX(E$11:E$36,MATCH(E35,E$11:E$36,0),)," ")</f>
        <v xml:space="preserve"> </v>
      </c>
      <c r="T35" s="114" t="str" cm="1">
        <f t="array" ref="T35">IF($K35=1,INDEX(F$11:F$36,MATCH(F35,F$11:F$36,0),)," ")</f>
        <v xml:space="preserve"> </v>
      </c>
      <c r="U35" s="113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  <c r="Y35" s="37" t="s">
        <v>231</v>
      </c>
      <c r="Z35" s="113" t="s">
        <v>231</v>
      </c>
      <c r="AA35" s="113" t="s">
        <v>231</v>
      </c>
      <c r="AB35" s="113" t="s">
        <v>231</v>
      </c>
      <c r="AC35" s="114" t="s">
        <v>231</v>
      </c>
      <c r="AD35" s="114" t="s">
        <v>231</v>
      </c>
      <c r="AE35" s="113" t="s">
        <v>231</v>
      </c>
      <c r="AF35" s="37" t="s">
        <v>231</v>
      </c>
    </row>
    <row r="36" spans="1:32" ht="30.75" x14ac:dyDescent="0.3">
      <c r="A36" s="101">
        <v>20</v>
      </c>
      <c r="B36" s="101" t="s">
        <v>74</v>
      </c>
      <c r="C36" s="129" t="s">
        <v>75</v>
      </c>
      <c r="D36" s="101" t="s">
        <v>12</v>
      </c>
      <c r="E36" s="130">
        <v>0.75</v>
      </c>
      <c r="F36" s="130">
        <v>0.86458333333333337</v>
      </c>
      <c r="G36" s="101">
        <v>3.5</v>
      </c>
      <c r="H36" s="101">
        <v>3</v>
      </c>
      <c r="I36" s="101">
        <f t="shared" si="0"/>
        <v>3</v>
      </c>
      <c r="J36" s="101">
        <v>3</v>
      </c>
      <c r="K36" s="55">
        <v>0</v>
      </c>
      <c r="L36" s="55">
        <f>K36*1</f>
        <v>0</v>
      </c>
      <c r="M36" s="117">
        <f t="shared" si="1"/>
        <v>1</v>
      </c>
      <c r="O36" s="37" t="str" cm="1">
        <f t="array" ref="O36">IF($K36=1,INDEX(A$11:A$36,MATCH(A36,A$11:A$36,0),)," ")</f>
        <v xml:space="preserve"> </v>
      </c>
      <c r="P36" s="113" t="str" cm="1">
        <f t="array" ref="P36">IF($K36=1,INDEX(B$11:B$36,MATCH(B36,B$11:B$36,0),)," ")</f>
        <v xml:space="preserve"> </v>
      </c>
      <c r="Q36" s="113" t="str" cm="1">
        <f t="array" ref="Q36">IF($K36=1,INDEX(C$11:C$36,MATCH(C36,C$11:C$36,0),)," ")</f>
        <v xml:space="preserve"> </v>
      </c>
      <c r="R36" s="113" t="str" cm="1">
        <f t="array" ref="R36">IF($K36=1,INDEX(D$11:D$36,MATCH(D36,D$11:D$36,0),)," ")</f>
        <v xml:space="preserve"> </v>
      </c>
      <c r="S36" s="114" t="str" cm="1">
        <f t="array" ref="S36">IF($K36=1,INDEX(E$11:E$36,MATCH(E36,E$11:E$36,0),)," ")</f>
        <v xml:space="preserve"> </v>
      </c>
      <c r="T36" s="114" t="str" cm="1">
        <f t="array" ref="T36">IF($K36=1,INDEX(F$11:F$36,MATCH(F36,F$11:F$36,0),)," ")</f>
        <v xml:space="preserve"> </v>
      </c>
      <c r="U36" s="113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  <c r="Y36" s="37" t="s">
        <v>231</v>
      </c>
      <c r="Z36" s="113" t="s">
        <v>231</v>
      </c>
      <c r="AA36" s="113" t="s">
        <v>231</v>
      </c>
      <c r="AB36" s="113" t="s">
        <v>231</v>
      </c>
      <c r="AC36" s="114" t="s">
        <v>231</v>
      </c>
      <c r="AD36" s="114" t="s">
        <v>231</v>
      </c>
      <c r="AE36" s="113" t="s">
        <v>231</v>
      </c>
      <c r="AF36" s="37" t="s">
        <v>231</v>
      </c>
    </row>
    <row r="40" spans="1:32" ht="18.75" x14ac:dyDescent="0.3">
      <c r="A40" s="56"/>
      <c r="B40" s="70" t="s">
        <v>84</v>
      </c>
      <c r="C40" s="66" t="s">
        <v>6</v>
      </c>
      <c r="D40" s="66" t="s">
        <v>6</v>
      </c>
      <c r="E40" s="66" t="s">
        <v>6</v>
      </c>
      <c r="F40" s="66" t="s">
        <v>6</v>
      </c>
      <c r="G40" s="66" t="s">
        <v>6</v>
      </c>
      <c r="H40" s="66" t="s">
        <v>6</v>
      </c>
      <c r="I40" s="66" t="s">
        <v>6</v>
      </c>
      <c r="J40" s="66" t="s">
        <v>6</v>
      </c>
      <c r="K40" s="67" t="s">
        <v>70</v>
      </c>
      <c r="L40" s="67" t="s">
        <v>70</v>
      </c>
      <c r="M40" s="67" t="s">
        <v>70</v>
      </c>
      <c r="N40" s="68" t="s">
        <v>18</v>
      </c>
      <c r="O40" s="68" t="s">
        <v>18</v>
      </c>
      <c r="P40" s="68" t="s">
        <v>20</v>
      </c>
      <c r="Q40" s="68" t="s">
        <v>20</v>
      </c>
      <c r="R40" s="71" t="s">
        <v>71</v>
      </c>
      <c r="S40" s="71" t="s">
        <v>71</v>
      </c>
      <c r="T40" s="71" t="s">
        <v>71</v>
      </c>
      <c r="U40" s="71" t="s">
        <v>76</v>
      </c>
      <c r="V40" s="71" t="s">
        <v>76</v>
      </c>
      <c r="W40" s="71" t="s">
        <v>76</v>
      </c>
      <c r="X40" s="71" t="s">
        <v>76</v>
      </c>
      <c r="Y40" s="71" t="s">
        <v>73</v>
      </c>
      <c r="Z40" s="71" t="s">
        <v>73</v>
      </c>
      <c r="AA40" s="71" t="s">
        <v>74</v>
      </c>
      <c r="AB40" s="71" t="s">
        <v>74</v>
      </c>
    </row>
    <row r="41" spans="1:32" ht="21" x14ac:dyDescent="0.35">
      <c r="A41" s="56">
        <f>SUM(C41:AB41)</f>
        <v>2</v>
      </c>
      <c r="B41" s="69">
        <v>1</v>
      </c>
      <c r="C41" s="55">
        <f>K11</f>
        <v>1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>
        <f>K29</f>
        <v>0</v>
      </c>
      <c r="V41" s="55"/>
      <c r="W41" s="55">
        <f>K31</f>
        <v>1</v>
      </c>
      <c r="X41" s="55"/>
      <c r="Y41" s="55"/>
      <c r="Z41" s="48"/>
      <c r="AA41" s="55">
        <f>K35</f>
        <v>0</v>
      </c>
      <c r="AB41" s="55"/>
    </row>
    <row r="42" spans="1:32" ht="21" x14ac:dyDescent="0.35">
      <c r="A42" s="56">
        <f t="shared" ref="A42:A51" si="2">SUM(C42:AB42)</f>
        <v>0</v>
      </c>
      <c r="B42" s="69">
        <f>B41+1</f>
        <v>2</v>
      </c>
      <c r="C42" s="55"/>
      <c r="D42" s="55">
        <f>K12</f>
        <v>0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>
        <f>K24</f>
        <v>0</v>
      </c>
      <c r="Q42" s="55"/>
      <c r="R42" s="55"/>
      <c r="S42" s="55"/>
      <c r="T42" s="55"/>
      <c r="U42" s="55"/>
      <c r="V42" s="55"/>
      <c r="W42" s="55"/>
      <c r="X42" s="55">
        <f>K32</f>
        <v>0</v>
      </c>
      <c r="Y42" s="55"/>
      <c r="Z42" s="48"/>
      <c r="AA42" s="55"/>
      <c r="AB42" s="55"/>
    </row>
    <row r="43" spans="1:32" ht="21" x14ac:dyDescent="0.35">
      <c r="A43" s="56">
        <f t="shared" si="2"/>
        <v>1</v>
      </c>
      <c r="B43" s="69">
        <f t="shared" ref="B43:B51" si="3">B42+1</f>
        <v>3</v>
      </c>
      <c r="C43" s="55"/>
      <c r="D43" s="55"/>
      <c r="E43" s="55">
        <f>K13</f>
        <v>0</v>
      </c>
      <c r="F43" s="55"/>
      <c r="G43" s="55"/>
      <c r="H43" s="55"/>
      <c r="I43" s="55"/>
      <c r="J43" s="55"/>
      <c r="K43" s="55">
        <f>K19</f>
        <v>1</v>
      </c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48"/>
      <c r="AA43" s="55"/>
      <c r="AB43" s="55">
        <f>K36</f>
        <v>0</v>
      </c>
    </row>
    <row r="44" spans="1:32" ht="21" x14ac:dyDescent="0.35">
      <c r="A44" s="56">
        <f t="shared" si="2"/>
        <v>0</v>
      </c>
      <c r="B44" s="69">
        <f t="shared" si="3"/>
        <v>4</v>
      </c>
      <c r="C44" s="55"/>
      <c r="D44" s="55"/>
      <c r="E44" s="55"/>
      <c r="F44" s="55">
        <f>K14</f>
        <v>0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48"/>
      <c r="AA44" s="55"/>
      <c r="AB44" s="55"/>
    </row>
    <row r="45" spans="1:32" ht="21" x14ac:dyDescent="0.35">
      <c r="A45" s="56">
        <f t="shared" si="2"/>
        <v>1</v>
      </c>
      <c r="B45" s="69">
        <f t="shared" si="3"/>
        <v>5</v>
      </c>
      <c r="C45" s="55"/>
      <c r="D45" s="55"/>
      <c r="E45" s="55"/>
      <c r="F45" s="55"/>
      <c r="G45" s="55">
        <f>K15</f>
        <v>0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>
        <f>K27</f>
        <v>0</v>
      </c>
      <c r="T45" s="55"/>
      <c r="U45" s="55"/>
      <c r="V45" s="55">
        <f>K30</f>
        <v>1</v>
      </c>
      <c r="W45" s="55"/>
      <c r="X45" s="55"/>
      <c r="Y45" s="55"/>
      <c r="Z45" s="48"/>
      <c r="AA45" s="55"/>
      <c r="AB45" s="55"/>
    </row>
    <row r="46" spans="1:32" ht="21" x14ac:dyDescent="0.35">
      <c r="A46" s="56">
        <f t="shared" si="2"/>
        <v>1</v>
      </c>
      <c r="B46" s="69">
        <f t="shared" si="3"/>
        <v>6</v>
      </c>
      <c r="C46" s="55"/>
      <c r="D46" s="55"/>
      <c r="E46" s="55"/>
      <c r="F46" s="55"/>
      <c r="G46" s="55"/>
      <c r="H46" s="55">
        <f>K16</f>
        <v>0</v>
      </c>
      <c r="I46" s="55"/>
      <c r="J46" s="55"/>
      <c r="K46" s="55"/>
      <c r="L46" s="55"/>
      <c r="M46" s="55"/>
      <c r="N46" s="55">
        <f>K22</f>
        <v>1</v>
      </c>
      <c r="O46" s="55"/>
      <c r="P46" s="55"/>
      <c r="Q46" s="55">
        <f>K25</f>
        <v>0</v>
      </c>
      <c r="R46" s="55"/>
      <c r="S46" s="55"/>
      <c r="T46" s="55">
        <f>K28</f>
        <v>0</v>
      </c>
      <c r="U46" s="55"/>
      <c r="V46" s="55"/>
      <c r="W46" s="55"/>
      <c r="X46" s="55"/>
      <c r="Y46" s="55"/>
      <c r="Z46" s="48"/>
      <c r="AA46" s="55"/>
      <c r="AB46" s="55"/>
    </row>
    <row r="47" spans="1:32" ht="21" x14ac:dyDescent="0.35">
      <c r="A47" s="56">
        <f t="shared" si="2"/>
        <v>1</v>
      </c>
      <c r="B47" s="69">
        <f t="shared" si="3"/>
        <v>7</v>
      </c>
      <c r="C47" s="55"/>
      <c r="D47" s="55"/>
      <c r="E47" s="55"/>
      <c r="F47" s="55"/>
      <c r="G47" s="55"/>
      <c r="H47" s="55"/>
      <c r="I47" s="55">
        <f>K17</f>
        <v>0</v>
      </c>
      <c r="J47" s="55"/>
      <c r="K47" s="55"/>
      <c r="L47" s="55">
        <f>K20</f>
        <v>0</v>
      </c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>
        <f>K33</f>
        <v>1</v>
      </c>
      <c r="Z47" s="48"/>
      <c r="AA47" s="55"/>
      <c r="AB47" s="55"/>
    </row>
    <row r="48" spans="1:32" ht="21" x14ac:dyDescent="0.35">
      <c r="A48" s="56">
        <f t="shared" si="2"/>
        <v>1</v>
      </c>
      <c r="B48" s="69">
        <f t="shared" si="3"/>
        <v>8</v>
      </c>
      <c r="C48" s="55"/>
      <c r="D48" s="55"/>
      <c r="E48" s="55"/>
      <c r="F48" s="55"/>
      <c r="G48" s="55"/>
      <c r="H48" s="55"/>
      <c r="I48" s="55"/>
      <c r="J48" s="55">
        <f>K18</f>
        <v>0</v>
      </c>
      <c r="K48" s="55"/>
      <c r="L48" s="55"/>
      <c r="M48" s="55">
        <f>K21</f>
        <v>0</v>
      </c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48">
        <f>K34</f>
        <v>1</v>
      </c>
      <c r="AA48" s="55"/>
      <c r="AB48" s="55"/>
    </row>
    <row r="49" spans="1:28" ht="21" x14ac:dyDescent="0.35">
      <c r="A49" s="56">
        <f t="shared" si="2"/>
        <v>0</v>
      </c>
      <c r="B49" s="69">
        <f t="shared" si="3"/>
        <v>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>
        <f>K23</f>
        <v>0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48"/>
      <c r="AA49" s="55"/>
      <c r="AB49" s="55"/>
    </row>
    <row r="50" spans="1:28" ht="21" x14ac:dyDescent="0.35">
      <c r="A50" s="56">
        <f t="shared" si="2"/>
        <v>0</v>
      </c>
      <c r="B50" s="69">
        <f t="shared" si="3"/>
        <v>10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>
        <f>K26</f>
        <v>0</v>
      </c>
      <c r="S50" s="55"/>
      <c r="T50" s="55"/>
      <c r="U50" s="55"/>
      <c r="V50" s="55"/>
      <c r="W50" s="55"/>
      <c r="X50" s="55"/>
      <c r="Y50" s="55"/>
      <c r="Z50" s="48"/>
      <c r="AA50" s="55"/>
      <c r="AB50" s="55"/>
    </row>
    <row r="51" spans="1:28" ht="21" x14ac:dyDescent="0.35">
      <c r="A51" s="56">
        <f t="shared" si="2"/>
        <v>0</v>
      </c>
      <c r="B51" s="69">
        <f t="shared" si="3"/>
        <v>11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3" spans="1:28" ht="38.25" x14ac:dyDescent="0.35">
      <c r="A53" s="118" t="s">
        <v>240</v>
      </c>
      <c r="B53" s="119">
        <f>IF(MAX(B56:B66)=1,1, 0)</f>
        <v>1</v>
      </c>
      <c r="C53" s="56"/>
      <c r="D53" s="56"/>
      <c r="E53" s="56"/>
      <c r="F53" s="56"/>
      <c r="G53" s="56"/>
      <c r="H53" s="56"/>
    </row>
    <row r="54" spans="1:28" x14ac:dyDescent="0.25">
      <c r="A54" s="56"/>
      <c r="B54" s="56"/>
      <c r="C54" s="56"/>
      <c r="D54" s="56"/>
      <c r="E54" s="56"/>
      <c r="F54" s="56"/>
      <c r="G54" s="56"/>
      <c r="H54" s="56"/>
    </row>
    <row r="55" spans="1:28" ht="15.75" x14ac:dyDescent="0.25">
      <c r="A55" s="91" t="s">
        <v>91</v>
      </c>
      <c r="B55" s="91" t="s">
        <v>92</v>
      </c>
      <c r="C55" s="92"/>
      <c r="D55" s="92"/>
      <c r="E55" s="56"/>
      <c r="F55" s="109" t="s">
        <v>91</v>
      </c>
      <c r="G55" s="109" t="s">
        <v>92</v>
      </c>
      <c r="H55" s="56"/>
    </row>
    <row r="56" spans="1:28" ht="18.75" x14ac:dyDescent="0.3">
      <c r="A56" s="91" t="s">
        <v>93</v>
      </c>
      <c r="B56" s="121">
        <f>SUM(K11,K29,K35)</f>
        <v>1</v>
      </c>
      <c r="C56" s="122" t="s">
        <v>230</v>
      </c>
      <c r="D56" s="123">
        <v>1</v>
      </c>
      <c r="E56" s="56"/>
      <c r="F56" s="101" t="s">
        <v>93</v>
      </c>
      <c r="G56" s="110">
        <v>1</v>
      </c>
      <c r="H56" s="56"/>
    </row>
    <row r="57" spans="1:28" ht="18.75" x14ac:dyDescent="0.3">
      <c r="A57" s="91" t="s">
        <v>94</v>
      </c>
      <c r="B57" s="121">
        <f>SUM(K12,K24,K32)</f>
        <v>0</v>
      </c>
      <c r="C57" s="122" t="s">
        <v>230</v>
      </c>
      <c r="D57" s="123">
        <v>1</v>
      </c>
      <c r="E57" s="56"/>
      <c r="F57" s="101" t="s">
        <v>94</v>
      </c>
      <c r="G57" s="110">
        <v>2</v>
      </c>
      <c r="H57" s="56"/>
    </row>
    <row r="58" spans="1:28" ht="18.75" x14ac:dyDescent="0.3">
      <c r="A58" s="91" t="s">
        <v>95</v>
      </c>
      <c r="B58" s="121">
        <f>SUM(K13,K19,K36)</f>
        <v>1</v>
      </c>
      <c r="C58" s="122" t="s">
        <v>230</v>
      </c>
      <c r="D58" s="123">
        <v>1</v>
      </c>
      <c r="E58" s="56"/>
      <c r="F58" s="101" t="s">
        <v>95</v>
      </c>
      <c r="G58" s="110">
        <v>3</v>
      </c>
      <c r="H58" s="56"/>
    </row>
    <row r="59" spans="1:28" ht="18.75" x14ac:dyDescent="0.3">
      <c r="A59" s="91" t="s">
        <v>96</v>
      </c>
      <c r="B59" s="121">
        <f>SUM(K14)</f>
        <v>0</v>
      </c>
      <c r="C59" s="122" t="s">
        <v>230</v>
      </c>
      <c r="D59" s="123">
        <v>1</v>
      </c>
      <c r="E59" s="56"/>
      <c r="F59" s="101" t="s">
        <v>96</v>
      </c>
      <c r="G59" s="110">
        <v>4</v>
      </c>
      <c r="H59" s="56"/>
    </row>
    <row r="60" spans="1:28" ht="18.75" x14ac:dyDescent="0.3">
      <c r="A60" s="91" t="s">
        <v>97</v>
      </c>
      <c r="B60" s="121">
        <f>SUM(K15,K27,K30)</f>
        <v>1</v>
      </c>
      <c r="C60" s="122" t="s">
        <v>230</v>
      </c>
      <c r="D60" s="123">
        <v>1</v>
      </c>
      <c r="E60" s="56"/>
      <c r="F60" s="101" t="s">
        <v>97</v>
      </c>
      <c r="G60" s="110" t="s">
        <v>98</v>
      </c>
      <c r="H60" s="56"/>
    </row>
    <row r="61" spans="1:28" ht="18.75" x14ac:dyDescent="0.3">
      <c r="A61" s="91" t="s">
        <v>99</v>
      </c>
      <c r="B61" s="121">
        <f>SUM(K16,K22,K25,K28)</f>
        <v>1</v>
      </c>
      <c r="C61" s="122" t="s">
        <v>230</v>
      </c>
      <c r="D61" s="123">
        <v>1</v>
      </c>
      <c r="E61" s="56"/>
      <c r="F61" s="101" t="s">
        <v>99</v>
      </c>
      <c r="G61" s="110" t="s">
        <v>229</v>
      </c>
      <c r="H61" s="56"/>
    </row>
    <row r="62" spans="1:28" ht="18.75" x14ac:dyDescent="0.3">
      <c r="A62" s="91" t="s">
        <v>101</v>
      </c>
      <c r="B62" s="121">
        <f>SUM(K17,K20,K33)</f>
        <v>1</v>
      </c>
      <c r="C62" s="122" t="s">
        <v>230</v>
      </c>
      <c r="D62" s="123">
        <v>1</v>
      </c>
      <c r="E62" s="56"/>
      <c r="F62" s="101" t="s">
        <v>101</v>
      </c>
      <c r="G62" s="110" t="s">
        <v>228</v>
      </c>
      <c r="H62" s="56"/>
    </row>
    <row r="63" spans="1:28" ht="18.75" x14ac:dyDescent="0.3">
      <c r="A63" s="91" t="s">
        <v>102</v>
      </c>
      <c r="B63" s="121">
        <f>SUM(K18,K21,K34)</f>
        <v>1</v>
      </c>
      <c r="C63" s="122" t="s">
        <v>230</v>
      </c>
      <c r="D63" s="123">
        <v>1</v>
      </c>
      <c r="E63" s="56"/>
      <c r="F63" s="101" t="s">
        <v>102</v>
      </c>
      <c r="G63" s="110">
        <v>7</v>
      </c>
      <c r="H63" s="56"/>
    </row>
    <row r="64" spans="1:28" ht="18.75" x14ac:dyDescent="0.3">
      <c r="A64" s="91" t="s">
        <v>103</v>
      </c>
      <c r="B64" s="121">
        <f>SUM(K23)</f>
        <v>0</v>
      </c>
      <c r="C64" s="122" t="s">
        <v>230</v>
      </c>
      <c r="D64" s="123">
        <v>1</v>
      </c>
      <c r="E64" s="56"/>
      <c r="F64" s="101" t="s">
        <v>103</v>
      </c>
      <c r="G64" s="110">
        <v>8</v>
      </c>
      <c r="H64" s="56"/>
    </row>
    <row r="65" spans="1:8" ht="18.75" x14ac:dyDescent="0.3">
      <c r="A65" s="91" t="s">
        <v>104</v>
      </c>
      <c r="B65" s="121">
        <f>SUM(K26)</f>
        <v>0</v>
      </c>
      <c r="C65" s="122" t="s">
        <v>230</v>
      </c>
      <c r="D65" s="123">
        <v>1</v>
      </c>
      <c r="E65" s="56"/>
      <c r="F65" s="101" t="s">
        <v>104</v>
      </c>
      <c r="G65" s="110">
        <v>10</v>
      </c>
      <c r="H65" s="56"/>
    </row>
    <row r="66" spans="1:8" ht="18.75" x14ac:dyDescent="0.3">
      <c r="A66" s="91" t="s">
        <v>227</v>
      </c>
      <c r="B66" s="121">
        <f>SUM(K26)</f>
        <v>0</v>
      </c>
      <c r="C66" s="122" t="s">
        <v>230</v>
      </c>
      <c r="D66" s="123">
        <v>1</v>
      </c>
      <c r="E66" s="56"/>
      <c r="F66" s="101" t="s">
        <v>227</v>
      </c>
      <c r="G66" s="110">
        <v>12</v>
      </c>
      <c r="H66" s="56"/>
    </row>
    <row r="67" spans="1:8" x14ac:dyDescent="0.25">
      <c r="A67" s="56"/>
      <c r="B67" s="56"/>
      <c r="C67" s="56"/>
      <c r="D67" s="56"/>
      <c r="E67" s="56"/>
      <c r="F67" s="56"/>
      <c r="G67" s="56"/>
      <c r="H67" s="56"/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2">
    <mergeCell ref="O9:V9"/>
    <mergeCell ref="Y9:AF9"/>
  </mergeCells>
  <conditionalFormatting sqref="A41:A5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">
    <cfRule type="colorScale" priority="1">
      <colorScale>
        <cfvo type="num" val="0"/>
        <cfvo type="num" val="1"/>
        <color rgb="FFFF0000"/>
        <color rgb="FF00B050"/>
      </colorScale>
    </cfRule>
  </conditionalFormatting>
  <conditionalFormatting sqref="B56:B66">
    <cfRule type="colorScale" priority="3">
      <colorScale>
        <cfvo type="min"/>
        <cfvo type="max"/>
        <color rgb="FFFCFCFF"/>
        <color rgb="FF63BE7B"/>
      </colorScale>
    </cfRule>
  </conditionalFormatting>
  <conditionalFormatting sqref="C41:AB5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5748-BE1C-408D-AA09-3078E9FE6068}">
  <sheetPr>
    <tabColor rgb="FF00B050"/>
  </sheetPr>
  <dimension ref="A1:AE57"/>
  <sheetViews>
    <sheetView zoomScale="70" zoomScaleNormal="70" workbookViewId="0">
      <selection activeCell="K9" sqref="K9"/>
    </sheetView>
  </sheetViews>
  <sheetFormatPr defaultRowHeight="15" x14ac:dyDescent="0.25"/>
  <cols>
    <col min="1" max="1" width="21.140625" customWidth="1"/>
    <col min="2" max="2" width="21" customWidth="1"/>
    <col min="3" max="3" width="28.42578125" customWidth="1"/>
    <col min="4" max="4" width="11.28515625" customWidth="1"/>
    <col min="5" max="6" width="12.5703125" customWidth="1"/>
    <col min="7" max="7" width="10.28515625" customWidth="1"/>
    <col min="8" max="8" width="10.85546875" customWidth="1"/>
    <col min="9" max="9" width="12.7109375" customWidth="1"/>
    <col min="10" max="10" width="19.5703125" customWidth="1"/>
    <col min="11" max="11" width="25.7109375" customWidth="1"/>
    <col min="12" max="12" width="9.28515625" customWidth="1"/>
    <col min="15" max="15" width="22" customWidth="1"/>
    <col min="16" max="16" width="20.42578125" customWidth="1"/>
    <col min="17" max="17" width="39.5703125" customWidth="1"/>
    <col min="18" max="18" width="16.7109375" customWidth="1"/>
    <col min="19" max="19" width="17" customWidth="1"/>
    <col min="20" max="20" width="14.5703125" customWidth="1"/>
    <col min="21" max="21" width="16.7109375" customWidth="1"/>
    <col min="22" max="22" width="17.140625" customWidth="1"/>
    <col min="24" max="24" width="21.7109375" customWidth="1"/>
    <col min="25" max="25" width="20.140625" customWidth="1"/>
    <col min="26" max="26" width="40.85546875" customWidth="1"/>
    <col min="27" max="27" width="22" customWidth="1"/>
    <col min="28" max="29" width="15.85546875" customWidth="1"/>
    <col min="30" max="30" width="17.42578125" customWidth="1"/>
    <col min="31" max="31" width="14.42578125" customWidth="1"/>
    <col min="32" max="32" width="16.140625" customWidth="1"/>
  </cols>
  <sheetData>
    <row r="1" spans="1:31" ht="42" x14ac:dyDescent="0.35">
      <c r="A1" s="45" t="s">
        <v>54</v>
      </c>
      <c r="C1" s="39" t="s">
        <v>106</v>
      </c>
      <c r="D1" s="39" t="s">
        <v>6</v>
      </c>
      <c r="E1" s="39" t="s">
        <v>16</v>
      </c>
      <c r="F1" s="39" t="s">
        <v>107</v>
      </c>
      <c r="G1" s="149" t="s">
        <v>108</v>
      </c>
      <c r="H1" s="149" t="s">
        <v>45</v>
      </c>
      <c r="I1" s="39" t="s">
        <v>22</v>
      </c>
      <c r="J1" s="39" t="s">
        <v>24</v>
      </c>
      <c r="K1" s="39" t="s">
        <v>26</v>
      </c>
      <c r="L1" s="39" t="s">
        <v>28</v>
      </c>
    </row>
    <row r="2" spans="1:31" ht="23.25" x14ac:dyDescent="0.35">
      <c r="A2" s="180">
        <f>SUMPRODUCT($G$11:$G$36,$K$11:$K$36)</f>
        <v>19.499999999999996</v>
      </c>
      <c r="C2" s="32">
        <f>SUM(L11:L36)</f>
        <v>5</v>
      </c>
      <c r="D2" s="32">
        <f>SUM(L11:L18)</f>
        <v>1</v>
      </c>
      <c r="E2" s="32">
        <f>SUM(L19:L21)</f>
        <v>1</v>
      </c>
      <c r="F2" s="32">
        <f>SUM(L22:L25)</f>
        <v>1</v>
      </c>
      <c r="G2" s="150">
        <f>SUM(L26:L36)</f>
        <v>2</v>
      </c>
      <c r="H2" s="150">
        <f>MAX(M11:M36)</f>
        <v>0</v>
      </c>
      <c r="I2" s="32">
        <f>SUM(L26:L28)</f>
        <v>0</v>
      </c>
      <c r="J2" s="32">
        <f>SUM(L29:L31)</f>
        <v>1</v>
      </c>
      <c r="K2" s="32">
        <f>SUM(L32:L34)</f>
        <v>1</v>
      </c>
      <c r="L2" s="32">
        <f>SUM(L35:L36)</f>
        <v>0</v>
      </c>
    </row>
    <row r="3" spans="1:31" ht="56.25" x14ac:dyDescent="0.35">
      <c r="A3" s="179" t="s">
        <v>242</v>
      </c>
      <c r="C3" s="42" t="s">
        <v>109</v>
      </c>
      <c r="D3" s="42" t="s">
        <v>110</v>
      </c>
      <c r="E3" s="42" t="s">
        <v>110</v>
      </c>
      <c r="F3" s="42" t="s">
        <v>110</v>
      </c>
      <c r="G3" s="151" t="s">
        <v>111</v>
      </c>
      <c r="H3" s="151" t="s">
        <v>110</v>
      </c>
      <c r="I3" s="42" t="s">
        <v>112</v>
      </c>
      <c r="J3" s="42" t="s">
        <v>112</v>
      </c>
      <c r="K3" s="42" t="s">
        <v>112</v>
      </c>
      <c r="L3" s="42" t="s">
        <v>112</v>
      </c>
      <c r="AA3" s="168"/>
      <c r="AB3" s="168"/>
    </row>
    <row r="4" spans="1:31" x14ac:dyDescent="0.25">
      <c r="C4" s="27">
        <v>5</v>
      </c>
      <c r="D4" s="27">
        <v>1</v>
      </c>
      <c r="E4" s="27">
        <v>1</v>
      </c>
      <c r="F4" s="27">
        <v>1</v>
      </c>
      <c r="G4" s="182"/>
      <c r="H4" s="183">
        <v>1</v>
      </c>
      <c r="I4" s="27">
        <v>1</v>
      </c>
      <c r="J4" s="27">
        <v>1</v>
      </c>
      <c r="K4" s="27">
        <v>1</v>
      </c>
      <c r="L4" s="27">
        <v>1</v>
      </c>
      <c r="AA4" s="168"/>
      <c r="AB4" s="168"/>
    </row>
    <row r="5" spans="1:31" x14ac:dyDescent="0.25">
      <c r="AA5" s="168"/>
      <c r="AB5" s="168"/>
    </row>
    <row r="6" spans="1:31" x14ac:dyDescent="0.25">
      <c r="AA6" s="168"/>
      <c r="AB6" s="168"/>
    </row>
    <row r="7" spans="1:31" x14ac:dyDescent="0.25">
      <c r="AA7" s="168"/>
      <c r="AB7" s="168"/>
    </row>
    <row r="8" spans="1:31" x14ac:dyDescent="0.25">
      <c r="AA8" s="168"/>
      <c r="AB8" s="168"/>
    </row>
    <row r="9" spans="1:31" ht="38.25" customHeight="1" x14ac:dyDescent="0.45">
      <c r="K9" s="185" t="s">
        <v>343</v>
      </c>
      <c r="O9" s="166" t="s">
        <v>120</v>
      </c>
      <c r="P9" s="166"/>
      <c r="Q9" s="166"/>
      <c r="R9" s="166"/>
      <c r="S9" s="166"/>
      <c r="T9" s="166"/>
      <c r="U9" s="166"/>
      <c r="V9" s="166"/>
      <c r="X9" s="166" t="s">
        <v>243</v>
      </c>
      <c r="Y9" s="166"/>
      <c r="Z9" s="166"/>
      <c r="AA9" s="166"/>
      <c r="AB9" s="166"/>
      <c r="AC9" s="166"/>
      <c r="AD9" s="166"/>
      <c r="AE9" s="166"/>
    </row>
    <row r="10" spans="1:31" ht="38.25" x14ac:dyDescent="0.35">
      <c r="A10" s="153" t="s">
        <v>68</v>
      </c>
      <c r="B10" s="153" t="s">
        <v>36</v>
      </c>
      <c r="C10" s="153" t="s">
        <v>37</v>
      </c>
      <c r="D10" s="153" t="s">
        <v>2</v>
      </c>
      <c r="E10" s="153" t="s">
        <v>38</v>
      </c>
      <c r="F10" s="153" t="s">
        <v>39</v>
      </c>
      <c r="G10" s="153" t="s">
        <v>5</v>
      </c>
      <c r="H10" s="153" t="s">
        <v>82</v>
      </c>
      <c r="I10" s="153" t="s">
        <v>83</v>
      </c>
      <c r="J10" s="153" t="s">
        <v>84</v>
      </c>
      <c r="K10" s="154" t="s">
        <v>85</v>
      </c>
      <c r="L10" s="154" t="s">
        <v>86</v>
      </c>
      <c r="M10" s="152"/>
      <c r="O10" s="34" t="s">
        <v>68</v>
      </c>
      <c r="P10" s="111" t="s">
        <v>36</v>
      </c>
      <c r="Q10" s="112" t="s">
        <v>37</v>
      </c>
      <c r="R10" s="112" t="s">
        <v>2</v>
      </c>
      <c r="S10" s="112" t="s">
        <v>38</v>
      </c>
      <c r="T10" s="112" t="s">
        <v>39</v>
      </c>
      <c r="U10" s="112" t="s">
        <v>5</v>
      </c>
      <c r="V10" s="37" t="s">
        <v>82</v>
      </c>
      <c r="X10" s="34" t="s">
        <v>68</v>
      </c>
      <c r="Y10" s="111" t="s">
        <v>36</v>
      </c>
      <c r="Z10" s="112" t="s">
        <v>37</v>
      </c>
      <c r="AA10" s="112" t="s">
        <v>2</v>
      </c>
      <c r="AB10" s="112" t="s">
        <v>38</v>
      </c>
      <c r="AC10" s="112" t="s">
        <v>39</v>
      </c>
      <c r="AD10" s="112" t="s">
        <v>5</v>
      </c>
      <c r="AE10" s="37" t="s">
        <v>82</v>
      </c>
    </row>
    <row r="11" spans="1:31" ht="18.75" x14ac:dyDescent="0.3">
      <c r="A11" s="27">
        <v>1</v>
      </c>
      <c r="B11" t="s">
        <v>6</v>
      </c>
      <c r="C11" s="15" t="s">
        <v>69</v>
      </c>
      <c r="D11" t="s">
        <v>8</v>
      </c>
      <c r="E11" s="16">
        <v>0.75</v>
      </c>
      <c r="F11" s="16">
        <v>0.86458333333333337</v>
      </c>
      <c r="G11">
        <v>4.3</v>
      </c>
      <c r="H11">
        <v>1</v>
      </c>
      <c r="I11">
        <f>IF(D11="Monday", 1,IF(D11="Tuesday",2,IF(D11="Wednesday", 3,IF(D11="Thursday",4,IF(D11="Friday", 5,0)))))</f>
        <v>1</v>
      </c>
      <c r="J11">
        <v>1</v>
      </c>
      <c r="K11">
        <v>1</v>
      </c>
      <c r="L11">
        <f>K11*1</f>
        <v>1</v>
      </c>
      <c r="O11" s="37" cm="1">
        <f t="array" ref="O11">IF($K11=1,INDEX(A$11:A$36,MATCH(A11,A$11:A$36,0),)," ")</f>
        <v>1</v>
      </c>
      <c r="P11" s="113" t="str" cm="1">
        <f t="array" ref="P11">IF($K11=1,INDEX(B$11:B$36,MATCH(B11,B$11:B$36,0),)," ")</f>
        <v>BS101</v>
      </c>
      <c r="Q11" s="113" t="str" cm="1">
        <f t="array" ref="Q11">IF($K11=1,INDEX(C$11:C$36,MATCH(C11,C$11:C$36,0),)," ")</f>
        <v>Business Strategy</v>
      </c>
      <c r="R11" s="113" t="str" cm="1">
        <f t="array" ref="R11">IF($K11=1,INDEX(D$11:D$36,MATCH(D11,D$11:D$36,0),)," ")</f>
        <v>Monday</v>
      </c>
      <c r="S11" s="114" cm="1">
        <f t="array" ref="S11">IF($K11=1,INDEX(E$11:E$36,MATCH(E11,E$11:E$36,0),)," ")</f>
        <v>0.75</v>
      </c>
      <c r="T11" s="114" cm="1">
        <f t="array" ref="T11">IF($K11=1,INDEX(F$11:F$36,MATCH(F11,F$11:F$36,0),)," ")</f>
        <v>0.86458333333333337</v>
      </c>
      <c r="U11" s="113" cm="1">
        <f t="array" ref="U11">IF($K11=1,INDEX(G$11:G$36,MATCH(G11,G$11:G$36,0),)," ")</f>
        <v>4.3</v>
      </c>
      <c r="V11" s="37" cm="1">
        <f t="array" ref="V11">IF($K11=1,INDEX(H$11:H$36,MATCH(H11,H$11:H$36,0),)," ")</f>
        <v>1</v>
      </c>
      <c r="X11" s="37">
        <v>16</v>
      </c>
      <c r="Y11" s="113" t="s">
        <v>76</v>
      </c>
      <c r="Z11" s="113" t="s">
        <v>25</v>
      </c>
      <c r="AA11" s="113" t="s">
        <v>8</v>
      </c>
      <c r="AB11" s="114">
        <v>0.55902777777777779</v>
      </c>
      <c r="AC11" s="114">
        <v>0.63541666666666663</v>
      </c>
      <c r="AD11" s="113">
        <v>1.95</v>
      </c>
      <c r="AE11" s="37">
        <v>13</v>
      </c>
    </row>
    <row r="12" spans="1:31" ht="18.75" x14ac:dyDescent="0.3">
      <c r="A12" s="27">
        <v>2</v>
      </c>
      <c r="B12" t="s">
        <v>6</v>
      </c>
      <c r="C12" s="15" t="s">
        <v>69</v>
      </c>
      <c r="D12" t="s">
        <v>11</v>
      </c>
      <c r="E12" s="16">
        <v>0.75</v>
      </c>
      <c r="F12" s="16">
        <v>0.86458333333333337</v>
      </c>
      <c r="G12">
        <v>3.8</v>
      </c>
      <c r="H12">
        <v>2</v>
      </c>
      <c r="I12">
        <f t="shared" ref="I12:I36" si="0">IF(D12="Monday", 1,IF(D12="Tuesday",2,IF(D12="Wednesday", 3,IF(D12="Thursday",4,IF(D12="Friday", 5,0)))))</f>
        <v>2</v>
      </c>
      <c r="J12">
        <v>2</v>
      </c>
      <c r="K12">
        <v>0</v>
      </c>
      <c r="L12">
        <f>K12*1</f>
        <v>0</v>
      </c>
      <c r="O12" s="37" t="str" cm="1">
        <f t="array" ref="O12">IF($K12=1,INDEX(A$11:A$36,MATCH(A12,A$11:A$36,0),)," ")</f>
        <v xml:space="preserve"> </v>
      </c>
      <c r="P12" s="113" t="str" cm="1">
        <f t="array" ref="P12">IF($K12=1,INDEX(B$11:B$36,MATCH(B12,B$11:B$36,0),)," ")</f>
        <v xml:space="preserve"> </v>
      </c>
      <c r="Q12" s="113" t="str" cm="1">
        <f t="array" ref="Q12">IF($K12=1,INDEX(C$11:C$36,MATCH(C12,C$11:C$36,0),)," ")</f>
        <v xml:space="preserve"> </v>
      </c>
      <c r="R12" s="113" t="str" cm="1">
        <f t="array" ref="R12">IF($K12=1,INDEX(D$11:D$36,MATCH(D12,D$11:D$36,0),)," ")</f>
        <v xml:space="preserve"> </v>
      </c>
      <c r="S12" s="114" t="str" cm="1">
        <f t="array" ref="S12">IF($K12=1,INDEX(E$11:E$36,MATCH(E12,E$11:E$36,0),)," ")</f>
        <v xml:space="preserve"> </v>
      </c>
      <c r="T12" s="114" t="str" cm="1">
        <f t="array" ref="T12">IF($K12=1,INDEX(F$11:F$36,MATCH(F12,F$11:F$36,0),)," ")</f>
        <v xml:space="preserve"> </v>
      </c>
      <c r="U12" s="113" t="str" cm="1">
        <f t="array" ref="U12">IF($K12=1,INDEX(G$11:G$36,MATCH(G12,G$11:G$36,0),)," ")</f>
        <v xml:space="preserve"> </v>
      </c>
      <c r="V12" s="37" t="str" cm="1">
        <f t="array" ref="V12">IF($K12=1,INDEX(H$11:H$36,MATCH(H12,H$11:H$36,0),)," ")</f>
        <v xml:space="preserve"> </v>
      </c>
      <c r="X12" s="37">
        <v>1</v>
      </c>
      <c r="Y12" s="113" t="s">
        <v>6</v>
      </c>
      <c r="Z12" s="113" t="s">
        <v>69</v>
      </c>
      <c r="AA12" s="113" t="s">
        <v>8</v>
      </c>
      <c r="AB12" s="114">
        <v>0.75</v>
      </c>
      <c r="AC12" s="114">
        <v>0.86458333333333337</v>
      </c>
      <c r="AD12" s="113">
        <v>4.3</v>
      </c>
      <c r="AE12" s="37">
        <v>1</v>
      </c>
    </row>
    <row r="13" spans="1:31" ht="18.75" x14ac:dyDescent="0.3">
      <c r="A13" s="27">
        <v>3</v>
      </c>
      <c r="B13" t="s">
        <v>6</v>
      </c>
      <c r="C13" s="15" t="s">
        <v>69</v>
      </c>
      <c r="D13" t="s">
        <v>12</v>
      </c>
      <c r="E13" s="16">
        <v>0.75</v>
      </c>
      <c r="F13" s="16">
        <v>0.86458333333333337</v>
      </c>
      <c r="G13">
        <v>3.5</v>
      </c>
      <c r="H13">
        <v>3</v>
      </c>
      <c r="I13">
        <f t="shared" si="0"/>
        <v>3</v>
      </c>
      <c r="J13">
        <v>3</v>
      </c>
      <c r="K13">
        <v>0</v>
      </c>
      <c r="L13">
        <f>K13*1</f>
        <v>0</v>
      </c>
      <c r="O13" s="37" t="str" cm="1">
        <f t="array" ref="O13">IF($K13=1,INDEX(A$11:A$36,MATCH(A13,A$11:A$36,0),)," ")</f>
        <v xml:space="preserve"> </v>
      </c>
      <c r="P13" s="113" t="str" cm="1">
        <f t="array" ref="P13">IF($K13=1,INDEX(B$11:B$36,MATCH(B13,B$11:B$36,0),)," ")</f>
        <v xml:space="preserve"> </v>
      </c>
      <c r="Q13" s="113" t="str" cm="1">
        <f t="array" ref="Q13">IF($K13=1,INDEX(C$11:C$36,MATCH(C13,C$11:C$36,0),)," ")</f>
        <v xml:space="preserve"> </v>
      </c>
      <c r="R13" s="113" t="str" cm="1">
        <f t="array" ref="R13">IF($K13=1,INDEX(D$11:D$36,MATCH(D13,D$11:D$36,0),)," ")</f>
        <v xml:space="preserve"> </v>
      </c>
      <c r="S13" s="114" t="str" cm="1">
        <f t="array" ref="S13">IF($K13=1,INDEX(E$11:E$36,MATCH(E13,E$11:E$36,0),)," ")</f>
        <v xml:space="preserve"> </v>
      </c>
      <c r="T13" s="114" t="str" cm="1">
        <f t="array" ref="T13">IF($K13=1,INDEX(F$11:F$36,MATCH(F13,F$11:F$36,0),)," ")</f>
        <v xml:space="preserve"> </v>
      </c>
      <c r="U13" s="113" t="str" cm="1">
        <f t="array" ref="U13">IF($K13=1,INDEX(G$11:G$36,MATCH(G13,G$11:G$36,0),)," ")</f>
        <v xml:space="preserve"> </v>
      </c>
      <c r="V13" s="37" t="str" cm="1">
        <f t="array" ref="V13">IF($K13=1,INDEX(H$11:H$36,MATCH(H13,H$11:H$36,0),)," ")</f>
        <v xml:space="preserve"> </v>
      </c>
      <c r="X13" s="37">
        <v>18</v>
      </c>
      <c r="Y13" s="113" t="s">
        <v>73</v>
      </c>
      <c r="Z13" s="113" t="s">
        <v>27</v>
      </c>
      <c r="AA13" s="113" t="s">
        <v>11</v>
      </c>
      <c r="AB13" s="114">
        <v>0.55902777777777779</v>
      </c>
      <c r="AC13" s="114">
        <v>0.63541666666666663</v>
      </c>
      <c r="AD13" s="113">
        <v>1.7</v>
      </c>
      <c r="AE13" s="37">
        <v>7</v>
      </c>
    </row>
    <row r="14" spans="1:31" ht="18.75" x14ac:dyDescent="0.3">
      <c r="A14" s="27">
        <v>4</v>
      </c>
      <c r="B14" t="s">
        <v>6</v>
      </c>
      <c r="C14" s="15" t="s">
        <v>69</v>
      </c>
      <c r="D14" t="s">
        <v>13</v>
      </c>
      <c r="E14" s="16">
        <v>0.75</v>
      </c>
      <c r="F14" s="16">
        <v>0.86458333333333337</v>
      </c>
      <c r="G14">
        <v>3.5</v>
      </c>
      <c r="H14">
        <v>4</v>
      </c>
      <c r="I14">
        <f t="shared" si="0"/>
        <v>5</v>
      </c>
      <c r="J14">
        <v>4</v>
      </c>
      <c r="K14">
        <v>0</v>
      </c>
      <c r="L14">
        <f>K14*1</f>
        <v>0</v>
      </c>
      <c r="O14" s="37" t="str" cm="1">
        <f t="array" ref="O14">IF($K14=1,INDEX(A$11:A$36,MATCH(A14,A$11:A$36,0),)," ")</f>
        <v xml:space="preserve"> </v>
      </c>
      <c r="P14" s="113" t="str" cm="1">
        <f t="array" ref="P14">IF($K14=1,INDEX(B$11:B$36,MATCH(B14,B$11:B$36,0),)," ")</f>
        <v xml:space="preserve"> </v>
      </c>
      <c r="Q14" s="113" t="str" cm="1">
        <f t="array" ref="Q14">IF($K14=1,INDEX(C$11:C$36,MATCH(C14,C$11:C$36,0),)," ")</f>
        <v xml:space="preserve"> </v>
      </c>
      <c r="R14" s="113" t="str" cm="1">
        <f t="array" ref="R14">IF($K14=1,INDEX(D$11:D$36,MATCH(D14,D$11:D$36,0),)," ")</f>
        <v xml:space="preserve"> </v>
      </c>
      <c r="S14" s="114" t="str" cm="1">
        <f t="array" ref="S14">IF($K14=1,INDEX(E$11:E$36,MATCH(E14,E$11:E$36,0),)," ")</f>
        <v xml:space="preserve"> </v>
      </c>
      <c r="T14" s="114" t="str" cm="1">
        <f t="array" ref="T14">IF($K14=1,INDEX(F$11:F$36,MATCH(F14,F$11:F$36,0),)," ")</f>
        <v xml:space="preserve"> </v>
      </c>
      <c r="U14" s="113" t="str" cm="1">
        <f t="array" ref="U14">IF($K14=1,INDEX(G$11:G$36,MATCH(G14,G$11:G$36,0),)," ")</f>
        <v xml:space="preserve"> </v>
      </c>
      <c r="V14" s="37" t="str" cm="1">
        <f t="array" ref="V14">IF($K14=1,INDEX(H$11:H$36,MATCH(H14,H$11:H$36,0),)," ")</f>
        <v xml:space="preserve"> </v>
      </c>
      <c r="X14" s="37">
        <v>16</v>
      </c>
      <c r="Y14" s="113" t="s">
        <v>76</v>
      </c>
      <c r="Z14" s="113" t="s">
        <v>25</v>
      </c>
      <c r="AA14" s="113" t="s">
        <v>12</v>
      </c>
      <c r="AB14" s="114">
        <v>0.55902777777777779</v>
      </c>
      <c r="AC14" s="114">
        <v>0.59722222222222221</v>
      </c>
      <c r="AD14" s="113">
        <v>1.95</v>
      </c>
      <c r="AE14" s="37">
        <v>14</v>
      </c>
    </row>
    <row r="15" spans="1:31" ht="18.75" x14ac:dyDescent="0.3">
      <c r="A15" s="27">
        <v>5</v>
      </c>
      <c r="B15" t="s">
        <v>6</v>
      </c>
      <c r="C15" s="15" t="s">
        <v>69</v>
      </c>
      <c r="D15" t="s">
        <v>8</v>
      </c>
      <c r="E15" s="16">
        <v>0.55902777777777779</v>
      </c>
      <c r="F15" s="16">
        <v>0.59722222222222221</v>
      </c>
      <c r="G15">
        <v>2.2999999999999998</v>
      </c>
      <c r="H15">
        <v>5</v>
      </c>
      <c r="I15">
        <f t="shared" si="0"/>
        <v>1</v>
      </c>
      <c r="J15">
        <v>5</v>
      </c>
      <c r="K15">
        <v>0</v>
      </c>
      <c r="L15">
        <f>K15*0.5</f>
        <v>0</v>
      </c>
      <c r="O15" s="37" t="str" cm="1">
        <f t="array" ref="O15">IF($K15=1,INDEX(A$11:A$36,MATCH(A15,A$11:A$36,0),)," ")</f>
        <v xml:space="preserve"> </v>
      </c>
      <c r="P15" s="113" t="str" cm="1">
        <f t="array" ref="P15">IF($K15=1,INDEX(B$11:B$36,MATCH(B15,B$11:B$36,0),)," ")</f>
        <v xml:space="preserve"> </v>
      </c>
      <c r="Q15" s="113" t="str" cm="1">
        <f t="array" ref="Q15">IF($K15=1,INDEX(C$11:C$36,MATCH(C15,C$11:C$36,0),)," ")</f>
        <v xml:space="preserve"> </v>
      </c>
      <c r="R15" s="113" t="str" cm="1">
        <f t="array" ref="R15">IF($K15=1,INDEX(D$11:D$36,MATCH(D15,D$11:D$36,0),)," ")</f>
        <v xml:space="preserve"> </v>
      </c>
      <c r="S15" s="114" t="str" cm="1">
        <f t="array" ref="S15">IF($K15=1,INDEX(E$11:E$36,MATCH(E15,E$11:E$36,0),)," ")</f>
        <v xml:space="preserve"> </v>
      </c>
      <c r="T15" s="114" t="str" cm="1">
        <f t="array" ref="T15">IF($K15=1,INDEX(F$11:F$36,MATCH(F15,F$11:F$36,0),)," ")</f>
        <v xml:space="preserve"> </v>
      </c>
      <c r="U15" s="113" t="str" cm="1">
        <f t="array" ref="U15">IF($K15=1,INDEX(G$11:G$36,MATCH(G15,G$11:G$36,0),)," ")</f>
        <v xml:space="preserve"> </v>
      </c>
      <c r="V15" s="37" t="str" cm="1">
        <f t="array" ref="V15">IF($K15=1,INDEX(H$11:H$36,MATCH(H15,H$11:H$36,0),)," ")</f>
        <v xml:space="preserve"> </v>
      </c>
      <c r="X15" s="37">
        <v>9</v>
      </c>
      <c r="Y15" s="113" t="s">
        <v>18</v>
      </c>
      <c r="Z15" s="113" t="s">
        <v>19</v>
      </c>
      <c r="AA15" s="113" t="s">
        <v>12</v>
      </c>
      <c r="AB15" s="114">
        <v>0.60416666666666663</v>
      </c>
      <c r="AC15" s="114">
        <v>0.71875</v>
      </c>
      <c r="AD15" s="113">
        <v>4.4000000000000004</v>
      </c>
      <c r="AE15" s="37">
        <v>9</v>
      </c>
    </row>
    <row r="16" spans="1:31" ht="18.75" x14ac:dyDescent="0.3">
      <c r="A16" s="27">
        <v>5</v>
      </c>
      <c r="B16" t="s">
        <v>6</v>
      </c>
      <c r="C16" s="15" t="s">
        <v>69</v>
      </c>
      <c r="D16" t="s">
        <v>12</v>
      </c>
      <c r="E16" s="16">
        <v>0.55902777777777779</v>
      </c>
      <c r="F16" s="16">
        <v>0.63541666666666663</v>
      </c>
      <c r="G16">
        <v>2.2999999999999998</v>
      </c>
      <c r="H16">
        <v>6</v>
      </c>
      <c r="I16">
        <f t="shared" si="0"/>
        <v>3</v>
      </c>
      <c r="J16">
        <v>6</v>
      </c>
      <c r="K16">
        <v>0</v>
      </c>
      <c r="L16">
        <f>K16*0.5</f>
        <v>0</v>
      </c>
      <c r="O16" s="37" t="str" cm="1">
        <f t="array" ref="O16">IF($K16=1,INDEX(A$11:A$36,MATCH(A16,A$11:A$36,0),)," ")</f>
        <v xml:space="preserve"> </v>
      </c>
      <c r="P16" s="113" t="str" cm="1">
        <f t="array" ref="P16">IF($K16=1,INDEX(B$11:B$36,MATCH(B16,B$11:B$36,0),)," ")</f>
        <v xml:space="preserve"> </v>
      </c>
      <c r="Q16" s="113" t="str" cm="1">
        <f t="array" ref="Q16">IF($K16=1,INDEX(C$11:C$36,MATCH(C16,C$11:C$36,0),)," ")</f>
        <v xml:space="preserve"> </v>
      </c>
      <c r="R16" s="113" t="str" cm="1">
        <f t="array" ref="R16">IF($K16=1,INDEX(D$11:D$36,MATCH(D16,D$11:D$36,0),)," ")</f>
        <v xml:space="preserve"> </v>
      </c>
      <c r="S16" s="114" t="str" cm="1">
        <f t="array" ref="S16">IF($K16=1,INDEX(E$11:E$36,MATCH(E16,E$11:E$36,0),)," ")</f>
        <v xml:space="preserve"> </v>
      </c>
      <c r="T16" s="114" t="str" cm="1">
        <f t="array" ref="T16">IF($K16=1,INDEX(F$11:F$36,MATCH(F16,F$11:F$36,0),)," ")</f>
        <v xml:space="preserve"> </v>
      </c>
      <c r="U16" s="113" t="str" cm="1">
        <f t="array" ref="U16">IF($K16=1,INDEX(G$11:G$36,MATCH(G16,G$11:G$36,0),)," ")</f>
        <v xml:space="preserve"> </v>
      </c>
      <c r="V16" s="37" t="str" cm="1">
        <f t="array" ref="V16">IF($K16=1,INDEX(H$11:H$36,MATCH(H16,H$11:H$36,0),)," ")</f>
        <v xml:space="preserve"> </v>
      </c>
      <c r="X16" s="37">
        <v>7</v>
      </c>
      <c r="Y16" s="113" t="s">
        <v>70</v>
      </c>
      <c r="Z16" s="113" t="s">
        <v>17</v>
      </c>
      <c r="AA16" s="113" t="s">
        <v>12</v>
      </c>
      <c r="AB16" s="114">
        <v>0.75</v>
      </c>
      <c r="AC16" s="114">
        <v>0.86458333333333337</v>
      </c>
      <c r="AD16" s="113">
        <v>3.5</v>
      </c>
      <c r="AE16" s="37">
        <v>3</v>
      </c>
    </row>
    <row r="17" spans="1:31" ht="18.75" x14ac:dyDescent="0.3">
      <c r="A17" s="27">
        <v>6</v>
      </c>
      <c r="B17" t="s">
        <v>6</v>
      </c>
      <c r="C17" s="15" t="s">
        <v>69</v>
      </c>
      <c r="D17" t="s">
        <v>11</v>
      </c>
      <c r="E17" s="16">
        <v>0.55902777777777779</v>
      </c>
      <c r="F17" s="16">
        <v>0.63541666666666663</v>
      </c>
      <c r="G17">
        <v>1.35</v>
      </c>
      <c r="H17">
        <v>7</v>
      </c>
      <c r="I17">
        <f t="shared" si="0"/>
        <v>2</v>
      </c>
      <c r="J17">
        <v>7</v>
      </c>
      <c r="K17">
        <v>0</v>
      </c>
      <c r="L17">
        <f>K17*0.5</f>
        <v>0</v>
      </c>
      <c r="O17" s="37" t="str" cm="1">
        <f t="array" ref="O17">IF($K17=1,INDEX(A$11:A$36,MATCH(A17,A$11:A$36,0),)," ")</f>
        <v xml:space="preserve"> </v>
      </c>
      <c r="P17" s="113" t="str" cm="1">
        <f t="array" ref="P17">IF($K17=1,INDEX(B$11:B$36,MATCH(B17,B$11:B$36,0),)," ")</f>
        <v xml:space="preserve"> </v>
      </c>
      <c r="Q17" s="113" t="str" cm="1">
        <f t="array" ref="Q17">IF($K17=1,INDEX(C$11:C$36,MATCH(C17,C$11:C$36,0),)," ")</f>
        <v xml:space="preserve"> </v>
      </c>
      <c r="R17" s="113" t="str" cm="1">
        <f t="array" ref="R17">IF($K17=1,INDEX(D$11:D$36,MATCH(D17,D$11:D$36,0),)," ")</f>
        <v xml:space="preserve"> </v>
      </c>
      <c r="S17" s="114" t="str" cm="1">
        <f t="array" ref="S17">IF($K17=1,INDEX(E$11:E$36,MATCH(E17,E$11:E$36,0),)," ")</f>
        <v xml:space="preserve"> </v>
      </c>
      <c r="T17" s="114" t="str" cm="1">
        <f t="array" ref="T17">IF($K17=1,INDEX(F$11:F$36,MATCH(F17,F$11:F$36,0),)," ")</f>
        <v xml:space="preserve"> </v>
      </c>
      <c r="U17" s="113" t="str" cm="1">
        <f t="array" ref="U17">IF($K17=1,INDEX(G$11:G$36,MATCH(G17,G$11:G$36,0),)," ")</f>
        <v xml:space="preserve"> </v>
      </c>
      <c r="V17" s="37" t="str" cm="1">
        <f t="array" ref="V17">IF($K17=1,INDEX(H$11:H$36,MATCH(H17,H$11:H$36,0),)," ")</f>
        <v xml:space="preserve"> </v>
      </c>
      <c r="X17" s="37">
        <v>18</v>
      </c>
      <c r="Y17" s="113" t="s">
        <v>73</v>
      </c>
      <c r="Z17" s="113" t="s">
        <v>27</v>
      </c>
      <c r="AA17" s="113" t="s">
        <v>35</v>
      </c>
      <c r="AB17" s="114">
        <v>0.55902777777777779</v>
      </c>
      <c r="AC17" s="114">
        <v>0.59722222222222221</v>
      </c>
      <c r="AD17" s="113">
        <v>1.7</v>
      </c>
      <c r="AE17" s="37">
        <v>8</v>
      </c>
    </row>
    <row r="18" spans="1:31" ht="18.75" x14ac:dyDescent="0.3">
      <c r="A18" s="27">
        <v>6</v>
      </c>
      <c r="B18" t="s">
        <v>6</v>
      </c>
      <c r="C18" s="15" t="s">
        <v>69</v>
      </c>
      <c r="D18" t="s">
        <v>35</v>
      </c>
      <c r="E18" s="16">
        <v>0.55902777777777779</v>
      </c>
      <c r="F18" s="16">
        <v>0.59722222222222221</v>
      </c>
      <c r="G18">
        <v>1.35</v>
      </c>
      <c r="H18">
        <v>8</v>
      </c>
      <c r="I18">
        <f t="shared" si="0"/>
        <v>4</v>
      </c>
      <c r="J18" s="17">
        <v>9</v>
      </c>
      <c r="K18">
        <v>0</v>
      </c>
      <c r="L18">
        <f>K18*0.5</f>
        <v>0</v>
      </c>
      <c r="O18" s="37" t="str" cm="1">
        <f t="array" ref="O18">IF($K18=1,INDEX(A$11:A$36,MATCH(A18,A$11:A$36,0),)," ")</f>
        <v xml:space="preserve"> </v>
      </c>
      <c r="P18" s="113" t="str" cm="1">
        <f t="array" ref="P18">IF($K18=1,INDEX(B$11:B$36,MATCH(B18,B$11:B$36,0),)," ")</f>
        <v xml:space="preserve"> </v>
      </c>
      <c r="Q18" s="113" t="str" cm="1">
        <f t="array" ref="Q18">IF($K18=1,INDEX(C$11:C$36,MATCH(C18,C$11:C$36,0),)," ")</f>
        <v xml:space="preserve"> </v>
      </c>
      <c r="R18" s="113" t="str" cm="1">
        <f t="array" ref="R18">IF($K18=1,INDEX(D$11:D$36,MATCH(D18,D$11:D$36,0),)," ")</f>
        <v xml:space="preserve"> </v>
      </c>
      <c r="S18" s="114" t="str" cm="1">
        <f t="array" ref="S18">IF($K18=1,INDEX(E$11:E$36,MATCH(E18,E$11:E$36,0),)," ")</f>
        <v xml:space="preserve"> </v>
      </c>
      <c r="T18" s="114" t="str" cm="1">
        <f t="array" ref="T18">IF($K18=1,INDEX(F$11:F$36,MATCH(F18,F$11:F$36,0),)," ")</f>
        <v xml:space="preserve"> </v>
      </c>
      <c r="U18" s="113" t="str" cm="1">
        <f t="array" ref="U18">IF($K18=1,INDEX(G$11:G$36,MATCH(G18,G$11:G$36,0),)," ")</f>
        <v xml:space="preserve"> </v>
      </c>
      <c r="V18" s="37" t="str" cm="1">
        <f t="array" ref="V18">IF($K18=1,INDEX(H$11:H$36,MATCH(H18,H$11:H$36,0),)," ")</f>
        <v xml:space="preserve"> </v>
      </c>
      <c r="X18" s="37" t="s">
        <v>231</v>
      </c>
      <c r="Y18" s="113" t="s">
        <v>231</v>
      </c>
      <c r="Z18" s="113" t="s">
        <v>231</v>
      </c>
      <c r="AA18" s="113" t="s">
        <v>231</v>
      </c>
      <c r="AB18" s="114" t="s">
        <v>231</v>
      </c>
      <c r="AC18" s="114" t="s">
        <v>231</v>
      </c>
      <c r="AD18" s="113" t="s">
        <v>231</v>
      </c>
      <c r="AE18" s="37" t="s">
        <v>231</v>
      </c>
    </row>
    <row r="19" spans="1:31" ht="18.75" x14ac:dyDescent="0.3">
      <c r="A19" s="27">
        <v>7</v>
      </c>
      <c r="B19" t="s">
        <v>70</v>
      </c>
      <c r="C19" s="15" t="s">
        <v>17</v>
      </c>
      <c r="D19" t="s">
        <v>12</v>
      </c>
      <c r="E19" s="16">
        <v>0.75</v>
      </c>
      <c r="F19" s="16">
        <v>0.86458333333333337</v>
      </c>
      <c r="G19">
        <v>3.5</v>
      </c>
      <c r="H19">
        <v>3</v>
      </c>
      <c r="I19">
        <f t="shared" si="0"/>
        <v>3</v>
      </c>
      <c r="J19">
        <v>3</v>
      </c>
      <c r="K19">
        <v>1</v>
      </c>
      <c r="L19">
        <f>K19*1</f>
        <v>1</v>
      </c>
      <c r="O19" s="37" cm="1">
        <f t="array" ref="O19">IF($K19=1,INDEX(A$11:A$36,MATCH(A19,A$11:A$36,0),)," ")</f>
        <v>7</v>
      </c>
      <c r="P19" s="113" t="str" cm="1">
        <f t="array" ref="P19">IF($K19=1,INDEX(B$11:B$36,MATCH(B19,B$11:B$36,0),)," ")</f>
        <v>FIN300</v>
      </c>
      <c r="Q19" s="113" t="str" cm="1">
        <f t="array" ref="Q19">IF($K19=1,INDEX(C$11:C$36,MATCH(C19,C$11:C$36,0),)," ")</f>
        <v>International Finance</v>
      </c>
      <c r="R19" s="113" t="str" cm="1">
        <f t="array" ref="R19">IF($K19=1,INDEX(D$11:D$36,MATCH(D19,D$11:D$36,0),)," ")</f>
        <v>Wednesday</v>
      </c>
      <c r="S19" s="114" cm="1">
        <f t="array" ref="S19">IF($K19=1,INDEX(E$11:E$36,MATCH(E19,E$11:E$36,0),)," ")</f>
        <v>0.75</v>
      </c>
      <c r="T19" s="114" cm="1">
        <f t="array" ref="T19">IF($K19=1,INDEX(F$11:F$36,MATCH(F19,F$11:F$36,0),)," ")</f>
        <v>0.86458333333333337</v>
      </c>
      <c r="U19" s="113" cm="1">
        <f t="array" ref="U19">IF($K19=1,INDEX(G$11:G$36,MATCH(G19,G$11:G$36,0),)," ")</f>
        <v>3.5</v>
      </c>
      <c r="V19" s="37" cm="1">
        <f t="array" ref="V19">IF($K19=1,INDEX(H$11:H$36,MATCH(H19,H$11:H$36,0),)," ")</f>
        <v>3</v>
      </c>
      <c r="X19" s="37"/>
      <c r="Y19" s="113"/>
      <c r="Z19" s="113"/>
      <c r="AA19" s="113"/>
      <c r="AB19" s="114"/>
      <c r="AC19" s="114"/>
      <c r="AD19" s="113"/>
      <c r="AE19" s="37"/>
    </row>
    <row r="20" spans="1:31" ht="18.75" x14ac:dyDescent="0.3">
      <c r="A20" s="27">
        <v>8</v>
      </c>
      <c r="B20" t="s">
        <v>70</v>
      </c>
      <c r="C20" s="15" t="s">
        <v>17</v>
      </c>
      <c r="D20" t="s">
        <v>11</v>
      </c>
      <c r="E20" s="16">
        <v>0.55902777777777779</v>
      </c>
      <c r="F20" s="16">
        <v>0.63541666666666663</v>
      </c>
      <c r="G20">
        <v>1.65</v>
      </c>
      <c r="H20">
        <v>7</v>
      </c>
      <c r="I20">
        <f t="shared" si="0"/>
        <v>2</v>
      </c>
      <c r="J20">
        <v>7</v>
      </c>
      <c r="K20">
        <v>0</v>
      </c>
      <c r="L20">
        <f>K20*0.5</f>
        <v>0</v>
      </c>
      <c r="O20" s="37" t="str" cm="1">
        <f t="array" ref="O20">IF($K20=1,INDEX(A$11:A$36,MATCH(A20,A$11:A$36,0),)," ")</f>
        <v xml:space="preserve"> </v>
      </c>
      <c r="P20" s="113" t="str" cm="1">
        <f t="array" ref="P20">IF($K20=1,INDEX(B$11:B$36,MATCH(B20,B$11:B$36,0),)," ")</f>
        <v xml:space="preserve"> </v>
      </c>
      <c r="Q20" s="113" t="str" cm="1">
        <f t="array" ref="Q20">IF($K20=1,INDEX(C$11:C$36,MATCH(C20,C$11:C$36,0),)," ")</f>
        <v xml:space="preserve"> </v>
      </c>
      <c r="R20" s="113" t="str" cm="1">
        <f t="array" ref="R20">IF($K20=1,INDEX(D$11:D$36,MATCH(D20,D$11:D$36,0),)," ")</f>
        <v xml:space="preserve"> </v>
      </c>
      <c r="S20" s="114" t="str" cm="1">
        <f t="array" ref="S20">IF($K20=1,INDEX(E$11:E$36,MATCH(E20,E$11:E$36,0),)," ")</f>
        <v xml:space="preserve"> </v>
      </c>
      <c r="T20" s="114" t="str" cm="1">
        <f t="array" ref="T20">IF($K20=1,INDEX(F$11:F$36,MATCH(F20,F$11:F$36,0),)," ")</f>
        <v xml:space="preserve"> </v>
      </c>
      <c r="U20" s="113" t="str" cm="1">
        <f t="array" ref="U20">IF($K20=1,INDEX(G$11:G$36,MATCH(G20,G$11:G$36,0),)," ")</f>
        <v xml:space="preserve"> </v>
      </c>
      <c r="V20" s="37" t="str" cm="1">
        <f t="array" ref="V20">IF($K20=1,INDEX(H$11:H$36,MATCH(H20,H$11:H$36,0),)," ")</f>
        <v xml:space="preserve"> </v>
      </c>
      <c r="X20" s="37"/>
      <c r="Y20" s="113"/>
      <c r="Z20" s="113"/>
      <c r="AA20" s="113"/>
      <c r="AB20" s="114"/>
      <c r="AC20" s="114"/>
      <c r="AD20" s="113"/>
      <c r="AE20" s="37"/>
    </row>
    <row r="21" spans="1:31" ht="18.75" x14ac:dyDescent="0.3">
      <c r="A21" s="27">
        <v>8</v>
      </c>
      <c r="B21" t="s">
        <v>70</v>
      </c>
      <c r="C21" s="15" t="s">
        <v>17</v>
      </c>
      <c r="D21" t="s">
        <v>35</v>
      </c>
      <c r="E21" s="16">
        <v>0.55902777777777779</v>
      </c>
      <c r="F21" s="16">
        <v>0.59722222222222221</v>
      </c>
      <c r="G21">
        <v>1.65</v>
      </c>
      <c r="H21">
        <v>8</v>
      </c>
      <c r="I21">
        <f t="shared" si="0"/>
        <v>4</v>
      </c>
      <c r="J21" s="17">
        <v>9</v>
      </c>
      <c r="K21">
        <v>0</v>
      </c>
      <c r="L21">
        <f>K21*0.5</f>
        <v>0</v>
      </c>
      <c r="O21" s="37" t="str" cm="1">
        <f t="array" ref="O21">IF($K21=1,INDEX(A$11:A$36,MATCH(A21,A$11:A$36,0),)," ")</f>
        <v xml:space="preserve"> </v>
      </c>
      <c r="P21" s="113" t="str" cm="1">
        <f t="array" ref="P21">IF($K21=1,INDEX(B$11:B$36,MATCH(B21,B$11:B$36,0),)," ")</f>
        <v xml:space="preserve"> </v>
      </c>
      <c r="Q21" s="113" t="str" cm="1">
        <f t="array" ref="Q21">IF($K21=1,INDEX(C$11:C$36,MATCH(C21,C$11:C$36,0),)," ")</f>
        <v xml:space="preserve"> </v>
      </c>
      <c r="R21" s="113" t="str" cm="1">
        <f t="array" ref="R21">IF($K21=1,INDEX(D$11:D$36,MATCH(D21,D$11:D$36,0),)," ")</f>
        <v xml:space="preserve"> </v>
      </c>
      <c r="S21" s="114" t="str" cm="1">
        <f t="array" ref="S21">IF($K21=1,INDEX(E$11:E$36,MATCH(E21,E$11:E$36,0),)," ")</f>
        <v xml:space="preserve"> </v>
      </c>
      <c r="T21" s="114" t="str" cm="1">
        <f t="array" ref="T21">IF($K21=1,INDEX(F$11:F$36,MATCH(F21,F$11:F$36,0),)," ")</f>
        <v xml:space="preserve"> </v>
      </c>
      <c r="U21" s="113" t="str" cm="1">
        <f t="array" ref="U21">IF($K21=1,INDEX(G$11:G$36,MATCH(G21,G$11:G$36,0),)," ")</f>
        <v xml:space="preserve"> </v>
      </c>
      <c r="V21" s="37" t="str" cm="1">
        <f t="array" ref="V21">IF($K21=1,INDEX(H$11:H$36,MATCH(H21,H$11:H$36,0),)," ")</f>
        <v xml:space="preserve"> </v>
      </c>
      <c r="X21" s="37"/>
      <c r="Y21" s="113"/>
      <c r="Z21" s="113"/>
      <c r="AA21" s="113"/>
      <c r="AB21" s="114"/>
      <c r="AC21" s="114"/>
      <c r="AD21" s="113"/>
      <c r="AE21" s="37"/>
    </row>
    <row r="22" spans="1:31" ht="18.75" x14ac:dyDescent="0.3">
      <c r="A22" s="27">
        <v>9</v>
      </c>
      <c r="B22" t="s">
        <v>18</v>
      </c>
      <c r="C22" s="15" t="s">
        <v>19</v>
      </c>
      <c r="D22" t="s">
        <v>12</v>
      </c>
      <c r="E22" s="16">
        <v>0.60416666666666663</v>
      </c>
      <c r="F22" s="16">
        <v>0.71875</v>
      </c>
      <c r="G22">
        <v>4.4000000000000004</v>
      </c>
      <c r="H22">
        <v>9</v>
      </c>
      <c r="I22">
        <f t="shared" si="0"/>
        <v>3</v>
      </c>
      <c r="J22">
        <v>6</v>
      </c>
      <c r="K22">
        <v>1</v>
      </c>
      <c r="L22">
        <f>K22*1</f>
        <v>1</v>
      </c>
      <c r="O22" s="37" cm="1">
        <f t="array" ref="O22">IF($K22=1,INDEX(A$11:A$36,MATCH(A22,A$11:A$36,0),)," ")</f>
        <v>9</v>
      </c>
      <c r="P22" s="113" t="str" cm="1">
        <f t="array" ref="P22">IF($K22=1,INDEX(B$11:B$36,MATCH(B22,B$11:B$36,0),)," ")</f>
        <v>CS101</v>
      </c>
      <c r="Q22" s="113" t="str" cm="1">
        <f t="array" ref="Q22">IF($K22=1,INDEX(C$11:C$36,MATCH(C22,C$11:C$36,0),)," ")</f>
        <v>Intergenerational Computing</v>
      </c>
      <c r="R22" s="113" t="str" cm="1">
        <f t="array" ref="R22">IF($K22=1,INDEX(D$11:D$36,MATCH(D22,D$11:D$36,0),)," ")</f>
        <v>Wednesday</v>
      </c>
      <c r="S22" s="114" cm="1">
        <f t="array" ref="S22">IF($K22=1,INDEX(E$11:E$36,MATCH(E22,E$11:E$36,0),)," ")</f>
        <v>0.60416666666666663</v>
      </c>
      <c r="T22" s="114" cm="1">
        <f t="array" ref="T22">IF($K22=1,INDEX(F$11:F$36,MATCH(F22,F$11:F$36,0),)," ")</f>
        <v>0.71875</v>
      </c>
      <c r="U22" s="113" cm="1">
        <f t="array" ref="U22">IF($K22=1,INDEX(G$11:G$36,MATCH(G22,G$11:G$36,0),)," ")</f>
        <v>4.4000000000000004</v>
      </c>
      <c r="V22" s="37" cm="1">
        <f t="array" ref="V22">IF($K22=1,INDEX(H$11:H$36,MATCH(H22,H$11:H$36,0),)," ")</f>
        <v>9</v>
      </c>
      <c r="X22" s="37"/>
      <c r="Y22" s="113"/>
      <c r="Z22" s="113"/>
      <c r="AA22" s="113"/>
      <c r="AB22" s="114"/>
      <c r="AC22" s="114"/>
      <c r="AD22" s="113"/>
      <c r="AE22" s="37"/>
    </row>
    <row r="23" spans="1:31" ht="18.75" x14ac:dyDescent="0.3">
      <c r="A23" s="27">
        <v>10</v>
      </c>
      <c r="B23" t="s">
        <v>18</v>
      </c>
      <c r="C23" s="15" t="s">
        <v>19</v>
      </c>
      <c r="D23" t="s">
        <v>35</v>
      </c>
      <c r="E23" s="16">
        <v>0.60416666666666663</v>
      </c>
      <c r="F23" s="16">
        <v>0.71875</v>
      </c>
      <c r="G23">
        <v>3.1</v>
      </c>
      <c r="H23">
        <v>10</v>
      </c>
      <c r="I23">
        <f t="shared" si="0"/>
        <v>4</v>
      </c>
      <c r="J23" s="17">
        <v>10</v>
      </c>
      <c r="K23">
        <v>0</v>
      </c>
      <c r="L23">
        <f>K23*1</f>
        <v>0</v>
      </c>
      <c r="O23" s="37" t="str" cm="1">
        <f t="array" ref="O23">IF($K23=1,INDEX(A$11:A$36,MATCH(A23,A$11:A$36,0),)," ")</f>
        <v xml:space="preserve"> </v>
      </c>
      <c r="P23" s="113" t="str" cm="1">
        <f t="array" ref="P23">IF($K23=1,INDEX(B$11:B$36,MATCH(B23,B$11:B$36,0),)," ")</f>
        <v xml:space="preserve"> </v>
      </c>
      <c r="Q23" s="113" t="str" cm="1">
        <f t="array" ref="Q23">IF($K23=1,INDEX(C$11:C$36,MATCH(C23,C$11:C$36,0),)," ")</f>
        <v xml:space="preserve"> </v>
      </c>
      <c r="R23" s="113" t="str" cm="1">
        <f t="array" ref="R23">IF($K23=1,INDEX(D$11:D$36,MATCH(D23,D$11:D$36,0),)," ")</f>
        <v xml:space="preserve"> </v>
      </c>
      <c r="S23" s="114" t="str" cm="1">
        <f t="array" ref="S23">IF($K23=1,INDEX(E$11:E$36,MATCH(E23,E$11:E$36,0),)," ")</f>
        <v xml:space="preserve"> </v>
      </c>
      <c r="T23" s="114" t="str" cm="1">
        <f t="array" ref="T23">IF($K23=1,INDEX(F$11:F$36,MATCH(F23,F$11:F$36,0),)," ")</f>
        <v xml:space="preserve"> </v>
      </c>
      <c r="U23" s="113" t="str" cm="1">
        <f t="array" ref="U23">IF($K23=1,INDEX(G$11:G$36,MATCH(G23,G$11:G$36,0),)," ")</f>
        <v xml:space="preserve"> </v>
      </c>
      <c r="V23" s="37" t="str" cm="1">
        <f t="array" ref="V23">IF($K23=1,INDEX(H$11:H$36,MATCH(H23,H$11:H$36,0),)," ")</f>
        <v xml:space="preserve"> </v>
      </c>
      <c r="X23" s="37"/>
      <c r="Y23" s="113"/>
      <c r="Z23" s="113"/>
      <c r="AA23" s="113"/>
      <c r="AB23" s="114"/>
      <c r="AC23" s="114"/>
      <c r="AD23" s="113"/>
      <c r="AE23" s="37"/>
    </row>
    <row r="24" spans="1:31" ht="30.75" x14ac:dyDescent="0.3">
      <c r="A24" s="27">
        <v>11</v>
      </c>
      <c r="B24" t="s">
        <v>20</v>
      </c>
      <c r="C24" s="15" t="s">
        <v>21</v>
      </c>
      <c r="D24" t="s">
        <v>11</v>
      </c>
      <c r="E24" s="16">
        <v>0.75</v>
      </c>
      <c r="F24" s="16">
        <v>0.86458333333333337</v>
      </c>
      <c r="G24">
        <v>3.7</v>
      </c>
      <c r="H24">
        <v>2</v>
      </c>
      <c r="I24">
        <f t="shared" si="0"/>
        <v>2</v>
      </c>
      <c r="J24">
        <v>2</v>
      </c>
      <c r="K24">
        <v>0</v>
      </c>
      <c r="L24">
        <f>K24*1</f>
        <v>0</v>
      </c>
      <c r="O24" s="37" t="str" cm="1">
        <f t="array" ref="O24">IF($K24=1,INDEX(A$11:A$36,MATCH(A24,A$11:A$36,0),)," ")</f>
        <v xml:space="preserve"> </v>
      </c>
      <c r="P24" s="113" t="str" cm="1">
        <f t="array" ref="P24">IF($K24=1,INDEX(B$11:B$36,MATCH(B24,B$11:B$36,0),)," ")</f>
        <v xml:space="preserve"> </v>
      </c>
      <c r="Q24" s="113" t="str" cm="1">
        <f t="array" ref="Q24">IF($K24=1,INDEX(C$11:C$36,MATCH(C24,C$11:C$36,0),)," ")</f>
        <v xml:space="preserve"> </v>
      </c>
      <c r="R24" s="113" t="str" cm="1">
        <f t="array" ref="R24">IF($K24=1,INDEX(D$11:D$36,MATCH(D24,D$11:D$36,0),)," ")</f>
        <v xml:space="preserve"> </v>
      </c>
      <c r="S24" s="114" t="str" cm="1">
        <f t="array" ref="S24">IF($K24=1,INDEX(E$11:E$36,MATCH(E24,E$11:E$36,0),)," ")</f>
        <v xml:space="preserve"> </v>
      </c>
      <c r="T24" s="114" t="str" cm="1">
        <f t="array" ref="T24">IF($K24=1,INDEX(F$11:F$36,MATCH(F24,F$11:F$36,0),)," ")</f>
        <v xml:space="preserve"> </v>
      </c>
      <c r="U24" s="113" t="str" cm="1">
        <f t="array" ref="U24">IF($K24=1,INDEX(G$11:G$36,MATCH(G24,G$11:G$36,0),)," ")</f>
        <v xml:space="preserve"> </v>
      </c>
      <c r="V24" s="37" t="str" cm="1">
        <f t="array" ref="V24">IF($K24=1,INDEX(H$11:H$36,MATCH(H24,H$11:H$36,0),)," ")</f>
        <v xml:space="preserve"> </v>
      </c>
      <c r="X24" s="37"/>
      <c r="Y24" s="113"/>
      <c r="Z24" s="113"/>
      <c r="AA24" s="113"/>
      <c r="AB24" s="114"/>
      <c r="AC24" s="114"/>
      <c r="AD24" s="113"/>
      <c r="AE24" s="37"/>
    </row>
    <row r="25" spans="1:31" ht="30.75" x14ac:dyDescent="0.3">
      <c r="A25" s="27">
        <v>12</v>
      </c>
      <c r="B25" t="s">
        <v>20</v>
      </c>
      <c r="C25" s="15" t="s">
        <v>21</v>
      </c>
      <c r="D25" t="s">
        <v>12</v>
      </c>
      <c r="E25" s="16">
        <v>0.60416666666666663</v>
      </c>
      <c r="F25" s="16">
        <v>0.71875</v>
      </c>
      <c r="G25">
        <v>3.5</v>
      </c>
      <c r="H25">
        <v>11</v>
      </c>
      <c r="I25">
        <f t="shared" si="0"/>
        <v>3</v>
      </c>
      <c r="J25">
        <v>6</v>
      </c>
      <c r="K25">
        <v>0</v>
      </c>
      <c r="L25">
        <f>K25*1</f>
        <v>0</v>
      </c>
      <c r="O25" s="37" t="str" cm="1">
        <f t="array" ref="O25">IF($K25=1,INDEX(A$11:A$36,MATCH(A25,A$11:A$36,0),)," ")</f>
        <v xml:space="preserve"> </v>
      </c>
      <c r="P25" s="113" t="str" cm="1">
        <f t="array" ref="P25">IF($K25=1,INDEX(B$11:B$36,MATCH(B25,B$11:B$36,0),)," ")</f>
        <v xml:space="preserve"> </v>
      </c>
      <c r="Q25" s="113" t="str" cm="1">
        <f t="array" ref="Q25">IF($K25=1,INDEX(C$11:C$36,MATCH(C25,C$11:C$36,0),)," ")</f>
        <v xml:space="preserve"> </v>
      </c>
      <c r="R25" s="113" t="str" cm="1">
        <f t="array" ref="R25">IF($K25=1,INDEX(D$11:D$36,MATCH(D25,D$11:D$36,0),)," ")</f>
        <v xml:space="preserve"> </v>
      </c>
      <c r="S25" s="114" t="str" cm="1">
        <f t="array" ref="S25">IF($K25=1,INDEX(E$11:E$36,MATCH(E25,E$11:E$36,0),)," ")</f>
        <v xml:space="preserve"> </v>
      </c>
      <c r="T25" s="114" t="str" cm="1">
        <f t="array" ref="T25">IF($K25=1,INDEX(F$11:F$36,MATCH(F25,F$11:F$36,0),)," ")</f>
        <v xml:space="preserve"> </v>
      </c>
      <c r="U25" s="113" t="str" cm="1">
        <f t="array" ref="U25">IF($K25=1,INDEX(G$11:G$36,MATCH(G25,G$11:G$36,0),)," ")</f>
        <v xml:space="preserve"> </v>
      </c>
      <c r="V25" s="37" t="str" cm="1">
        <f t="array" ref="V25">IF($K25=1,INDEX(H$11:H$36,MATCH(H25,H$11:H$36,0),)," ")</f>
        <v xml:space="preserve"> </v>
      </c>
      <c r="X25" s="37"/>
      <c r="Y25" s="113"/>
      <c r="Z25" s="113"/>
      <c r="AA25" s="113"/>
      <c r="AB25" s="114"/>
      <c r="AC25" s="114"/>
      <c r="AD25" s="113"/>
      <c r="AE25" s="37"/>
    </row>
    <row r="26" spans="1:31" ht="18.75" x14ac:dyDescent="0.3">
      <c r="A26" s="27">
        <v>13</v>
      </c>
      <c r="B26" t="s">
        <v>71</v>
      </c>
      <c r="C26" s="15" t="s">
        <v>72</v>
      </c>
      <c r="D26" t="s">
        <v>35</v>
      </c>
      <c r="E26" s="16">
        <v>0.75</v>
      </c>
      <c r="F26" s="16">
        <v>0.86458333333333337</v>
      </c>
      <c r="G26">
        <v>3</v>
      </c>
      <c r="H26">
        <v>12</v>
      </c>
      <c r="I26">
        <f t="shared" si="0"/>
        <v>4</v>
      </c>
      <c r="J26" s="17">
        <v>11</v>
      </c>
      <c r="K26">
        <v>0</v>
      </c>
      <c r="L26">
        <f>K26*1</f>
        <v>0</v>
      </c>
      <c r="O26" s="37" t="str" cm="1">
        <f t="array" ref="O26">IF($K26=1,INDEX(A$11:A$36,MATCH(A26,A$11:A$36,0),)," ")</f>
        <v xml:space="preserve"> </v>
      </c>
      <c r="P26" s="113" t="str" cm="1">
        <f t="array" ref="P26">IF($K26=1,INDEX(B$11:B$36,MATCH(B26,B$11:B$36,0),)," ")</f>
        <v xml:space="preserve"> </v>
      </c>
      <c r="Q26" s="113" t="str" cm="1">
        <f t="array" ref="Q26">IF($K26=1,INDEX(C$11:C$36,MATCH(C26,C$11:C$36,0),)," ")</f>
        <v xml:space="preserve"> </v>
      </c>
      <c r="R26" s="113" t="str" cm="1">
        <f t="array" ref="R26">IF($K26=1,INDEX(D$11:D$36,MATCH(D26,D$11:D$36,0),)," ")</f>
        <v xml:space="preserve"> </v>
      </c>
      <c r="S26" s="114" t="str" cm="1">
        <f t="array" ref="S26">IF($K26=1,INDEX(E$11:E$36,MATCH(E26,E$11:E$36,0),)," ")</f>
        <v xml:space="preserve"> </v>
      </c>
      <c r="T26" s="114" t="str" cm="1">
        <f t="array" ref="T26">IF($K26=1,INDEX(F$11:F$36,MATCH(F26,F$11:F$36,0),)," ")</f>
        <v xml:space="preserve"> </v>
      </c>
      <c r="U26" s="113" t="str" cm="1">
        <f t="array" ref="U26">IF($K26=1,INDEX(G$11:G$36,MATCH(G26,G$11:G$36,0),)," ")</f>
        <v xml:space="preserve"> </v>
      </c>
      <c r="V26" s="37" t="str" cm="1">
        <f t="array" ref="V26">IF($K26=1,INDEX(H$11:H$36,MATCH(H26,H$11:H$36,0),)," ")</f>
        <v xml:space="preserve"> </v>
      </c>
      <c r="X26" s="37"/>
      <c r="Y26" s="113"/>
      <c r="Z26" s="113"/>
      <c r="AA26" s="113"/>
      <c r="AB26" s="114"/>
      <c r="AC26" s="114"/>
      <c r="AD26" s="113"/>
      <c r="AE26" s="37"/>
    </row>
    <row r="27" spans="1:31" ht="18.75" x14ac:dyDescent="0.3">
      <c r="A27" s="27">
        <v>14</v>
      </c>
      <c r="B27" t="s">
        <v>71</v>
      </c>
      <c r="C27" s="15" t="s">
        <v>72</v>
      </c>
      <c r="D27" t="s">
        <v>8</v>
      </c>
      <c r="E27" s="16">
        <v>0.55902777777777779</v>
      </c>
      <c r="F27" s="16">
        <v>0.59722222222222221</v>
      </c>
      <c r="G27">
        <v>1.85</v>
      </c>
      <c r="H27">
        <v>5</v>
      </c>
      <c r="I27">
        <f t="shared" si="0"/>
        <v>1</v>
      </c>
      <c r="J27">
        <v>5</v>
      </c>
      <c r="K27">
        <v>0</v>
      </c>
      <c r="L27" s="18">
        <f>K27*0.5</f>
        <v>0</v>
      </c>
      <c r="O27" s="37" t="str" cm="1">
        <f t="array" ref="O27">IF($K27=1,INDEX(A$11:A$36,MATCH(A27,A$11:A$36,0),)," ")</f>
        <v xml:space="preserve"> </v>
      </c>
      <c r="P27" s="113" t="str" cm="1">
        <f t="array" ref="P27">IF($K27=1,INDEX(B$11:B$36,MATCH(B27,B$11:B$36,0),)," ")</f>
        <v xml:space="preserve"> </v>
      </c>
      <c r="Q27" s="113" t="str" cm="1">
        <f t="array" ref="Q27">IF($K27=1,INDEX(C$11:C$36,MATCH(C27,C$11:C$36,0),)," ")</f>
        <v xml:space="preserve"> </v>
      </c>
      <c r="R27" s="113" t="str" cm="1">
        <f t="array" ref="R27">IF($K27=1,INDEX(D$11:D$36,MATCH(D27,D$11:D$36,0),)," ")</f>
        <v xml:space="preserve"> </v>
      </c>
      <c r="S27" s="114" t="str" cm="1">
        <f t="array" ref="S27">IF($K27=1,INDEX(E$11:E$36,MATCH(E27,E$11:E$36,0),)," ")</f>
        <v xml:space="preserve"> </v>
      </c>
      <c r="T27" s="114" t="str" cm="1">
        <f t="array" ref="T27">IF($K27=1,INDEX(F$11:F$36,MATCH(F27,F$11:F$36,0),)," ")</f>
        <v xml:space="preserve"> </v>
      </c>
      <c r="U27" s="113" t="str" cm="1">
        <f t="array" ref="U27">IF($K27=1,INDEX(G$11:G$36,MATCH(G27,G$11:G$36,0),)," ")</f>
        <v xml:space="preserve"> </v>
      </c>
      <c r="V27" s="37" t="str" cm="1">
        <f t="array" ref="V27">IF($K27=1,INDEX(H$11:H$36,MATCH(H27,H$11:H$36,0),)," ")</f>
        <v xml:space="preserve"> </v>
      </c>
      <c r="X27" s="37"/>
      <c r="Y27" s="113"/>
      <c r="Z27" s="113"/>
      <c r="AA27" s="113"/>
      <c r="AB27" s="114"/>
      <c r="AC27" s="114"/>
      <c r="AD27" s="113"/>
      <c r="AE27" s="37"/>
    </row>
    <row r="28" spans="1:31" ht="18.75" x14ac:dyDescent="0.3">
      <c r="A28" s="27">
        <v>14</v>
      </c>
      <c r="B28" t="s">
        <v>71</v>
      </c>
      <c r="C28" s="15" t="s">
        <v>72</v>
      </c>
      <c r="D28" t="s">
        <v>12</v>
      </c>
      <c r="E28" s="16">
        <v>0.55902777777777779</v>
      </c>
      <c r="F28" s="16">
        <v>0.63541666666666663</v>
      </c>
      <c r="G28">
        <v>1.85</v>
      </c>
      <c r="H28">
        <v>6</v>
      </c>
      <c r="I28">
        <f t="shared" si="0"/>
        <v>3</v>
      </c>
      <c r="J28" s="17">
        <v>7</v>
      </c>
      <c r="K28">
        <v>0</v>
      </c>
      <c r="L28" s="18">
        <f>K28*0.5</f>
        <v>0</v>
      </c>
      <c r="O28" s="37" t="str" cm="1">
        <f t="array" ref="O28">IF($K28=1,INDEX(A$11:A$36,MATCH(A28,A$11:A$36,0),)," ")</f>
        <v xml:space="preserve"> </v>
      </c>
      <c r="P28" s="113" t="str" cm="1">
        <f t="array" ref="P28">IF($K28=1,INDEX(B$11:B$36,MATCH(B28,B$11:B$36,0),)," ")</f>
        <v xml:space="preserve"> </v>
      </c>
      <c r="Q28" s="113" t="str" cm="1">
        <f t="array" ref="Q28">IF($K28=1,INDEX(C$11:C$36,MATCH(C28,C$11:C$36,0),)," ")</f>
        <v xml:space="preserve"> </v>
      </c>
      <c r="R28" s="113" t="str" cm="1">
        <f t="array" ref="R28">IF($K28=1,INDEX(D$11:D$36,MATCH(D28,D$11:D$36,0),)," ")</f>
        <v xml:space="preserve"> </v>
      </c>
      <c r="S28" s="114" t="str" cm="1">
        <f t="array" ref="S28">IF($K28=1,INDEX(E$11:E$36,MATCH(E28,E$11:E$36,0),)," ")</f>
        <v xml:space="preserve"> </v>
      </c>
      <c r="T28" s="114" t="str" cm="1">
        <f t="array" ref="T28">IF($K28=1,INDEX(F$11:F$36,MATCH(F28,F$11:F$36,0),)," ")</f>
        <v xml:space="preserve"> </v>
      </c>
      <c r="U28" s="113" t="str" cm="1">
        <f t="array" ref="U28">IF($K28=1,INDEX(G$11:G$36,MATCH(G28,G$11:G$36,0),)," ")</f>
        <v xml:space="preserve"> </v>
      </c>
      <c r="V28" s="37" t="str" cm="1">
        <f t="array" ref="V28">IF($K28=1,INDEX(H$11:H$36,MATCH(H28,H$11:H$36,0),)," ")</f>
        <v xml:space="preserve"> </v>
      </c>
      <c r="X28" s="37"/>
      <c r="Y28" s="113"/>
      <c r="Z28" s="113"/>
      <c r="AA28" s="113"/>
      <c r="AB28" s="114"/>
      <c r="AC28" s="114"/>
      <c r="AD28" s="113"/>
      <c r="AE28" s="37"/>
    </row>
    <row r="29" spans="1:31" ht="18.75" x14ac:dyDescent="0.3">
      <c r="A29" s="27">
        <v>15</v>
      </c>
      <c r="B29" t="s">
        <v>76</v>
      </c>
      <c r="C29" s="15" t="s">
        <v>25</v>
      </c>
      <c r="D29" t="s">
        <v>8</v>
      </c>
      <c r="E29" s="16">
        <v>0.75</v>
      </c>
      <c r="F29" s="16">
        <v>0.86458333333333337</v>
      </c>
      <c r="G29">
        <v>3.6</v>
      </c>
      <c r="H29">
        <v>1</v>
      </c>
      <c r="I29">
        <f t="shared" si="0"/>
        <v>1</v>
      </c>
      <c r="J29">
        <v>1</v>
      </c>
      <c r="K29">
        <v>0</v>
      </c>
      <c r="L29">
        <f>K29*1</f>
        <v>0</v>
      </c>
      <c r="O29" s="37" t="str" cm="1">
        <f t="array" ref="O29">IF($K29=1,INDEX(A$11:A$36,MATCH(A29,A$11:A$36,0),)," ")</f>
        <v xml:space="preserve"> </v>
      </c>
      <c r="P29" s="113" t="str" cm="1">
        <f t="array" ref="P29">IF($K29=1,INDEX(B$11:B$36,MATCH(B29,B$11:B$36,0),)," ")</f>
        <v xml:space="preserve"> </v>
      </c>
      <c r="Q29" s="113" t="str" cm="1">
        <f t="array" ref="Q29">IF($K29=1,INDEX(C$11:C$36,MATCH(C29,C$11:C$36,0),)," ")</f>
        <v xml:space="preserve"> </v>
      </c>
      <c r="R29" s="113" t="str" cm="1">
        <f t="array" ref="R29">IF($K29=1,INDEX(D$11:D$36,MATCH(D29,D$11:D$36,0),)," ")</f>
        <v xml:space="preserve"> </v>
      </c>
      <c r="S29" s="114" t="str" cm="1">
        <f t="array" ref="S29">IF($K29=1,INDEX(E$11:E$36,MATCH(E29,E$11:E$36,0),)," ")</f>
        <v xml:space="preserve"> </v>
      </c>
      <c r="T29" s="114" t="str" cm="1">
        <f t="array" ref="T29">IF($K29=1,INDEX(F$11:F$36,MATCH(F29,F$11:F$36,0),)," ")</f>
        <v xml:space="preserve"> </v>
      </c>
      <c r="U29" s="113" t="str" cm="1">
        <f t="array" ref="U29">IF($K29=1,INDEX(G$11:G$36,MATCH(G29,G$11:G$36,0),)," ")</f>
        <v xml:space="preserve"> </v>
      </c>
      <c r="V29" s="37" t="str" cm="1">
        <f t="array" ref="V29">IF($K29=1,INDEX(H$11:H$36,MATCH(H29,H$11:H$36,0),)," ")</f>
        <v xml:space="preserve"> </v>
      </c>
      <c r="X29" s="37"/>
      <c r="Y29" s="113"/>
      <c r="Z29" s="113"/>
      <c r="AA29" s="113"/>
      <c r="AB29" s="114"/>
      <c r="AC29" s="114"/>
      <c r="AD29" s="113"/>
      <c r="AE29" s="37"/>
    </row>
    <row r="30" spans="1:31" ht="18.75" x14ac:dyDescent="0.3">
      <c r="A30" s="27">
        <v>16</v>
      </c>
      <c r="B30" t="s">
        <v>76</v>
      </c>
      <c r="C30" s="15" t="s">
        <v>25</v>
      </c>
      <c r="D30" t="s">
        <v>8</v>
      </c>
      <c r="E30" s="16">
        <v>0.55902777777777779</v>
      </c>
      <c r="F30" s="16">
        <v>0.63541666666666663</v>
      </c>
      <c r="G30">
        <v>1.95</v>
      </c>
      <c r="H30">
        <v>13</v>
      </c>
      <c r="I30">
        <f t="shared" si="0"/>
        <v>1</v>
      </c>
      <c r="J30">
        <v>5</v>
      </c>
      <c r="K30">
        <v>1</v>
      </c>
      <c r="L30">
        <f>K30*0.5</f>
        <v>0.5</v>
      </c>
      <c r="O30" s="37" cm="1">
        <f t="array" ref="O30">IF($K30=1,INDEX(A$11:A$36,MATCH(A30,A$11:A$36,0),)," ")</f>
        <v>16</v>
      </c>
      <c r="P30" s="113" t="str" cm="1">
        <f t="array" ref="P30">IF($K30=1,INDEX(B$11:B$36,MATCH(B30,B$11:B$36,0),)," ")</f>
        <v>FIN316</v>
      </c>
      <c r="Q30" s="113" t="str" cm="1">
        <f t="array" ref="Q30">IF($K30=1,INDEX(C$11:C$36,MATCH(C30,C$11:C$36,0),)," ")</f>
        <v>Risk Management</v>
      </c>
      <c r="R30" s="113" t="str" cm="1">
        <f t="array" ref="R30">IF($K30=1,INDEX(D$11:D$36,MATCH(D30,D$11:D$36,0),)," ")</f>
        <v>Monday</v>
      </c>
      <c r="S30" s="114" cm="1">
        <f t="array" ref="S30">IF($K30=1,INDEX(E$11:E$36,MATCH(E30,E$11:E$36,0),)," ")</f>
        <v>0.55902777777777779</v>
      </c>
      <c r="T30" s="114" cm="1">
        <f t="array" ref="T30">IF($K30=1,INDEX(F$11:F$36,MATCH(F30,F$11:F$36,0),)," ")</f>
        <v>0.63541666666666663</v>
      </c>
      <c r="U30" s="113" cm="1">
        <f t="array" ref="U30">IF($K30=1,INDEX(G$11:G$36,MATCH(G30,G$11:G$36,0),)," ")</f>
        <v>1.95</v>
      </c>
      <c r="V30" s="37" cm="1">
        <f t="array" ref="V30">IF($K30=1,INDEX(H$11:H$36,MATCH(H30,H$11:H$36,0),)," ")</f>
        <v>13</v>
      </c>
      <c r="X30" s="37"/>
      <c r="Y30" s="113"/>
      <c r="Z30" s="113"/>
      <c r="AA30" s="113"/>
      <c r="AB30" s="114"/>
      <c r="AC30" s="114"/>
      <c r="AD30" s="113"/>
      <c r="AE30" s="37"/>
    </row>
    <row r="31" spans="1:31" ht="18.75" x14ac:dyDescent="0.3">
      <c r="A31" s="27">
        <v>16</v>
      </c>
      <c r="B31" t="s">
        <v>76</v>
      </c>
      <c r="C31" s="15" t="s">
        <v>25</v>
      </c>
      <c r="D31" t="s">
        <v>12</v>
      </c>
      <c r="E31" s="16">
        <v>0.55902777777777779</v>
      </c>
      <c r="F31" s="16">
        <v>0.59722222222222221</v>
      </c>
      <c r="G31">
        <v>1.95</v>
      </c>
      <c r="H31">
        <v>14</v>
      </c>
      <c r="I31">
        <f t="shared" si="0"/>
        <v>3</v>
      </c>
      <c r="J31" s="17">
        <v>7</v>
      </c>
      <c r="K31">
        <v>1</v>
      </c>
      <c r="L31">
        <f>K31*0.5</f>
        <v>0.5</v>
      </c>
      <c r="O31" s="37" cm="1">
        <f t="array" ref="O31">IF($K31=1,INDEX(A$11:A$36,MATCH(A31,A$11:A$36,0),)," ")</f>
        <v>16</v>
      </c>
      <c r="P31" s="113" t="str" cm="1">
        <f t="array" ref="P31">IF($K31=1,INDEX(B$11:B$36,MATCH(B31,B$11:B$36,0),)," ")</f>
        <v>FIN316</v>
      </c>
      <c r="Q31" s="113" t="str" cm="1">
        <f t="array" ref="Q31">IF($K31=1,INDEX(C$11:C$36,MATCH(C31,C$11:C$36,0),)," ")</f>
        <v>Risk Management</v>
      </c>
      <c r="R31" s="113" t="str" cm="1">
        <f t="array" ref="R31">IF($K31=1,INDEX(D$11:D$36,MATCH(D31,D$11:D$36,0),)," ")</f>
        <v>Wednesday</v>
      </c>
      <c r="S31" s="114" cm="1">
        <f t="array" ref="S31">IF($K31=1,INDEX(E$11:E$36,MATCH(E31,E$11:E$36,0),)," ")</f>
        <v>0.55902777777777779</v>
      </c>
      <c r="T31" s="114" cm="1">
        <f t="array" ref="T31">IF($K31=1,INDEX(F$11:F$36,MATCH(F31,F$11:F$36,0),)," ")</f>
        <v>0.59722222222222221</v>
      </c>
      <c r="U31" s="113" cm="1">
        <f t="array" ref="U31">IF($K31=1,INDEX(G$11:G$36,MATCH(G31,G$11:G$36,0),)," ")</f>
        <v>1.95</v>
      </c>
      <c r="V31" s="37" cm="1">
        <f t="array" ref="V31">IF($K31=1,INDEX(H$11:H$36,MATCH(H31,H$11:H$36,0),)," ")</f>
        <v>14</v>
      </c>
      <c r="X31" s="37"/>
      <c r="Y31" s="113"/>
      <c r="Z31" s="113"/>
      <c r="AA31" s="113"/>
      <c r="AB31" s="114"/>
      <c r="AC31" s="114"/>
      <c r="AD31" s="113"/>
      <c r="AE31" s="37"/>
    </row>
    <row r="32" spans="1:31" ht="18.75" x14ac:dyDescent="0.3">
      <c r="A32" s="27">
        <v>17</v>
      </c>
      <c r="B32" t="s">
        <v>73</v>
      </c>
      <c r="C32" s="15" t="s">
        <v>27</v>
      </c>
      <c r="D32" t="s">
        <v>11</v>
      </c>
      <c r="E32" s="16">
        <v>0.75</v>
      </c>
      <c r="F32" s="16">
        <v>0.86458333333333337</v>
      </c>
      <c r="G32">
        <v>3.2</v>
      </c>
      <c r="H32">
        <v>2</v>
      </c>
      <c r="I32">
        <f t="shared" si="0"/>
        <v>2</v>
      </c>
      <c r="J32">
        <v>2</v>
      </c>
      <c r="K32">
        <v>0</v>
      </c>
      <c r="L32">
        <f>K32*1</f>
        <v>0</v>
      </c>
      <c r="O32" s="37" t="str" cm="1">
        <f t="array" ref="O32">IF($K32=1,INDEX(A$11:A$36,MATCH(A32,A$11:A$36,0),)," ")</f>
        <v xml:space="preserve"> </v>
      </c>
      <c r="P32" s="113" t="str" cm="1">
        <f t="array" ref="P32">IF($K32=1,INDEX(B$11:B$36,MATCH(B32,B$11:B$36,0),)," ")</f>
        <v xml:space="preserve"> </v>
      </c>
      <c r="Q32" s="113" t="str" cm="1">
        <f t="array" ref="Q32">IF($K32=1,INDEX(C$11:C$36,MATCH(C32,C$11:C$36,0),)," ")</f>
        <v xml:space="preserve"> </v>
      </c>
      <c r="R32" s="113" t="str" cm="1">
        <f t="array" ref="R32">IF($K32=1,INDEX(D$11:D$36,MATCH(D32,D$11:D$36,0),)," ")</f>
        <v xml:space="preserve"> </v>
      </c>
      <c r="S32" s="114" t="str" cm="1">
        <f t="array" ref="S32">IF($K32=1,INDEX(E$11:E$36,MATCH(E32,E$11:E$36,0),)," ")</f>
        <v xml:space="preserve"> </v>
      </c>
      <c r="T32" s="114" t="str" cm="1">
        <f t="array" ref="T32">IF($K32=1,INDEX(F$11:F$36,MATCH(F32,F$11:F$36,0),)," ")</f>
        <v xml:space="preserve"> </v>
      </c>
      <c r="U32" s="113" t="str" cm="1">
        <f t="array" ref="U32">IF($K32=1,INDEX(G$11:G$36,MATCH(G32,G$11:G$36,0),)," ")</f>
        <v xml:space="preserve"> </v>
      </c>
      <c r="V32" s="37" t="str" cm="1">
        <f t="array" ref="V32">IF($K32=1,INDEX(H$11:H$36,MATCH(H32,H$11:H$36,0),)," ")</f>
        <v xml:space="preserve"> </v>
      </c>
      <c r="X32" s="37"/>
      <c r="Y32" s="113"/>
      <c r="Z32" s="113"/>
      <c r="AA32" s="113"/>
      <c r="AB32" s="114"/>
      <c r="AC32" s="114"/>
      <c r="AD32" s="113"/>
      <c r="AE32" s="37"/>
    </row>
    <row r="33" spans="1:31" ht="18.75" x14ac:dyDescent="0.3">
      <c r="A33" s="27">
        <v>18</v>
      </c>
      <c r="B33" t="s">
        <v>73</v>
      </c>
      <c r="C33" s="15" t="s">
        <v>27</v>
      </c>
      <c r="D33" t="s">
        <v>11</v>
      </c>
      <c r="E33" s="16">
        <v>0.55902777777777779</v>
      </c>
      <c r="F33" s="16">
        <v>0.63541666666666663</v>
      </c>
      <c r="G33">
        <v>1.7</v>
      </c>
      <c r="H33">
        <v>7</v>
      </c>
      <c r="I33">
        <f t="shared" si="0"/>
        <v>2</v>
      </c>
      <c r="J33" s="17">
        <v>8</v>
      </c>
      <c r="K33">
        <v>1</v>
      </c>
      <c r="L33">
        <f>K33*0.5</f>
        <v>0.5</v>
      </c>
      <c r="O33" s="37" cm="1">
        <f t="array" ref="O33">IF($K33=1,INDEX(A$11:A$36,MATCH(A33,A$11:A$36,0),)," ")</f>
        <v>18</v>
      </c>
      <c r="P33" s="113" t="str" cm="1">
        <f t="array" ref="P33">IF($K33=1,INDEX(B$11:B$36,MATCH(B33,B$11:B$36,0),)," ")</f>
        <v>FIN317</v>
      </c>
      <c r="Q33" s="113" t="str" cm="1">
        <f t="array" ref="Q33">IF($K33=1,INDEX(C$11:C$36,MATCH(C33,C$11:C$36,0),)," ")</f>
        <v>Options, Futures and Swaps</v>
      </c>
      <c r="R33" s="113" t="str" cm="1">
        <f t="array" ref="R33">IF($K33=1,INDEX(D$11:D$36,MATCH(D33,D$11:D$36,0),)," ")</f>
        <v>Tuesday</v>
      </c>
      <c r="S33" s="114" cm="1">
        <f t="array" ref="S33">IF($K33=1,INDEX(E$11:E$36,MATCH(E33,E$11:E$36,0),)," ")</f>
        <v>0.55902777777777779</v>
      </c>
      <c r="T33" s="114" cm="1">
        <f t="array" ref="T33">IF($K33=1,INDEX(F$11:F$36,MATCH(F33,F$11:F$36,0),)," ")</f>
        <v>0.63541666666666663</v>
      </c>
      <c r="U33" s="113" cm="1">
        <f t="array" ref="U33">IF($K33=1,INDEX(G$11:G$36,MATCH(G33,G$11:G$36,0),)," ")</f>
        <v>1.7</v>
      </c>
      <c r="V33" s="37" cm="1">
        <f t="array" ref="V33">IF($K33=1,INDEX(H$11:H$36,MATCH(H33,H$11:H$36,0),)," ")</f>
        <v>7</v>
      </c>
      <c r="X33" s="37"/>
      <c r="Y33" s="113"/>
      <c r="Z33" s="113"/>
      <c r="AA33" s="113"/>
      <c r="AB33" s="114"/>
      <c r="AC33" s="114"/>
      <c r="AD33" s="113"/>
      <c r="AE33" s="37"/>
    </row>
    <row r="34" spans="1:31" ht="18.75" x14ac:dyDescent="0.3">
      <c r="A34" s="27">
        <v>18</v>
      </c>
      <c r="B34" t="s">
        <v>73</v>
      </c>
      <c r="C34" s="15" t="s">
        <v>27</v>
      </c>
      <c r="D34" t="s">
        <v>35</v>
      </c>
      <c r="E34" s="16">
        <v>0.55902777777777779</v>
      </c>
      <c r="F34" s="16">
        <v>0.59722222222222221</v>
      </c>
      <c r="G34">
        <v>1.7</v>
      </c>
      <c r="H34">
        <v>8</v>
      </c>
      <c r="I34">
        <f t="shared" si="0"/>
        <v>4</v>
      </c>
      <c r="J34" s="17">
        <v>9</v>
      </c>
      <c r="K34">
        <v>1</v>
      </c>
      <c r="L34">
        <f>K34*0.5</f>
        <v>0.5</v>
      </c>
      <c r="O34" s="37" cm="1">
        <f t="array" ref="O34">IF($K34=1,INDEX(A$11:A$36,MATCH(A34,A$11:A$36,0),)," ")</f>
        <v>18</v>
      </c>
      <c r="P34" s="113" t="str" cm="1">
        <f t="array" ref="P34">IF($K34=1,INDEX(B$11:B$36,MATCH(B34,B$11:B$36,0),)," ")</f>
        <v>FIN317</v>
      </c>
      <c r="Q34" s="113" t="str" cm="1">
        <f t="array" ref="Q34">IF($K34=1,INDEX(C$11:C$36,MATCH(C34,C$11:C$36,0),)," ")</f>
        <v>Options, Futures and Swaps</v>
      </c>
      <c r="R34" s="113" t="str" cm="1">
        <f t="array" ref="R34">IF($K34=1,INDEX(D$11:D$36,MATCH(D34,D$11:D$36,0),)," ")</f>
        <v>Thursday</v>
      </c>
      <c r="S34" s="114" cm="1">
        <f t="array" ref="S34">IF($K34=1,INDEX(E$11:E$36,MATCH(E34,E$11:E$36,0),)," ")</f>
        <v>0.55902777777777779</v>
      </c>
      <c r="T34" s="114" cm="1">
        <f t="array" ref="T34">IF($K34=1,INDEX(F$11:F$36,MATCH(F34,F$11:F$36,0),)," ")</f>
        <v>0.59722222222222221</v>
      </c>
      <c r="U34" s="113" cm="1">
        <f t="array" ref="U34">IF($K34=1,INDEX(G$11:G$36,MATCH(G34,G$11:G$36,0),)," ")</f>
        <v>1.7</v>
      </c>
      <c r="V34" s="37" cm="1">
        <f t="array" ref="V34">IF($K34=1,INDEX(H$11:H$36,MATCH(H34,H$11:H$36,0),)," ")</f>
        <v>8</v>
      </c>
      <c r="X34" s="37"/>
      <c r="Y34" s="113"/>
      <c r="Z34" s="113"/>
      <c r="AA34" s="113"/>
      <c r="AB34" s="114"/>
      <c r="AC34" s="114"/>
      <c r="AD34" s="113"/>
      <c r="AE34" s="37"/>
    </row>
    <row r="35" spans="1:31" ht="30.75" x14ac:dyDescent="0.3">
      <c r="A35" s="27">
        <v>19</v>
      </c>
      <c r="B35" t="s">
        <v>74</v>
      </c>
      <c r="C35" s="15" t="s">
        <v>75</v>
      </c>
      <c r="D35" t="s">
        <v>8</v>
      </c>
      <c r="E35" s="16">
        <v>0.75</v>
      </c>
      <c r="F35" s="16">
        <v>0.86458333333333337</v>
      </c>
      <c r="G35">
        <v>3</v>
      </c>
      <c r="H35">
        <v>1</v>
      </c>
      <c r="I35">
        <f t="shared" si="0"/>
        <v>1</v>
      </c>
      <c r="J35">
        <v>1</v>
      </c>
      <c r="K35">
        <v>0</v>
      </c>
      <c r="L35">
        <f>K35*1</f>
        <v>0</v>
      </c>
      <c r="O35" s="37" t="str" cm="1">
        <f t="array" ref="O35">IF($K35=1,INDEX(A$11:A$36,MATCH(A35,A$11:A$36,0),)," ")</f>
        <v xml:space="preserve"> </v>
      </c>
      <c r="P35" s="113" t="str" cm="1">
        <f t="array" ref="P35">IF($K35=1,INDEX(B$11:B$36,MATCH(B35,B$11:B$36,0),)," ")</f>
        <v xml:space="preserve"> </v>
      </c>
      <c r="Q35" s="113" t="str" cm="1">
        <f t="array" ref="Q35">IF($K35=1,INDEX(C$11:C$36,MATCH(C35,C$11:C$36,0),)," ")</f>
        <v xml:space="preserve"> </v>
      </c>
      <c r="R35" s="113" t="str" cm="1">
        <f t="array" ref="R35">IF($K35=1,INDEX(D$11:D$36,MATCH(D35,D$11:D$36,0),)," ")</f>
        <v xml:space="preserve"> </v>
      </c>
      <c r="S35" s="114" t="str" cm="1">
        <f t="array" ref="S35">IF($K35=1,INDEX(E$11:E$36,MATCH(E35,E$11:E$36,0),)," ")</f>
        <v xml:space="preserve"> </v>
      </c>
      <c r="T35" s="114" t="str" cm="1">
        <f t="array" ref="T35">IF($K35=1,INDEX(F$11:F$36,MATCH(F35,F$11:F$36,0),)," ")</f>
        <v xml:space="preserve"> </v>
      </c>
      <c r="U35" s="113" t="str" cm="1">
        <f t="array" ref="U35">IF($K35=1,INDEX(G$11:G$36,MATCH(G35,G$11:G$36,0),)," ")</f>
        <v xml:space="preserve"> </v>
      </c>
      <c r="V35" s="37" t="str" cm="1">
        <f t="array" ref="V35">IF($K35=1,INDEX(H$11:H$36,MATCH(H35,H$11:H$36,0),)," ")</f>
        <v xml:space="preserve"> </v>
      </c>
      <c r="X35" s="37"/>
      <c r="Y35" s="113"/>
      <c r="Z35" s="113"/>
      <c r="AA35" s="113"/>
      <c r="AB35" s="114"/>
      <c r="AC35" s="114"/>
      <c r="AD35" s="113"/>
      <c r="AE35" s="37"/>
    </row>
    <row r="36" spans="1:31" ht="30.75" x14ac:dyDescent="0.3">
      <c r="A36" s="27">
        <v>20</v>
      </c>
      <c r="B36" t="s">
        <v>74</v>
      </c>
      <c r="C36" s="15" t="s">
        <v>75</v>
      </c>
      <c r="D36" t="s">
        <v>12</v>
      </c>
      <c r="E36" s="16">
        <v>0.75</v>
      </c>
      <c r="F36" s="16">
        <v>0.86458333333333337</v>
      </c>
      <c r="G36">
        <v>3.5</v>
      </c>
      <c r="H36">
        <v>3</v>
      </c>
      <c r="I36">
        <f t="shared" si="0"/>
        <v>3</v>
      </c>
      <c r="J36">
        <v>3</v>
      </c>
      <c r="K36">
        <v>0</v>
      </c>
      <c r="L36">
        <f>K36*1</f>
        <v>0</v>
      </c>
      <c r="O36" s="37" t="str" cm="1">
        <f t="array" ref="O36">IF($K36=1,INDEX(A$11:A$36,MATCH(A36,A$11:A$36,0),)," ")</f>
        <v xml:space="preserve"> </v>
      </c>
      <c r="P36" s="113" t="str" cm="1">
        <f t="array" ref="P36">IF($K36=1,INDEX(B$11:B$36,MATCH(B36,B$11:B$36,0),)," ")</f>
        <v xml:space="preserve"> </v>
      </c>
      <c r="Q36" s="113" t="str" cm="1">
        <f t="array" ref="Q36">IF($K36=1,INDEX(C$11:C$36,MATCH(C36,C$11:C$36,0),)," ")</f>
        <v xml:space="preserve"> </v>
      </c>
      <c r="R36" s="113" t="str" cm="1">
        <f t="array" ref="R36">IF($K36=1,INDEX(D$11:D$36,MATCH(D36,D$11:D$36,0),)," ")</f>
        <v xml:space="preserve"> </v>
      </c>
      <c r="S36" s="114" t="str" cm="1">
        <f t="array" ref="S36">IF($K36=1,INDEX(E$11:E$36,MATCH(E36,E$11:E$36,0),)," ")</f>
        <v xml:space="preserve"> </v>
      </c>
      <c r="T36" s="114" t="str" cm="1">
        <f t="array" ref="T36">IF($K36=1,INDEX(F$11:F$36,MATCH(F36,F$11:F$36,0),)," ")</f>
        <v xml:space="preserve"> </v>
      </c>
      <c r="U36" s="113" t="str" cm="1">
        <f t="array" ref="U36">IF($K36=1,INDEX(G$11:G$36,MATCH(G36,G$11:G$36,0),)," ")</f>
        <v xml:space="preserve"> </v>
      </c>
      <c r="V36" s="37" t="str" cm="1">
        <f t="array" ref="V36">IF($K36=1,INDEX(H$11:H$36,MATCH(H36,H$11:H$36,0),)," ")</f>
        <v xml:space="preserve"> </v>
      </c>
      <c r="X36" s="37"/>
      <c r="Y36" s="113"/>
      <c r="Z36" s="113"/>
      <c r="AA36" s="113"/>
      <c r="AB36" s="114"/>
      <c r="AC36" s="114"/>
      <c r="AD36" s="113"/>
      <c r="AE36" s="37"/>
    </row>
    <row r="38" spans="1:31" ht="21" x14ac:dyDescent="0.35">
      <c r="B38" s="99"/>
    </row>
    <row r="40" spans="1:31" ht="31.5" x14ac:dyDescent="0.35">
      <c r="A40" s="120" t="s">
        <v>240</v>
      </c>
      <c r="B40" s="119">
        <f>IF(MAX(B43:B53)=1,1, 0)</f>
        <v>1</v>
      </c>
      <c r="C40" s="56"/>
      <c r="D40" s="56"/>
      <c r="E40" s="56"/>
      <c r="F40" s="56"/>
      <c r="G40" s="56"/>
      <c r="H40" s="56"/>
    </row>
    <row r="41" spans="1:31" x14ac:dyDescent="0.25">
      <c r="A41" s="56"/>
      <c r="B41" s="56"/>
      <c r="C41" s="56"/>
      <c r="D41" s="56"/>
      <c r="E41" s="56"/>
      <c r="F41" s="56"/>
      <c r="G41" s="56"/>
      <c r="H41" s="56"/>
    </row>
    <row r="42" spans="1:31" ht="15.75" x14ac:dyDescent="0.25">
      <c r="A42" s="124" t="s">
        <v>91</v>
      </c>
      <c r="B42" s="124" t="s">
        <v>92</v>
      </c>
      <c r="C42" s="125"/>
      <c r="D42" s="125"/>
      <c r="E42" s="56"/>
      <c r="F42" s="109" t="s">
        <v>91</v>
      </c>
      <c r="G42" s="109" t="s">
        <v>92</v>
      </c>
      <c r="H42" s="56"/>
    </row>
    <row r="43" spans="1:31" ht="18.75" x14ac:dyDescent="0.3">
      <c r="A43" s="124" t="s">
        <v>93</v>
      </c>
      <c r="B43" s="126">
        <f>SUM(K11,K29,K35)</f>
        <v>1</v>
      </c>
      <c r="C43" s="127" t="s">
        <v>230</v>
      </c>
      <c r="D43" s="128">
        <v>1</v>
      </c>
      <c r="E43" s="56"/>
      <c r="F43" s="101" t="s">
        <v>93</v>
      </c>
      <c r="G43" s="110">
        <v>1</v>
      </c>
      <c r="H43" s="56"/>
    </row>
    <row r="44" spans="1:31" ht="18.75" x14ac:dyDescent="0.3">
      <c r="A44" s="124" t="s">
        <v>94</v>
      </c>
      <c r="B44" s="126">
        <f>SUM(K12,K24,K32)</f>
        <v>0</v>
      </c>
      <c r="C44" s="127" t="s">
        <v>230</v>
      </c>
      <c r="D44" s="128">
        <v>1</v>
      </c>
      <c r="E44" s="56"/>
      <c r="F44" s="101" t="s">
        <v>94</v>
      </c>
      <c r="G44" s="110">
        <v>2</v>
      </c>
      <c r="H44" s="56"/>
    </row>
    <row r="45" spans="1:31" ht="18.75" x14ac:dyDescent="0.3">
      <c r="A45" s="124" t="s">
        <v>95</v>
      </c>
      <c r="B45" s="126">
        <f>SUM(K13,K19,K36)</f>
        <v>1</v>
      </c>
      <c r="C45" s="127" t="s">
        <v>230</v>
      </c>
      <c r="D45" s="128">
        <v>1</v>
      </c>
      <c r="E45" s="56"/>
      <c r="F45" s="101" t="s">
        <v>95</v>
      </c>
      <c r="G45" s="110">
        <v>3</v>
      </c>
      <c r="H45" s="56"/>
    </row>
    <row r="46" spans="1:31" ht="18.75" x14ac:dyDescent="0.3">
      <c r="A46" s="124" t="s">
        <v>96</v>
      </c>
      <c r="B46" s="126">
        <f>SUM(K14)</f>
        <v>0</v>
      </c>
      <c r="C46" s="127" t="s">
        <v>230</v>
      </c>
      <c r="D46" s="128">
        <v>1</v>
      </c>
      <c r="E46" s="56"/>
      <c r="F46" s="101" t="s">
        <v>96</v>
      </c>
      <c r="G46" s="110">
        <v>4</v>
      </c>
      <c r="H46" s="56"/>
    </row>
    <row r="47" spans="1:31" ht="18.75" x14ac:dyDescent="0.3">
      <c r="A47" s="124" t="s">
        <v>97</v>
      </c>
      <c r="B47" s="126">
        <f>SUM(K15,K27,K30)</f>
        <v>1</v>
      </c>
      <c r="C47" s="127" t="s">
        <v>230</v>
      </c>
      <c r="D47" s="128">
        <v>1</v>
      </c>
      <c r="E47" s="56"/>
      <c r="F47" s="101" t="s">
        <v>97</v>
      </c>
      <c r="G47" s="110" t="s">
        <v>98</v>
      </c>
      <c r="H47" s="56"/>
    </row>
    <row r="48" spans="1:31" ht="18.75" x14ac:dyDescent="0.3">
      <c r="A48" s="124" t="s">
        <v>99</v>
      </c>
      <c r="B48" s="126">
        <f>SUM(K16,K22,K25,K28)</f>
        <v>1</v>
      </c>
      <c r="C48" s="127" t="s">
        <v>230</v>
      </c>
      <c r="D48" s="128">
        <v>1</v>
      </c>
      <c r="E48" s="56"/>
      <c r="F48" s="101" t="s">
        <v>99</v>
      </c>
      <c r="G48" s="110" t="s">
        <v>229</v>
      </c>
      <c r="H48" s="56"/>
    </row>
    <row r="49" spans="1:8" ht="18.75" x14ac:dyDescent="0.3">
      <c r="A49" s="124" t="s">
        <v>101</v>
      </c>
      <c r="B49" s="126">
        <f>SUM(K16,K28,K31)</f>
        <v>1</v>
      </c>
      <c r="C49" s="127" t="s">
        <v>230</v>
      </c>
      <c r="D49" s="128">
        <v>1</v>
      </c>
      <c r="E49" s="56"/>
      <c r="F49" s="101" t="s">
        <v>101</v>
      </c>
      <c r="G49" s="110" t="s">
        <v>228</v>
      </c>
      <c r="H49" s="56"/>
    </row>
    <row r="50" spans="1:8" ht="18.75" x14ac:dyDescent="0.3">
      <c r="A50" s="124" t="s">
        <v>102</v>
      </c>
      <c r="B50" s="126">
        <f>SUM(K17,K20,K33)</f>
        <v>1</v>
      </c>
      <c r="C50" s="127" t="s">
        <v>230</v>
      </c>
      <c r="D50" s="128">
        <v>1</v>
      </c>
      <c r="E50" s="56"/>
      <c r="F50" s="101" t="s">
        <v>102</v>
      </c>
      <c r="G50" s="110">
        <v>7</v>
      </c>
      <c r="H50" s="56"/>
    </row>
    <row r="51" spans="1:8" ht="18.75" x14ac:dyDescent="0.3">
      <c r="A51" s="124" t="s">
        <v>103</v>
      </c>
      <c r="B51" s="126">
        <f>SUM(K23)</f>
        <v>0</v>
      </c>
      <c r="C51" s="127" t="s">
        <v>230</v>
      </c>
      <c r="D51" s="128">
        <v>1</v>
      </c>
      <c r="E51" s="56"/>
      <c r="F51" s="101" t="s">
        <v>103</v>
      </c>
      <c r="G51" s="110">
        <v>8</v>
      </c>
      <c r="H51" s="56"/>
    </row>
    <row r="52" spans="1:8" ht="18.75" x14ac:dyDescent="0.3">
      <c r="A52" s="124" t="s">
        <v>104</v>
      </c>
      <c r="B52" s="126">
        <f>SUM(K23)</f>
        <v>0</v>
      </c>
      <c r="C52" s="127" t="s">
        <v>230</v>
      </c>
      <c r="D52" s="128">
        <v>1</v>
      </c>
      <c r="E52" s="56"/>
      <c r="F52" s="101" t="s">
        <v>104</v>
      </c>
      <c r="G52" s="110">
        <v>10</v>
      </c>
      <c r="H52" s="56"/>
    </row>
    <row r="53" spans="1:8" ht="18.75" x14ac:dyDescent="0.3">
      <c r="A53" s="124" t="s">
        <v>227</v>
      </c>
      <c r="B53" s="126">
        <f>SUM(K26)</f>
        <v>0</v>
      </c>
      <c r="C53" s="127" t="s">
        <v>230</v>
      </c>
      <c r="D53" s="128">
        <v>1</v>
      </c>
      <c r="E53" s="56"/>
      <c r="F53" s="101" t="s">
        <v>227</v>
      </c>
      <c r="G53" s="110">
        <v>12</v>
      </c>
      <c r="H53" s="56"/>
    </row>
    <row r="54" spans="1:8" x14ac:dyDescent="0.25">
      <c r="A54" s="56"/>
      <c r="B54" s="56"/>
      <c r="C54" s="56"/>
      <c r="D54" s="56"/>
      <c r="E54" s="56"/>
      <c r="F54" s="56"/>
      <c r="G54" s="56"/>
      <c r="H54" s="56"/>
    </row>
    <row r="55" spans="1:8" x14ac:dyDescent="0.25">
      <c r="A55" s="56"/>
      <c r="B55" s="56"/>
      <c r="C55" s="56"/>
      <c r="D55" s="56"/>
      <c r="E55" s="56"/>
      <c r="F55" s="56"/>
      <c r="G55" s="56"/>
      <c r="H55" s="56"/>
    </row>
    <row r="56" spans="1:8" x14ac:dyDescent="0.25">
      <c r="A56" s="56"/>
      <c r="B56" s="56"/>
      <c r="C56" s="56"/>
      <c r="D56" s="56"/>
      <c r="E56" s="56"/>
      <c r="F56" s="56"/>
      <c r="G56" s="56"/>
    </row>
    <row r="57" spans="1:8" x14ac:dyDescent="0.25">
      <c r="A57" s="56"/>
      <c r="B57" s="56"/>
      <c r="C57" s="56"/>
      <c r="D57" s="56"/>
      <c r="E57" s="56"/>
      <c r="F57" s="56"/>
      <c r="G57" s="56"/>
    </row>
  </sheetData>
  <scenarios current="0">
    <scenario name="Scenario1(18.7)" count="26" user="Farid Hamid" comment="Created by Farid Hamid on 10/16/2023">
      <inputCells r="K11" val="0"/>
      <inputCells r="K12" val="1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0"/>
      <inputCells r="K27" val="0"/>
      <inputCells r="K28" val="0"/>
      <inputCells r="K29" val="1"/>
      <inputCells r="K30" val="0"/>
      <inputCells r="K31" val="0"/>
      <inputCells r="K32" val="0"/>
      <inputCells r="K33" val="1"/>
      <inputCells r="K34" val="1"/>
      <inputCells r="K35" val="0"/>
      <inputCells r="K36" val="0"/>
    </scenario>
    <scenario name="opt 18.6" count="26" user="Farid Hamid" comment="Created by Farid Hamid on 10/17/2023">
      <inputCells r="K11" val="1"/>
      <inputCells r="K12" val="0"/>
      <inputCells r="K13" val="0"/>
      <inputCells r="K14" val="0"/>
      <inputCells r="K15" val="0"/>
      <inputCells r="K16" val="0"/>
      <inputCells r="K17" val="0"/>
      <inputCells r="K18" val="0"/>
      <inputCells r="K19" val="1"/>
      <inputCells r="K20" val="0"/>
      <inputCells r="K21" val="0"/>
      <inputCells r="K22" val="1"/>
      <inputCells r="K23" val="0"/>
      <inputCells r="K24" val="0"/>
      <inputCells r="K25" val="0"/>
      <inputCells r="K26" val="1"/>
      <inputCells r="K27" val="0"/>
      <inputCells r="K28" val="0"/>
      <inputCells r="K29" val="0"/>
      <inputCells r="K30" val="0"/>
      <inputCells r="K31" val="0"/>
      <inputCells r="K32" val="0"/>
      <inputCells r="K33" val="1"/>
      <inputCells r="K34" val="1"/>
      <inputCells r="K35" val="0"/>
      <inputCells r="K36" val="0"/>
    </scenario>
  </scenarios>
  <mergeCells count="2">
    <mergeCell ref="O9:V9"/>
    <mergeCell ref="X9:AE9"/>
  </mergeCells>
  <conditionalFormatting sqref="A3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">
    <cfRule type="colorScale" priority="2">
      <colorScale>
        <cfvo type="num" val="0"/>
        <cfvo type="num" val="1"/>
        <color rgb="FFFF0000"/>
        <color rgb="FF00B050"/>
      </colorScale>
    </cfRule>
  </conditionalFormatting>
  <conditionalFormatting sqref="B43:B53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K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G47 G49" twoDigitTextYear="1"/>
    <ignoredError sqref="L29 L32" 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C560-FEF8-4769-B89E-BCBF291CA1FC}">
  <dimension ref="A1:G77"/>
  <sheetViews>
    <sheetView showGridLines="0" topLeftCell="A20" workbookViewId="0"/>
  </sheetViews>
  <sheetFormatPr defaultRowHeight="15" outlineLevelRow="1" x14ac:dyDescent="0.25"/>
  <cols>
    <col min="1" max="1" width="2.28515625" customWidth="1"/>
    <col min="2" max="2" width="18.7109375" bestFit="1" customWidth="1"/>
    <col min="3" max="3" width="26" bestFit="1" customWidth="1"/>
    <col min="4" max="4" width="13.7109375" bestFit="1" customWidth="1"/>
    <col min="5" max="5" width="13.5703125" bestFit="1" customWidth="1"/>
    <col min="6" max="6" width="11.42578125" bestFit="1" customWidth="1"/>
    <col min="7" max="7" width="5.42578125" bestFit="1" customWidth="1"/>
  </cols>
  <sheetData>
    <row r="1" spans="1:5" x14ac:dyDescent="0.25">
      <c r="A1" s="27" t="s">
        <v>244</v>
      </c>
    </row>
    <row r="2" spans="1:5" x14ac:dyDescent="0.25">
      <c r="A2" s="27" t="s">
        <v>313</v>
      </c>
    </row>
    <row r="3" spans="1:5" x14ac:dyDescent="0.25">
      <c r="A3" s="27" t="s">
        <v>314</v>
      </c>
    </row>
    <row r="4" spans="1:5" x14ac:dyDescent="0.25">
      <c r="A4" s="27" t="s">
        <v>274</v>
      </c>
    </row>
    <row r="5" spans="1:5" x14ac:dyDescent="0.25">
      <c r="A5" s="27" t="s">
        <v>248</v>
      </c>
    </row>
    <row r="6" spans="1:5" hidden="1" outlineLevel="1" x14ac:dyDescent="0.25">
      <c r="A6" s="27"/>
      <c r="B6" t="s">
        <v>275</v>
      </c>
    </row>
    <row r="7" spans="1:5" hidden="1" outlineLevel="1" x14ac:dyDescent="0.25">
      <c r="A7" s="27"/>
      <c r="B7" t="s">
        <v>315</v>
      </c>
    </row>
    <row r="8" spans="1:5" hidden="1" outlineLevel="1" x14ac:dyDescent="0.25">
      <c r="A8" s="27"/>
      <c r="B8" t="s">
        <v>277</v>
      </c>
    </row>
    <row r="9" spans="1:5" collapsed="1" x14ac:dyDescent="0.25">
      <c r="A9" s="27" t="s">
        <v>252</v>
      </c>
    </row>
    <row r="10" spans="1:5" hidden="1" outlineLevel="1" x14ac:dyDescent="0.25">
      <c r="B10" t="s">
        <v>253</v>
      </c>
    </row>
    <row r="11" spans="1:5" hidden="1" outlineLevel="1" x14ac:dyDescent="0.25">
      <c r="B11" t="s">
        <v>255</v>
      </c>
    </row>
    <row r="12" spans="1:5" collapsed="1" x14ac:dyDescent="0.25"/>
    <row r="14" spans="1:5" ht="15.75" thickBot="1" x14ac:dyDescent="0.3">
      <c r="A14" t="s">
        <v>160</v>
      </c>
    </row>
    <row r="15" spans="1:5" ht="15.75" thickBot="1" x14ac:dyDescent="0.3">
      <c r="B15" s="170" t="s">
        <v>161</v>
      </c>
      <c r="C15" s="170" t="s">
        <v>162</v>
      </c>
      <c r="D15" s="170" t="s">
        <v>163</v>
      </c>
      <c r="E15" s="170" t="s">
        <v>164</v>
      </c>
    </row>
    <row r="16" spans="1:5" ht="15.75" thickBot="1" x14ac:dyDescent="0.3">
      <c r="B16" s="169" t="s">
        <v>170</v>
      </c>
      <c r="C16" s="169" t="s">
        <v>54</v>
      </c>
      <c r="D16" s="173">
        <v>0</v>
      </c>
      <c r="E16" s="173">
        <v>19.499999999999996</v>
      </c>
    </row>
    <row r="19" spans="1:6" ht="15.75" thickBot="1" x14ac:dyDescent="0.3">
      <c r="A19" t="s">
        <v>166</v>
      </c>
    </row>
    <row r="20" spans="1:6" ht="15.75" thickBot="1" x14ac:dyDescent="0.3">
      <c r="B20" s="170" t="s">
        <v>161</v>
      </c>
      <c r="C20" s="170" t="s">
        <v>162</v>
      </c>
      <c r="D20" s="170" t="s">
        <v>163</v>
      </c>
      <c r="E20" s="170" t="s">
        <v>164</v>
      </c>
      <c r="F20" s="170" t="s">
        <v>256</v>
      </c>
    </row>
    <row r="21" spans="1:6" x14ac:dyDescent="0.25">
      <c r="B21" s="178" t="s">
        <v>226</v>
      </c>
      <c r="C21" s="177"/>
      <c r="D21" s="177"/>
      <c r="E21" s="177"/>
      <c r="F21" s="177"/>
    </row>
    <row r="22" spans="1:6" hidden="1" outlineLevel="1" x14ac:dyDescent="0.25">
      <c r="B22" s="172" t="s">
        <v>172</v>
      </c>
      <c r="C22" s="172" t="s">
        <v>173</v>
      </c>
      <c r="D22" s="174">
        <v>0</v>
      </c>
      <c r="E22" s="174">
        <v>1</v>
      </c>
      <c r="F22" s="172" t="s">
        <v>271</v>
      </c>
    </row>
    <row r="23" spans="1:6" hidden="1" outlineLevel="1" x14ac:dyDescent="0.25">
      <c r="B23" s="172" t="s">
        <v>174</v>
      </c>
      <c r="C23" s="172" t="s">
        <v>175</v>
      </c>
      <c r="D23" s="174">
        <v>0</v>
      </c>
      <c r="E23" s="174">
        <v>0</v>
      </c>
      <c r="F23" s="172" t="s">
        <v>271</v>
      </c>
    </row>
    <row r="24" spans="1:6" hidden="1" outlineLevel="1" x14ac:dyDescent="0.25">
      <c r="B24" s="172" t="s">
        <v>176</v>
      </c>
      <c r="C24" s="172" t="s">
        <v>177</v>
      </c>
      <c r="D24" s="174">
        <v>0</v>
      </c>
      <c r="E24" s="174">
        <v>0</v>
      </c>
      <c r="F24" s="172" t="s">
        <v>271</v>
      </c>
    </row>
    <row r="25" spans="1:6" hidden="1" outlineLevel="1" x14ac:dyDescent="0.25">
      <c r="B25" s="172" t="s">
        <v>178</v>
      </c>
      <c r="C25" s="172" t="s">
        <v>179</v>
      </c>
      <c r="D25" s="174">
        <v>0</v>
      </c>
      <c r="E25" s="174">
        <v>0</v>
      </c>
      <c r="F25" s="172" t="s">
        <v>271</v>
      </c>
    </row>
    <row r="26" spans="1:6" hidden="1" outlineLevel="1" x14ac:dyDescent="0.25">
      <c r="B26" s="172" t="s">
        <v>180</v>
      </c>
      <c r="C26" s="172" t="s">
        <v>173</v>
      </c>
      <c r="D26" s="174">
        <v>0</v>
      </c>
      <c r="E26" s="174">
        <v>0</v>
      </c>
      <c r="F26" s="172" t="s">
        <v>271</v>
      </c>
    </row>
    <row r="27" spans="1:6" hidden="1" outlineLevel="1" x14ac:dyDescent="0.25">
      <c r="B27" s="172" t="s">
        <v>181</v>
      </c>
      <c r="C27" s="172" t="s">
        <v>177</v>
      </c>
      <c r="D27" s="174">
        <v>0</v>
      </c>
      <c r="E27" s="174">
        <v>0</v>
      </c>
      <c r="F27" s="172" t="s">
        <v>271</v>
      </c>
    </row>
    <row r="28" spans="1:6" hidden="1" outlineLevel="1" x14ac:dyDescent="0.25">
      <c r="B28" s="172" t="s">
        <v>182</v>
      </c>
      <c r="C28" s="172" t="s">
        <v>175</v>
      </c>
      <c r="D28" s="174">
        <v>0</v>
      </c>
      <c r="E28" s="174">
        <v>0</v>
      </c>
      <c r="F28" s="172" t="s">
        <v>271</v>
      </c>
    </row>
    <row r="29" spans="1:6" hidden="1" outlineLevel="1" x14ac:dyDescent="0.25">
      <c r="B29" s="172" t="s">
        <v>183</v>
      </c>
      <c r="C29" s="172" t="s">
        <v>184</v>
      </c>
      <c r="D29" s="174">
        <v>0</v>
      </c>
      <c r="E29" s="174">
        <v>0</v>
      </c>
      <c r="F29" s="172" t="s">
        <v>271</v>
      </c>
    </row>
    <row r="30" spans="1:6" hidden="1" outlineLevel="1" x14ac:dyDescent="0.25">
      <c r="B30" s="172" t="s">
        <v>185</v>
      </c>
      <c r="C30" s="172" t="s">
        <v>177</v>
      </c>
      <c r="D30" s="174">
        <v>0</v>
      </c>
      <c r="E30" s="174">
        <v>1</v>
      </c>
      <c r="F30" s="172" t="s">
        <v>271</v>
      </c>
    </row>
    <row r="31" spans="1:6" hidden="1" outlineLevel="1" x14ac:dyDescent="0.25">
      <c r="B31" s="172" t="s">
        <v>186</v>
      </c>
      <c r="C31" s="172" t="s">
        <v>175</v>
      </c>
      <c r="D31" s="174">
        <v>0</v>
      </c>
      <c r="E31" s="174">
        <v>0</v>
      </c>
      <c r="F31" s="172" t="s">
        <v>271</v>
      </c>
    </row>
    <row r="32" spans="1:6" hidden="1" outlineLevel="1" x14ac:dyDescent="0.25">
      <c r="B32" s="172" t="s">
        <v>187</v>
      </c>
      <c r="C32" s="172" t="s">
        <v>184</v>
      </c>
      <c r="D32" s="174">
        <v>0</v>
      </c>
      <c r="E32" s="174">
        <v>0</v>
      </c>
      <c r="F32" s="172" t="s">
        <v>271</v>
      </c>
    </row>
    <row r="33" spans="2:6" hidden="1" outlineLevel="1" x14ac:dyDescent="0.25">
      <c r="B33" s="172" t="s">
        <v>188</v>
      </c>
      <c r="C33" s="172" t="s">
        <v>177</v>
      </c>
      <c r="D33" s="174">
        <v>0</v>
      </c>
      <c r="E33" s="174">
        <v>1</v>
      </c>
      <c r="F33" s="172" t="s">
        <v>271</v>
      </c>
    </row>
    <row r="34" spans="2:6" hidden="1" outlineLevel="1" x14ac:dyDescent="0.25">
      <c r="B34" s="172" t="s">
        <v>189</v>
      </c>
      <c r="C34" s="172" t="s">
        <v>184</v>
      </c>
      <c r="D34" s="174">
        <v>0</v>
      </c>
      <c r="E34" s="174">
        <v>0</v>
      </c>
      <c r="F34" s="172" t="s">
        <v>271</v>
      </c>
    </row>
    <row r="35" spans="2:6" hidden="1" outlineLevel="1" x14ac:dyDescent="0.25">
      <c r="B35" s="172" t="s">
        <v>190</v>
      </c>
      <c r="C35" s="172" t="s">
        <v>175</v>
      </c>
      <c r="D35" s="174">
        <v>0</v>
      </c>
      <c r="E35" s="174">
        <v>0</v>
      </c>
      <c r="F35" s="172" t="s">
        <v>271</v>
      </c>
    </row>
    <row r="36" spans="2:6" hidden="1" outlineLevel="1" x14ac:dyDescent="0.25">
      <c r="B36" s="172" t="s">
        <v>191</v>
      </c>
      <c r="C36" s="172" t="s">
        <v>177</v>
      </c>
      <c r="D36" s="174">
        <v>0</v>
      </c>
      <c r="E36" s="174">
        <v>0</v>
      </c>
      <c r="F36" s="172" t="s">
        <v>271</v>
      </c>
    </row>
    <row r="37" spans="2:6" hidden="1" outlineLevel="1" x14ac:dyDescent="0.25">
      <c r="B37" s="172" t="s">
        <v>192</v>
      </c>
      <c r="C37" s="172" t="s">
        <v>184</v>
      </c>
      <c r="D37" s="174">
        <v>0</v>
      </c>
      <c r="E37" s="174">
        <v>0</v>
      </c>
      <c r="F37" s="172" t="s">
        <v>271</v>
      </c>
    </row>
    <row r="38" spans="2:6" hidden="1" outlineLevel="1" x14ac:dyDescent="0.25">
      <c r="B38" s="172" t="s">
        <v>193</v>
      </c>
      <c r="C38" s="172" t="s">
        <v>173</v>
      </c>
      <c r="D38" s="174">
        <v>0</v>
      </c>
      <c r="E38" s="174">
        <v>0</v>
      </c>
      <c r="F38" s="172" t="s">
        <v>271</v>
      </c>
    </row>
    <row r="39" spans="2:6" hidden="1" outlineLevel="1" x14ac:dyDescent="0.25">
      <c r="B39" s="172" t="s">
        <v>194</v>
      </c>
      <c r="C39" s="172" t="s">
        <v>177</v>
      </c>
      <c r="D39" s="174">
        <v>0</v>
      </c>
      <c r="E39" s="174">
        <v>0</v>
      </c>
      <c r="F39" s="172" t="s">
        <v>271</v>
      </c>
    </row>
    <row r="40" spans="2:6" hidden="1" outlineLevel="1" x14ac:dyDescent="0.25">
      <c r="B40" s="172" t="s">
        <v>195</v>
      </c>
      <c r="C40" s="172" t="s">
        <v>173</v>
      </c>
      <c r="D40" s="174">
        <v>0</v>
      </c>
      <c r="E40" s="174">
        <v>0</v>
      </c>
      <c r="F40" s="172" t="s">
        <v>271</v>
      </c>
    </row>
    <row r="41" spans="2:6" hidden="1" outlineLevel="1" x14ac:dyDescent="0.25">
      <c r="B41" s="172" t="s">
        <v>196</v>
      </c>
      <c r="C41" s="172" t="s">
        <v>173</v>
      </c>
      <c r="D41" s="174">
        <v>0</v>
      </c>
      <c r="E41" s="174">
        <v>1</v>
      </c>
      <c r="F41" s="172" t="s">
        <v>271</v>
      </c>
    </row>
    <row r="42" spans="2:6" hidden="1" outlineLevel="1" x14ac:dyDescent="0.25">
      <c r="B42" s="172" t="s">
        <v>197</v>
      </c>
      <c r="C42" s="172" t="s">
        <v>177</v>
      </c>
      <c r="D42" s="174">
        <v>0</v>
      </c>
      <c r="E42" s="174">
        <v>1</v>
      </c>
      <c r="F42" s="172" t="s">
        <v>271</v>
      </c>
    </row>
    <row r="43" spans="2:6" hidden="1" outlineLevel="1" x14ac:dyDescent="0.25">
      <c r="B43" s="172" t="s">
        <v>198</v>
      </c>
      <c r="C43" s="172" t="s">
        <v>175</v>
      </c>
      <c r="D43" s="174">
        <v>0</v>
      </c>
      <c r="E43" s="174">
        <v>0</v>
      </c>
      <c r="F43" s="172" t="s">
        <v>271</v>
      </c>
    </row>
    <row r="44" spans="2:6" hidden="1" outlineLevel="1" x14ac:dyDescent="0.25">
      <c r="B44" s="172" t="s">
        <v>199</v>
      </c>
      <c r="C44" s="172" t="s">
        <v>175</v>
      </c>
      <c r="D44" s="174">
        <v>0</v>
      </c>
      <c r="E44" s="174">
        <v>1</v>
      </c>
      <c r="F44" s="172" t="s">
        <v>271</v>
      </c>
    </row>
    <row r="45" spans="2:6" hidden="1" outlineLevel="1" x14ac:dyDescent="0.25">
      <c r="B45" s="172" t="s">
        <v>200</v>
      </c>
      <c r="C45" s="172" t="s">
        <v>184</v>
      </c>
      <c r="D45" s="174">
        <v>0</v>
      </c>
      <c r="E45" s="174">
        <v>1</v>
      </c>
      <c r="F45" s="172" t="s">
        <v>271</v>
      </c>
    </row>
    <row r="46" spans="2:6" hidden="1" outlineLevel="1" x14ac:dyDescent="0.25">
      <c r="B46" s="172" t="s">
        <v>201</v>
      </c>
      <c r="C46" s="172" t="s">
        <v>173</v>
      </c>
      <c r="D46" s="174">
        <v>0</v>
      </c>
      <c r="E46" s="174">
        <v>0</v>
      </c>
      <c r="F46" s="172" t="s">
        <v>271</v>
      </c>
    </row>
    <row r="47" spans="2:6" ht="15.75" hidden="1" outlineLevel="1" thickBot="1" x14ac:dyDescent="0.3">
      <c r="B47" s="169" t="s">
        <v>202</v>
      </c>
      <c r="C47" s="169" t="s">
        <v>177</v>
      </c>
      <c r="D47" s="175">
        <v>0</v>
      </c>
      <c r="E47" s="175">
        <v>0</v>
      </c>
      <c r="F47" s="169" t="s">
        <v>271</v>
      </c>
    </row>
    <row r="48" spans="2:6" collapsed="1" x14ac:dyDescent="0.25">
      <c r="B48" s="171"/>
      <c r="C48" s="171"/>
      <c r="D48" s="176"/>
      <c r="E48" s="176"/>
      <c r="F48" s="171"/>
    </row>
    <row r="51" spans="1:7" ht="15.75" thickBot="1" x14ac:dyDescent="0.3">
      <c r="A51" t="s">
        <v>126</v>
      </c>
    </row>
    <row r="52" spans="1:7" ht="15.75" thickBot="1" x14ac:dyDescent="0.3">
      <c r="B52" s="170" t="s">
        <v>161</v>
      </c>
      <c r="C52" s="170" t="s">
        <v>162</v>
      </c>
      <c r="D52" s="170" t="s">
        <v>168</v>
      </c>
      <c r="E52" s="170" t="s">
        <v>169</v>
      </c>
      <c r="F52" s="170" t="s">
        <v>257</v>
      </c>
      <c r="G52" s="170" t="s">
        <v>258</v>
      </c>
    </row>
    <row r="53" spans="1:7" x14ac:dyDescent="0.25">
      <c r="B53" s="172" t="s">
        <v>216</v>
      </c>
      <c r="C53" s="172" t="s">
        <v>28</v>
      </c>
      <c r="D53" s="174">
        <v>0</v>
      </c>
      <c r="E53" s="172" t="s">
        <v>217</v>
      </c>
      <c r="F53" s="172" t="s">
        <v>265</v>
      </c>
      <c r="G53" s="172">
        <v>1</v>
      </c>
    </row>
    <row r="54" spans="1:7" x14ac:dyDescent="0.25">
      <c r="B54" s="172" t="s">
        <v>316</v>
      </c>
      <c r="C54" s="172" t="s">
        <v>288</v>
      </c>
      <c r="D54" s="174">
        <v>0</v>
      </c>
      <c r="E54" s="172" t="s">
        <v>317</v>
      </c>
      <c r="F54" s="172" t="s">
        <v>265</v>
      </c>
      <c r="G54" s="172">
        <v>1</v>
      </c>
    </row>
    <row r="55" spans="1:7" x14ac:dyDescent="0.25">
      <c r="B55" s="172" t="s">
        <v>196</v>
      </c>
      <c r="C55" s="172" t="s">
        <v>173</v>
      </c>
      <c r="D55" s="174">
        <v>1</v>
      </c>
      <c r="E55" s="172" t="s">
        <v>225</v>
      </c>
      <c r="F55" s="172" t="s">
        <v>260</v>
      </c>
      <c r="G55" s="172">
        <v>0</v>
      </c>
    </row>
    <row r="56" spans="1:7" x14ac:dyDescent="0.25">
      <c r="B56" s="172" t="s">
        <v>193</v>
      </c>
      <c r="C56" s="172" t="s">
        <v>173</v>
      </c>
      <c r="D56" s="174">
        <v>0</v>
      </c>
      <c r="E56" s="172" t="s">
        <v>223</v>
      </c>
      <c r="F56" s="172" t="s">
        <v>260</v>
      </c>
      <c r="G56" s="172">
        <v>0</v>
      </c>
    </row>
    <row r="57" spans="1:7" x14ac:dyDescent="0.25">
      <c r="B57" s="172" t="s">
        <v>221</v>
      </c>
      <c r="C57" s="172" t="s">
        <v>26</v>
      </c>
      <c r="D57" s="174">
        <v>1</v>
      </c>
      <c r="E57" s="172" t="s">
        <v>222</v>
      </c>
      <c r="F57" s="172" t="s">
        <v>260</v>
      </c>
      <c r="G57" s="172">
        <v>0</v>
      </c>
    </row>
    <row r="58" spans="1:7" x14ac:dyDescent="0.25">
      <c r="B58" s="172" t="s">
        <v>186</v>
      </c>
      <c r="C58" s="172" t="s">
        <v>175</v>
      </c>
      <c r="D58" s="174">
        <v>0</v>
      </c>
      <c r="E58" s="172" t="s">
        <v>224</v>
      </c>
      <c r="F58" s="172" t="s">
        <v>260</v>
      </c>
      <c r="G58" s="172">
        <v>0</v>
      </c>
    </row>
    <row r="59" spans="1:7" x14ac:dyDescent="0.25">
      <c r="B59" s="172" t="s">
        <v>182</v>
      </c>
      <c r="C59" s="172" t="s">
        <v>175</v>
      </c>
      <c r="D59" s="174">
        <v>0</v>
      </c>
      <c r="E59" s="172" t="s">
        <v>220</v>
      </c>
      <c r="F59" s="172" t="s">
        <v>260</v>
      </c>
      <c r="G59" s="172">
        <v>0</v>
      </c>
    </row>
    <row r="60" spans="1:7" x14ac:dyDescent="0.25">
      <c r="B60" s="172" t="s">
        <v>180</v>
      </c>
      <c r="C60" s="172" t="s">
        <v>173</v>
      </c>
      <c r="D60" s="174">
        <v>0</v>
      </c>
      <c r="E60" s="172" t="s">
        <v>215</v>
      </c>
      <c r="F60" s="172" t="s">
        <v>260</v>
      </c>
      <c r="G60" s="172">
        <v>0</v>
      </c>
    </row>
    <row r="61" spans="1:7" x14ac:dyDescent="0.25">
      <c r="B61" s="172" t="s">
        <v>218</v>
      </c>
      <c r="C61" s="172" t="s">
        <v>24</v>
      </c>
      <c r="D61" s="174">
        <v>1</v>
      </c>
      <c r="E61" s="172" t="s">
        <v>219</v>
      </c>
      <c r="F61" s="172" t="s">
        <v>260</v>
      </c>
      <c r="G61" s="172">
        <v>0</v>
      </c>
    </row>
    <row r="62" spans="1:7" x14ac:dyDescent="0.25">
      <c r="B62" s="172" t="s">
        <v>213</v>
      </c>
      <c r="C62" s="172" t="s">
        <v>22</v>
      </c>
      <c r="D62" s="174">
        <v>0</v>
      </c>
      <c r="E62" s="172" t="s">
        <v>214</v>
      </c>
      <c r="F62" s="172" t="s">
        <v>265</v>
      </c>
      <c r="G62" s="172">
        <v>1</v>
      </c>
    </row>
    <row r="63" spans="1:7" x14ac:dyDescent="0.25">
      <c r="B63" s="172" t="s">
        <v>205</v>
      </c>
      <c r="C63" s="172" t="s">
        <v>6</v>
      </c>
      <c r="D63" s="174">
        <v>1</v>
      </c>
      <c r="E63" s="172" t="s">
        <v>206</v>
      </c>
      <c r="F63" s="172" t="s">
        <v>260</v>
      </c>
      <c r="G63" s="172">
        <v>0</v>
      </c>
    </row>
    <row r="64" spans="1:7" x14ac:dyDescent="0.25">
      <c r="B64" s="172" t="s">
        <v>207</v>
      </c>
      <c r="C64" s="172" t="s">
        <v>16</v>
      </c>
      <c r="D64" s="174">
        <v>1</v>
      </c>
      <c r="E64" s="172" t="s">
        <v>208</v>
      </c>
      <c r="F64" s="172" t="s">
        <v>260</v>
      </c>
      <c r="G64" s="172">
        <v>0</v>
      </c>
    </row>
    <row r="65" spans="2:7" x14ac:dyDescent="0.25">
      <c r="B65" s="172" t="s">
        <v>209</v>
      </c>
      <c r="C65" s="172" t="s">
        <v>107</v>
      </c>
      <c r="D65" s="174">
        <v>1</v>
      </c>
      <c r="E65" s="172" t="s">
        <v>210</v>
      </c>
      <c r="F65" s="172" t="s">
        <v>260</v>
      </c>
      <c r="G65" s="172">
        <v>0</v>
      </c>
    </row>
    <row r="66" spans="2:7" x14ac:dyDescent="0.25">
      <c r="B66" s="172" t="s">
        <v>203</v>
      </c>
      <c r="C66" s="172" t="s">
        <v>106</v>
      </c>
      <c r="D66" s="174">
        <v>5</v>
      </c>
      <c r="E66" s="172" t="s">
        <v>204</v>
      </c>
      <c r="F66" s="172" t="s">
        <v>260</v>
      </c>
      <c r="G66" s="172">
        <v>0</v>
      </c>
    </row>
    <row r="67" spans="2:7" x14ac:dyDescent="0.25">
      <c r="B67" s="172" t="s">
        <v>318</v>
      </c>
      <c r="C67" s="172" t="s">
        <v>306</v>
      </c>
      <c r="D67" s="174">
        <v>0</v>
      </c>
      <c r="E67" s="172" t="s">
        <v>319</v>
      </c>
      <c r="F67" s="172" t="s">
        <v>265</v>
      </c>
      <c r="G67" s="172">
        <v>1</v>
      </c>
    </row>
    <row r="68" spans="2:7" x14ac:dyDescent="0.25">
      <c r="B68" s="172" t="s">
        <v>320</v>
      </c>
      <c r="C68" s="172" t="s">
        <v>303</v>
      </c>
      <c r="D68" s="174">
        <v>0</v>
      </c>
      <c r="E68" s="172" t="s">
        <v>321</v>
      </c>
      <c r="F68" s="172" t="s">
        <v>265</v>
      </c>
      <c r="G68" s="172">
        <v>1</v>
      </c>
    </row>
    <row r="69" spans="2:7" x14ac:dyDescent="0.25">
      <c r="B69" s="172" t="s">
        <v>322</v>
      </c>
      <c r="C69" s="172" t="s">
        <v>300</v>
      </c>
      <c r="D69" s="174">
        <v>0</v>
      </c>
      <c r="E69" s="172" t="s">
        <v>323</v>
      </c>
      <c r="F69" s="172" t="s">
        <v>265</v>
      </c>
      <c r="G69" s="172">
        <v>1</v>
      </c>
    </row>
    <row r="70" spans="2:7" x14ac:dyDescent="0.25">
      <c r="B70" s="172" t="s">
        <v>324</v>
      </c>
      <c r="C70" s="172" t="s">
        <v>297</v>
      </c>
      <c r="D70" s="174">
        <v>1</v>
      </c>
      <c r="E70" s="172" t="s">
        <v>325</v>
      </c>
      <c r="F70" s="172" t="s">
        <v>260</v>
      </c>
      <c r="G70" s="172">
        <v>0</v>
      </c>
    </row>
    <row r="71" spans="2:7" x14ac:dyDescent="0.25">
      <c r="B71" s="172" t="s">
        <v>326</v>
      </c>
      <c r="C71" s="172" t="s">
        <v>291</v>
      </c>
      <c r="D71" s="174">
        <v>1</v>
      </c>
      <c r="E71" s="172" t="s">
        <v>327</v>
      </c>
      <c r="F71" s="172" t="s">
        <v>260</v>
      </c>
      <c r="G71" s="172">
        <v>0</v>
      </c>
    </row>
    <row r="72" spans="2:7" x14ac:dyDescent="0.25">
      <c r="B72" s="172" t="s">
        <v>328</v>
      </c>
      <c r="C72" s="172" t="s">
        <v>309</v>
      </c>
      <c r="D72" s="174">
        <v>1</v>
      </c>
      <c r="E72" s="172" t="s">
        <v>329</v>
      </c>
      <c r="F72" s="172" t="s">
        <v>260</v>
      </c>
      <c r="G72" s="172">
        <v>0</v>
      </c>
    </row>
    <row r="73" spans="2:7" x14ac:dyDescent="0.25">
      <c r="B73" s="172" t="s">
        <v>330</v>
      </c>
      <c r="C73" s="172" t="s">
        <v>285</v>
      </c>
      <c r="D73" s="174">
        <v>1</v>
      </c>
      <c r="E73" s="172" t="s">
        <v>331</v>
      </c>
      <c r="F73" s="172" t="s">
        <v>260</v>
      </c>
      <c r="G73" s="172">
        <v>0</v>
      </c>
    </row>
    <row r="74" spans="2:7" x14ac:dyDescent="0.25">
      <c r="B74" s="172" t="s">
        <v>332</v>
      </c>
      <c r="C74" s="172" t="s">
        <v>294</v>
      </c>
      <c r="D74" s="174">
        <v>1</v>
      </c>
      <c r="E74" s="172" t="s">
        <v>333</v>
      </c>
      <c r="F74" s="172" t="s">
        <v>260</v>
      </c>
      <c r="G74" s="172">
        <v>0</v>
      </c>
    </row>
    <row r="75" spans="2:7" x14ac:dyDescent="0.25">
      <c r="B75" s="172" t="s">
        <v>334</v>
      </c>
      <c r="C75" s="172" t="s">
        <v>282</v>
      </c>
      <c r="D75" s="174">
        <v>0</v>
      </c>
      <c r="E75" s="172" t="s">
        <v>335</v>
      </c>
      <c r="F75" s="172" t="s">
        <v>265</v>
      </c>
      <c r="G75" s="172">
        <v>1</v>
      </c>
    </row>
    <row r="76" spans="2:7" x14ac:dyDescent="0.25">
      <c r="B76" s="172" t="s">
        <v>336</v>
      </c>
      <c r="C76" s="172" t="s">
        <v>279</v>
      </c>
      <c r="D76" s="174">
        <v>1</v>
      </c>
      <c r="E76" s="172" t="s">
        <v>337</v>
      </c>
      <c r="F76" s="172" t="s">
        <v>260</v>
      </c>
      <c r="G76" s="172">
        <v>0</v>
      </c>
    </row>
    <row r="77" spans="2:7" ht="15.75" thickBot="1" x14ac:dyDescent="0.3">
      <c r="B77" s="169" t="s">
        <v>270</v>
      </c>
      <c r="C77" s="169"/>
      <c r="D77" s="169"/>
      <c r="E77" s="169"/>
      <c r="F77" s="169"/>
      <c r="G77" s="16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D467-B0E2-4F08-AF44-833F0099AEAA}">
  <dimension ref="A1:G77"/>
  <sheetViews>
    <sheetView showGridLines="0" workbookViewId="0">
      <selection activeCell="I20" sqref="I20:I21"/>
    </sheetView>
  </sheetViews>
  <sheetFormatPr defaultRowHeight="15" outlineLevelRow="1" x14ac:dyDescent="0.25"/>
  <cols>
    <col min="1" max="1" width="2.140625" customWidth="1"/>
    <col min="2" max="2" width="17.85546875" bestFit="1" customWidth="1"/>
    <col min="3" max="3" width="24.140625" bestFit="1" customWidth="1"/>
    <col min="4" max="4" width="12.42578125" bestFit="1" customWidth="1"/>
    <col min="5" max="5" width="13.28515625" bestFit="1" customWidth="1"/>
    <col min="6" max="6" width="10.42578125" bestFit="1" customWidth="1"/>
    <col min="7" max="7" width="5" bestFit="1" customWidth="1"/>
  </cols>
  <sheetData>
    <row r="1" spans="1:5" x14ac:dyDescent="0.25">
      <c r="A1" s="27" t="s">
        <v>244</v>
      </c>
    </row>
    <row r="2" spans="1:5" x14ac:dyDescent="0.25">
      <c r="A2" s="27" t="s">
        <v>272</v>
      </c>
    </row>
    <row r="3" spans="1:5" x14ac:dyDescent="0.25">
      <c r="A3" s="27" t="s">
        <v>273</v>
      </c>
    </row>
    <row r="4" spans="1:5" x14ac:dyDescent="0.25">
      <c r="A4" s="27" t="s">
        <v>274</v>
      </c>
    </row>
    <row r="5" spans="1:5" x14ac:dyDescent="0.25">
      <c r="A5" s="27" t="s">
        <v>248</v>
      </c>
    </row>
    <row r="6" spans="1:5" hidden="1" outlineLevel="1" x14ac:dyDescent="0.25">
      <c r="A6" s="27"/>
      <c r="B6" t="s">
        <v>275</v>
      </c>
    </row>
    <row r="7" spans="1:5" hidden="1" outlineLevel="1" x14ac:dyDescent="0.25">
      <c r="A7" s="27"/>
      <c r="B7" t="s">
        <v>276</v>
      </c>
    </row>
    <row r="8" spans="1:5" hidden="1" outlineLevel="1" x14ac:dyDescent="0.25">
      <c r="A8" s="27"/>
      <c r="B8" t="s">
        <v>277</v>
      </c>
    </row>
    <row r="9" spans="1:5" collapsed="1" x14ac:dyDescent="0.25">
      <c r="A9" s="27" t="s">
        <v>252</v>
      </c>
    </row>
    <row r="10" spans="1:5" hidden="1" outlineLevel="1" x14ac:dyDescent="0.25">
      <c r="B10" t="s">
        <v>253</v>
      </c>
    </row>
    <row r="11" spans="1:5" hidden="1" outlineLevel="1" x14ac:dyDescent="0.25">
      <c r="B11" t="s">
        <v>255</v>
      </c>
    </row>
    <row r="12" spans="1:5" collapsed="1" x14ac:dyDescent="0.25"/>
    <row r="14" spans="1:5" ht="15.75" thickBot="1" x14ac:dyDescent="0.3">
      <c r="A14" t="s">
        <v>160</v>
      </c>
    </row>
    <row r="15" spans="1:5" ht="15.75" thickBot="1" x14ac:dyDescent="0.3">
      <c r="B15" s="84" t="s">
        <v>161</v>
      </c>
      <c r="C15" s="84" t="s">
        <v>162</v>
      </c>
      <c r="D15" s="84" t="s">
        <v>163</v>
      </c>
      <c r="E15" s="84" t="s">
        <v>164</v>
      </c>
    </row>
    <row r="16" spans="1:5" ht="15.75" thickBot="1" x14ac:dyDescent="0.3">
      <c r="B16" s="83" t="s">
        <v>170</v>
      </c>
      <c r="C16" s="83" t="s">
        <v>54</v>
      </c>
      <c r="D16" s="86">
        <v>19.499999999999996</v>
      </c>
      <c r="E16" s="86">
        <v>19.499999999999996</v>
      </c>
    </row>
    <row r="19" spans="1:6" ht="15.75" thickBot="1" x14ac:dyDescent="0.3">
      <c r="A19" t="s">
        <v>166</v>
      </c>
    </row>
    <row r="20" spans="1:6" ht="15.75" thickBot="1" x14ac:dyDescent="0.3">
      <c r="B20" s="84" t="s">
        <v>161</v>
      </c>
      <c r="C20" s="84" t="s">
        <v>162</v>
      </c>
      <c r="D20" s="84" t="s">
        <v>163</v>
      </c>
      <c r="E20" s="84" t="s">
        <v>164</v>
      </c>
      <c r="F20" s="84" t="s">
        <v>256</v>
      </c>
    </row>
    <row r="21" spans="1:6" x14ac:dyDescent="0.25">
      <c r="B21" s="90" t="s">
        <v>226</v>
      </c>
      <c r="C21" s="89"/>
      <c r="D21" s="89"/>
      <c r="E21" s="89"/>
      <c r="F21" s="89"/>
    </row>
    <row r="22" spans="1:6" hidden="1" outlineLevel="1" x14ac:dyDescent="0.25">
      <c r="B22" s="85" t="s">
        <v>172</v>
      </c>
      <c r="C22" s="85" t="s">
        <v>173</v>
      </c>
      <c r="D22" s="85">
        <v>1</v>
      </c>
      <c r="E22" s="85">
        <v>1</v>
      </c>
      <c r="F22" s="85" t="s">
        <v>271</v>
      </c>
    </row>
    <row r="23" spans="1:6" hidden="1" outlineLevel="1" x14ac:dyDescent="0.25">
      <c r="B23" s="85" t="s">
        <v>174</v>
      </c>
      <c r="C23" s="85" t="s">
        <v>175</v>
      </c>
      <c r="D23" s="85">
        <v>0</v>
      </c>
      <c r="E23" s="85">
        <v>0</v>
      </c>
      <c r="F23" s="85" t="s">
        <v>271</v>
      </c>
    </row>
    <row r="24" spans="1:6" hidden="1" outlineLevel="1" x14ac:dyDescent="0.25">
      <c r="B24" s="85" t="s">
        <v>176</v>
      </c>
      <c r="C24" s="85" t="s">
        <v>177</v>
      </c>
      <c r="D24" s="85">
        <v>0</v>
      </c>
      <c r="E24" s="85">
        <v>0</v>
      </c>
      <c r="F24" s="85" t="s">
        <v>271</v>
      </c>
    </row>
    <row r="25" spans="1:6" hidden="1" outlineLevel="1" x14ac:dyDescent="0.25">
      <c r="B25" s="85" t="s">
        <v>178</v>
      </c>
      <c r="C25" s="85" t="s">
        <v>179</v>
      </c>
      <c r="D25" s="85">
        <v>0</v>
      </c>
      <c r="E25" s="85">
        <v>0</v>
      </c>
      <c r="F25" s="85" t="s">
        <v>271</v>
      </c>
    </row>
    <row r="26" spans="1:6" hidden="1" outlineLevel="1" x14ac:dyDescent="0.25">
      <c r="B26" s="85" t="s">
        <v>180</v>
      </c>
      <c r="C26" s="85" t="s">
        <v>173</v>
      </c>
      <c r="D26" s="85">
        <v>0</v>
      </c>
      <c r="E26" s="85">
        <v>0</v>
      </c>
      <c r="F26" s="85" t="s">
        <v>271</v>
      </c>
    </row>
    <row r="27" spans="1:6" hidden="1" outlineLevel="1" x14ac:dyDescent="0.25">
      <c r="B27" s="85" t="s">
        <v>181</v>
      </c>
      <c r="C27" s="85" t="s">
        <v>177</v>
      </c>
      <c r="D27" s="85">
        <v>0</v>
      </c>
      <c r="E27" s="85">
        <v>0</v>
      </c>
      <c r="F27" s="85" t="s">
        <v>271</v>
      </c>
    </row>
    <row r="28" spans="1:6" hidden="1" outlineLevel="1" x14ac:dyDescent="0.25">
      <c r="B28" s="85" t="s">
        <v>182</v>
      </c>
      <c r="C28" s="85" t="s">
        <v>175</v>
      </c>
      <c r="D28" s="85">
        <v>0</v>
      </c>
      <c r="E28" s="85">
        <v>0</v>
      </c>
      <c r="F28" s="85" t="s">
        <v>271</v>
      </c>
    </row>
    <row r="29" spans="1:6" hidden="1" outlineLevel="1" x14ac:dyDescent="0.25">
      <c r="B29" s="85" t="s">
        <v>183</v>
      </c>
      <c r="C29" s="85" t="s">
        <v>184</v>
      </c>
      <c r="D29" s="85">
        <v>0</v>
      </c>
      <c r="E29" s="85">
        <v>0</v>
      </c>
      <c r="F29" s="85" t="s">
        <v>271</v>
      </c>
    </row>
    <row r="30" spans="1:6" hidden="1" outlineLevel="1" x14ac:dyDescent="0.25">
      <c r="B30" s="85" t="s">
        <v>185</v>
      </c>
      <c r="C30" s="85" t="s">
        <v>177</v>
      </c>
      <c r="D30" s="85">
        <v>1</v>
      </c>
      <c r="E30" s="85">
        <v>1</v>
      </c>
      <c r="F30" s="85" t="s">
        <v>271</v>
      </c>
    </row>
    <row r="31" spans="1:6" hidden="1" outlineLevel="1" x14ac:dyDescent="0.25">
      <c r="B31" s="85" t="s">
        <v>186</v>
      </c>
      <c r="C31" s="85" t="s">
        <v>175</v>
      </c>
      <c r="D31" s="85">
        <v>0</v>
      </c>
      <c r="E31" s="85">
        <v>0</v>
      </c>
      <c r="F31" s="85" t="s">
        <v>271</v>
      </c>
    </row>
    <row r="32" spans="1:6" hidden="1" outlineLevel="1" x14ac:dyDescent="0.25">
      <c r="B32" s="85" t="s">
        <v>187</v>
      </c>
      <c r="C32" s="85" t="s">
        <v>184</v>
      </c>
      <c r="D32" s="85">
        <v>0</v>
      </c>
      <c r="E32" s="85">
        <v>0</v>
      </c>
      <c r="F32" s="85" t="s">
        <v>271</v>
      </c>
    </row>
    <row r="33" spans="2:6" hidden="1" outlineLevel="1" x14ac:dyDescent="0.25">
      <c r="B33" s="85" t="s">
        <v>188</v>
      </c>
      <c r="C33" s="85" t="s">
        <v>177</v>
      </c>
      <c r="D33" s="85">
        <v>1</v>
      </c>
      <c r="E33" s="85">
        <v>1</v>
      </c>
      <c r="F33" s="85" t="s">
        <v>271</v>
      </c>
    </row>
    <row r="34" spans="2:6" hidden="1" outlineLevel="1" x14ac:dyDescent="0.25">
      <c r="B34" s="85" t="s">
        <v>189</v>
      </c>
      <c r="C34" s="85" t="s">
        <v>184</v>
      </c>
      <c r="D34" s="85">
        <v>0</v>
      </c>
      <c r="E34" s="85">
        <v>0</v>
      </c>
      <c r="F34" s="85" t="s">
        <v>271</v>
      </c>
    </row>
    <row r="35" spans="2:6" hidden="1" outlineLevel="1" x14ac:dyDescent="0.25">
      <c r="B35" s="85" t="s">
        <v>190</v>
      </c>
      <c r="C35" s="85" t="s">
        <v>175</v>
      </c>
      <c r="D35" s="85">
        <v>0</v>
      </c>
      <c r="E35" s="85">
        <v>0</v>
      </c>
      <c r="F35" s="85" t="s">
        <v>271</v>
      </c>
    </row>
    <row r="36" spans="2:6" hidden="1" outlineLevel="1" x14ac:dyDescent="0.25">
      <c r="B36" s="85" t="s">
        <v>191</v>
      </c>
      <c r="C36" s="85" t="s">
        <v>177</v>
      </c>
      <c r="D36" s="85">
        <v>0</v>
      </c>
      <c r="E36" s="85">
        <v>0</v>
      </c>
      <c r="F36" s="85" t="s">
        <v>271</v>
      </c>
    </row>
    <row r="37" spans="2:6" hidden="1" outlineLevel="1" x14ac:dyDescent="0.25">
      <c r="B37" s="85" t="s">
        <v>192</v>
      </c>
      <c r="C37" s="85" t="s">
        <v>184</v>
      </c>
      <c r="D37" s="85">
        <v>0</v>
      </c>
      <c r="E37" s="85">
        <v>0</v>
      </c>
      <c r="F37" s="85" t="s">
        <v>271</v>
      </c>
    </row>
    <row r="38" spans="2:6" hidden="1" outlineLevel="1" x14ac:dyDescent="0.25">
      <c r="B38" s="85" t="s">
        <v>193</v>
      </c>
      <c r="C38" s="85" t="s">
        <v>173</v>
      </c>
      <c r="D38" s="85">
        <v>0</v>
      </c>
      <c r="E38" s="85">
        <v>0</v>
      </c>
      <c r="F38" s="85" t="s">
        <v>271</v>
      </c>
    </row>
    <row r="39" spans="2:6" hidden="1" outlineLevel="1" x14ac:dyDescent="0.25">
      <c r="B39" s="85" t="s">
        <v>194</v>
      </c>
      <c r="C39" s="85" t="s">
        <v>177</v>
      </c>
      <c r="D39" s="85">
        <v>0</v>
      </c>
      <c r="E39" s="85">
        <v>0</v>
      </c>
      <c r="F39" s="85" t="s">
        <v>271</v>
      </c>
    </row>
    <row r="40" spans="2:6" hidden="1" outlineLevel="1" x14ac:dyDescent="0.25">
      <c r="B40" s="85" t="s">
        <v>195</v>
      </c>
      <c r="C40" s="85" t="s">
        <v>173</v>
      </c>
      <c r="D40" s="85">
        <v>0</v>
      </c>
      <c r="E40" s="85">
        <v>0</v>
      </c>
      <c r="F40" s="85" t="s">
        <v>271</v>
      </c>
    </row>
    <row r="41" spans="2:6" hidden="1" outlineLevel="1" x14ac:dyDescent="0.25">
      <c r="B41" s="85" t="s">
        <v>196</v>
      </c>
      <c r="C41" s="85" t="s">
        <v>173</v>
      </c>
      <c r="D41" s="85">
        <v>1</v>
      </c>
      <c r="E41" s="85">
        <v>1</v>
      </c>
      <c r="F41" s="85" t="s">
        <v>271</v>
      </c>
    </row>
    <row r="42" spans="2:6" hidden="1" outlineLevel="1" x14ac:dyDescent="0.25">
      <c r="B42" s="85" t="s">
        <v>197</v>
      </c>
      <c r="C42" s="85" t="s">
        <v>177</v>
      </c>
      <c r="D42" s="85">
        <v>1</v>
      </c>
      <c r="E42" s="85">
        <v>1</v>
      </c>
      <c r="F42" s="85" t="s">
        <v>271</v>
      </c>
    </row>
    <row r="43" spans="2:6" hidden="1" outlineLevel="1" x14ac:dyDescent="0.25">
      <c r="B43" s="85" t="s">
        <v>198</v>
      </c>
      <c r="C43" s="85" t="s">
        <v>175</v>
      </c>
      <c r="D43" s="85">
        <v>0</v>
      </c>
      <c r="E43" s="85">
        <v>0</v>
      </c>
      <c r="F43" s="85" t="s">
        <v>271</v>
      </c>
    </row>
    <row r="44" spans="2:6" hidden="1" outlineLevel="1" x14ac:dyDescent="0.25">
      <c r="B44" s="85" t="s">
        <v>199</v>
      </c>
      <c r="C44" s="85" t="s">
        <v>175</v>
      </c>
      <c r="D44" s="85">
        <v>1</v>
      </c>
      <c r="E44" s="85">
        <v>1</v>
      </c>
      <c r="F44" s="85" t="s">
        <v>271</v>
      </c>
    </row>
    <row r="45" spans="2:6" hidden="1" outlineLevel="1" x14ac:dyDescent="0.25">
      <c r="B45" s="85" t="s">
        <v>200</v>
      </c>
      <c r="C45" s="85" t="s">
        <v>184</v>
      </c>
      <c r="D45" s="85">
        <v>1</v>
      </c>
      <c r="E45" s="85">
        <v>1</v>
      </c>
      <c r="F45" s="85" t="s">
        <v>271</v>
      </c>
    </row>
    <row r="46" spans="2:6" hidden="1" outlineLevel="1" x14ac:dyDescent="0.25">
      <c r="B46" s="85" t="s">
        <v>201</v>
      </c>
      <c r="C46" s="85" t="s">
        <v>173</v>
      </c>
      <c r="D46" s="85">
        <v>0</v>
      </c>
      <c r="E46" s="85">
        <v>0</v>
      </c>
      <c r="F46" s="85" t="s">
        <v>271</v>
      </c>
    </row>
    <row r="47" spans="2:6" ht="15.75" hidden="1" outlineLevel="1" thickBot="1" x14ac:dyDescent="0.3">
      <c r="B47" s="83" t="s">
        <v>202</v>
      </c>
      <c r="C47" s="83" t="s">
        <v>177</v>
      </c>
      <c r="D47" s="83">
        <v>0</v>
      </c>
      <c r="E47" s="83">
        <v>0</v>
      </c>
      <c r="F47" s="83" t="s">
        <v>271</v>
      </c>
    </row>
    <row r="48" spans="2:6" collapsed="1" x14ac:dyDescent="0.25"/>
    <row r="51" spans="1:7" ht="15.75" thickBot="1" x14ac:dyDescent="0.3">
      <c r="A51" t="s">
        <v>126</v>
      </c>
    </row>
    <row r="52" spans="1:7" ht="15.75" thickBot="1" x14ac:dyDescent="0.3">
      <c r="B52" s="84" t="s">
        <v>161</v>
      </c>
      <c r="C52" s="84" t="s">
        <v>162</v>
      </c>
      <c r="D52" s="84" t="s">
        <v>168</v>
      </c>
      <c r="E52" s="84" t="s">
        <v>169</v>
      </c>
      <c r="F52" s="84" t="s">
        <v>257</v>
      </c>
      <c r="G52" s="84" t="s">
        <v>258</v>
      </c>
    </row>
    <row r="53" spans="1:7" x14ac:dyDescent="0.25">
      <c r="B53" s="85" t="s">
        <v>182</v>
      </c>
      <c r="C53" s="85" t="s">
        <v>175</v>
      </c>
      <c r="D53" s="85">
        <v>0</v>
      </c>
      <c r="E53" s="85" t="s">
        <v>220</v>
      </c>
      <c r="F53" s="85" t="s">
        <v>260</v>
      </c>
      <c r="G53" s="85">
        <v>0</v>
      </c>
    </row>
    <row r="54" spans="1:7" x14ac:dyDescent="0.25">
      <c r="B54" s="85" t="s">
        <v>221</v>
      </c>
      <c r="C54" s="85" t="s">
        <v>26</v>
      </c>
      <c r="D54" s="85">
        <v>1</v>
      </c>
      <c r="E54" s="85" t="s">
        <v>222</v>
      </c>
      <c r="F54" s="85" t="s">
        <v>260</v>
      </c>
      <c r="G54" s="85">
        <v>0</v>
      </c>
    </row>
    <row r="55" spans="1:7" x14ac:dyDescent="0.25">
      <c r="B55" s="85" t="s">
        <v>193</v>
      </c>
      <c r="C55" s="85" t="s">
        <v>173</v>
      </c>
      <c r="D55" s="85">
        <v>0</v>
      </c>
      <c r="E55" s="85" t="s">
        <v>223</v>
      </c>
      <c r="F55" s="85" t="s">
        <v>260</v>
      </c>
      <c r="G55" s="85">
        <v>0</v>
      </c>
    </row>
    <row r="56" spans="1:7" x14ac:dyDescent="0.25">
      <c r="B56" s="85" t="s">
        <v>196</v>
      </c>
      <c r="C56" s="85" t="s">
        <v>173</v>
      </c>
      <c r="D56" s="85">
        <v>1</v>
      </c>
      <c r="E56" s="85" t="s">
        <v>225</v>
      </c>
      <c r="F56" s="85" t="s">
        <v>260</v>
      </c>
      <c r="G56" s="85">
        <v>0</v>
      </c>
    </row>
    <row r="57" spans="1:7" x14ac:dyDescent="0.25">
      <c r="B57" s="85" t="s">
        <v>278</v>
      </c>
      <c r="C57" s="85" t="s">
        <v>279</v>
      </c>
      <c r="D57" s="85">
        <v>1</v>
      </c>
      <c r="E57" s="85" t="s">
        <v>280</v>
      </c>
      <c r="F57" s="85" t="s">
        <v>260</v>
      </c>
      <c r="G57" s="85">
        <v>0</v>
      </c>
    </row>
    <row r="58" spans="1:7" x14ac:dyDescent="0.25">
      <c r="B58" s="85" t="s">
        <v>281</v>
      </c>
      <c r="C58" s="85" t="s">
        <v>282</v>
      </c>
      <c r="D58" s="85">
        <v>0</v>
      </c>
      <c r="E58" s="85" t="s">
        <v>283</v>
      </c>
      <c r="F58" s="85" t="s">
        <v>265</v>
      </c>
      <c r="G58" s="85">
        <v>1</v>
      </c>
    </row>
    <row r="59" spans="1:7" x14ac:dyDescent="0.25">
      <c r="B59" s="85" t="s">
        <v>213</v>
      </c>
      <c r="C59" s="85" t="s">
        <v>22</v>
      </c>
      <c r="D59" s="85">
        <v>0</v>
      </c>
      <c r="E59" s="85" t="s">
        <v>214</v>
      </c>
      <c r="F59" s="85" t="s">
        <v>265</v>
      </c>
      <c r="G59" s="85">
        <v>1</v>
      </c>
    </row>
    <row r="60" spans="1:7" x14ac:dyDescent="0.25">
      <c r="B60" s="85" t="s">
        <v>209</v>
      </c>
      <c r="C60" s="85" t="s">
        <v>107</v>
      </c>
      <c r="D60" s="85">
        <v>1</v>
      </c>
      <c r="E60" s="85" t="s">
        <v>210</v>
      </c>
      <c r="F60" s="85" t="s">
        <v>260</v>
      </c>
      <c r="G60" s="85">
        <v>0</v>
      </c>
    </row>
    <row r="61" spans="1:7" x14ac:dyDescent="0.25">
      <c r="B61" s="85" t="s">
        <v>186</v>
      </c>
      <c r="C61" s="85" t="s">
        <v>175</v>
      </c>
      <c r="D61" s="85">
        <v>0</v>
      </c>
      <c r="E61" s="85" t="s">
        <v>224</v>
      </c>
      <c r="F61" s="85" t="s">
        <v>260</v>
      </c>
      <c r="G61" s="85">
        <v>0</v>
      </c>
    </row>
    <row r="62" spans="1:7" x14ac:dyDescent="0.25">
      <c r="B62" s="85" t="s">
        <v>284</v>
      </c>
      <c r="C62" s="85" t="s">
        <v>285</v>
      </c>
      <c r="D62" s="85">
        <v>1</v>
      </c>
      <c r="E62" s="85" t="s">
        <v>286</v>
      </c>
      <c r="F62" s="85" t="s">
        <v>260</v>
      </c>
      <c r="G62" s="85">
        <v>0</v>
      </c>
    </row>
    <row r="63" spans="1:7" x14ac:dyDescent="0.25">
      <c r="B63" s="85" t="s">
        <v>216</v>
      </c>
      <c r="C63" s="85" t="s">
        <v>28</v>
      </c>
      <c r="D63" s="85">
        <v>0</v>
      </c>
      <c r="E63" s="85" t="s">
        <v>217</v>
      </c>
      <c r="F63" s="85" t="s">
        <v>265</v>
      </c>
      <c r="G63" s="85">
        <v>1</v>
      </c>
    </row>
    <row r="64" spans="1:7" x14ac:dyDescent="0.25">
      <c r="B64" s="85" t="s">
        <v>287</v>
      </c>
      <c r="C64" s="85" t="s">
        <v>288</v>
      </c>
      <c r="D64" s="85">
        <v>0</v>
      </c>
      <c r="E64" s="85" t="s">
        <v>289</v>
      </c>
      <c r="F64" s="85" t="s">
        <v>265</v>
      </c>
      <c r="G64" s="85">
        <v>1</v>
      </c>
    </row>
    <row r="65" spans="2:7" x14ac:dyDescent="0.25">
      <c r="B65" s="85" t="s">
        <v>207</v>
      </c>
      <c r="C65" s="85" t="s">
        <v>16</v>
      </c>
      <c r="D65" s="85">
        <v>1</v>
      </c>
      <c r="E65" s="85" t="s">
        <v>208</v>
      </c>
      <c r="F65" s="85" t="s">
        <v>260</v>
      </c>
      <c r="G65" s="85">
        <v>0</v>
      </c>
    </row>
    <row r="66" spans="2:7" x14ac:dyDescent="0.25">
      <c r="B66" s="85" t="s">
        <v>290</v>
      </c>
      <c r="C66" s="85" t="s">
        <v>291</v>
      </c>
      <c r="D66" s="85">
        <v>1</v>
      </c>
      <c r="E66" s="85" t="s">
        <v>292</v>
      </c>
      <c r="F66" s="85" t="s">
        <v>260</v>
      </c>
      <c r="G66" s="85">
        <v>0</v>
      </c>
    </row>
    <row r="67" spans="2:7" x14ac:dyDescent="0.25">
      <c r="B67" s="85" t="s">
        <v>293</v>
      </c>
      <c r="C67" s="85" t="s">
        <v>294</v>
      </c>
      <c r="D67" s="85">
        <v>1</v>
      </c>
      <c r="E67" s="85" t="s">
        <v>295</v>
      </c>
      <c r="F67" s="85" t="s">
        <v>260</v>
      </c>
      <c r="G67" s="85">
        <v>0</v>
      </c>
    </row>
    <row r="68" spans="2:7" x14ac:dyDescent="0.25">
      <c r="B68" s="85" t="s">
        <v>296</v>
      </c>
      <c r="C68" s="85" t="s">
        <v>297</v>
      </c>
      <c r="D68" s="85">
        <v>1</v>
      </c>
      <c r="E68" s="85" t="s">
        <v>298</v>
      </c>
      <c r="F68" s="85" t="s">
        <v>260</v>
      </c>
      <c r="G68" s="85">
        <v>0</v>
      </c>
    </row>
    <row r="69" spans="2:7" x14ac:dyDescent="0.25">
      <c r="B69" s="85" t="s">
        <v>218</v>
      </c>
      <c r="C69" s="85" t="s">
        <v>24</v>
      </c>
      <c r="D69" s="85">
        <v>1</v>
      </c>
      <c r="E69" s="85" t="s">
        <v>219</v>
      </c>
      <c r="F69" s="85" t="s">
        <v>260</v>
      </c>
      <c r="G69" s="85">
        <v>0</v>
      </c>
    </row>
    <row r="70" spans="2:7" x14ac:dyDescent="0.25">
      <c r="B70" s="85" t="s">
        <v>180</v>
      </c>
      <c r="C70" s="85" t="s">
        <v>173</v>
      </c>
      <c r="D70" s="85">
        <v>0</v>
      </c>
      <c r="E70" s="85" t="s">
        <v>215</v>
      </c>
      <c r="F70" s="85" t="s">
        <v>260</v>
      </c>
      <c r="G70" s="85">
        <v>0</v>
      </c>
    </row>
    <row r="71" spans="2:7" x14ac:dyDescent="0.25">
      <c r="B71" s="85" t="s">
        <v>299</v>
      </c>
      <c r="C71" s="85" t="s">
        <v>300</v>
      </c>
      <c r="D71" s="85">
        <v>0</v>
      </c>
      <c r="E71" s="85" t="s">
        <v>301</v>
      </c>
      <c r="F71" s="85" t="s">
        <v>265</v>
      </c>
      <c r="G71" s="85">
        <v>1</v>
      </c>
    </row>
    <row r="72" spans="2:7" x14ac:dyDescent="0.25">
      <c r="B72" s="85" t="s">
        <v>302</v>
      </c>
      <c r="C72" s="85" t="s">
        <v>303</v>
      </c>
      <c r="D72" s="85">
        <v>0</v>
      </c>
      <c r="E72" s="85" t="s">
        <v>304</v>
      </c>
      <c r="F72" s="85" t="s">
        <v>265</v>
      </c>
      <c r="G72" s="85">
        <v>1</v>
      </c>
    </row>
    <row r="73" spans="2:7" x14ac:dyDescent="0.25">
      <c r="B73" s="85" t="s">
        <v>305</v>
      </c>
      <c r="C73" s="85" t="s">
        <v>306</v>
      </c>
      <c r="D73" s="85">
        <v>0</v>
      </c>
      <c r="E73" s="85" t="s">
        <v>307</v>
      </c>
      <c r="F73" s="85" t="s">
        <v>265</v>
      </c>
      <c r="G73" s="85">
        <v>1</v>
      </c>
    </row>
    <row r="74" spans="2:7" x14ac:dyDescent="0.25">
      <c r="B74" s="85" t="s">
        <v>203</v>
      </c>
      <c r="C74" s="85" t="s">
        <v>106</v>
      </c>
      <c r="D74" s="85">
        <v>5</v>
      </c>
      <c r="E74" s="85" t="s">
        <v>204</v>
      </c>
      <c r="F74" s="85" t="s">
        <v>260</v>
      </c>
      <c r="G74" s="85">
        <v>0</v>
      </c>
    </row>
    <row r="75" spans="2:7" x14ac:dyDescent="0.25">
      <c r="B75" s="85" t="s">
        <v>308</v>
      </c>
      <c r="C75" s="85" t="s">
        <v>309</v>
      </c>
      <c r="D75" s="85">
        <v>1</v>
      </c>
      <c r="E75" s="85" t="s">
        <v>310</v>
      </c>
      <c r="F75" s="85" t="s">
        <v>260</v>
      </c>
      <c r="G75" s="85">
        <v>0</v>
      </c>
    </row>
    <row r="76" spans="2:7" x14ac:dyDescent="0.25">
      <c r="B76" s="85" t="s">
        <v>205</v>
      </c>
      <c r="C76" s="85" t="s">
        <v>6</v>
      </c>
      <c r="D76" s="85">
        <v>1</v>
      </c>
      <c r="E76" s="85" t="s">
        <v>206</v>
      </c>
      <c r="F76" s="85" t="s">
        <v>260</v>
      </c>
      <c r="G76" s="85">
        <v>0</v>
      </c>
    </row>
    <row r="77" spans="2:7" ht="15.75" thickBot="1" x14ac:dyDescent="0.3">
      <c r="B77" s="83" t="s">
        <v>270</v>
      </c>
      <c r="C77" s="83"/>
      <c r="D77" s="83"/>
      <c r="E77" s="83"/>
      <c r="F77" s="83"/>
      <c r="G77" s="8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A0CA-B810-44A1-8B78-984BD0969C63}">
  <sheetPr>
    <tabColor rgb="FF00B0F0"/>
  </sheetPr>
  <dimension ref="A2:S49"/>
  <sheetViews>
    <sheetView topLeftCell="A6" zoomScale="60" zoomScaleNormal="60" workbookViewId="0">
      <selection activeCell="AK45" sqref="AK44:AK45"/>
    </sheetView>
  </sheetViews>
  <sheetFormatPr defaultRowHeight="15" x14ac:dyDescent="0.25"/>
  <cols>
    <col min="1" max="1" width="17.5703125" customWidth="1"/>
    <col min="2" max="2" width="17" customWidth="1"/>
    <col min="3" max="3" width="19.140625" customWidth="1"/>
    <col min="4" max="4" width="34" customWidth="1"/>
    <col min="5" max="5" width="14.7109375" customWidth="1"/>
    <col min="6" max="6" width="13.85546875" customWidth="1"/>
    <col min="7" max="7" width="13.140625" customWidth="1"/>
    <col min="8" max="8" width="11" customWidth="1"/>
    <col min="9" max="9" width="10.7109375" customWidth="1"/>
    <col min="12" max="12" width="12.42578125" customWidth="1"/>
    <col min="13" max="13" width="18.85546875" customWidth="1"/>
    <col min="14" max="14" width="33.140625" customWidth="1"/>
    <col min="15" max="15" width="14.7109375" customWidth="1"/>
    <col min="16" max="16" width="13.85546875" customWidth="1"/>
    <col min="17" max="17" width="13.5703125" customWidth="1"/>
    <col min="18" max="18" width="10.7109375" customWidth="1"/>
    <col min="19" max="19" width="10.5703125" customWidth="1"/>
  </cols>
  <sheetData>
    <row r="2" spans="2:19" ht="56.25" x14ac:dyDescent="0.3">
      <c r="B2" s="45" t="s">
        <v>54</v>
      </c>
      <c r="L2" s="45" t="s">
        <v>54</v>
      </c>
    </row>
    <row r="3" spans="2:19" ht="18.75" x14ac:dyDescent="0.3">
      <c r="B3" s="45">
        <v>19.499999999999996</v>
      </c>
      <c r="L3" s="45">
        <v>18.600000000000001</v>
      </c>
    </row>
    <row r="4" spans="2:19" ht="26.25" x14ac:dyDescent="0.4">
      <c r="B4" s="167" t="s">
        <v>233</v>
      </c>
      <c r="C4" s="167"/>
      <c r="D4" s="167"/>
      <c r="E4" s="167"/>
      <c r="F4" s="167"/>
      <c r="G4" s="167"/>
      <c r="H4" s="167"/>
      <c r="I4" s="167"/>
      <c r="L4" s="167" t="s">
        <v>234</v>
      </c>
      <c r="M4" s="167"/>
      <c r="N4" s="167"/>
      <c r="O4" s="167"/>
      <c r="P4" s="167"/>
      <c r="Q4" s="167"/>
      <c r="R4" s="167"/>
      <c r="S4" s="167"/>
    </row>
    <row r="5" spans="2:19" ht="28.5" x14ac:dyDescent="0.45">
      <c r="B5" s="166" t="s">
        <v>232</v>
      </c>
      <c r="C5" s="166"/>
      <c r="D5" s="166"/>
      <c r="E5" s="166"/>
      <c r="F5" s="166"/>
      <c r="G5" s="166"/>
      <c r="H5" s="166"/>
      <c r="I5" s="166"/>
      <c r="L5" s="166" t="s">
        <v>120</v>
      </c>
      <c r="M5" s="166"/>
      <c r="N5" s="166"/>
      <c r="O5" s="166"/>
      <c r="P5" s="166"/>
      <c r="Q5" s="166"/>
      <c r="R5" s="166"/>
      <c r="S5" s="166"/>
    </row>
    <row r="6" spans="2:19" ht="57" x14ac:dyDescent="0.35">
      <c r="B6" s="34" t="s">
        <v>68</v>
      </c>
      <c r="C6" s="111" t="s">
        <v>36</v>
      </c>
      <c r="D6" s="112" t="s">
        <v>37</v>
      </c>
      <c r="E6" s="112" t="s">
        <v>2</v>
      </c>
      <c r="F6" s="112" t="s">
        <v>38</v>
      </c>
      <c r="G6" s="112" t="s">
        <v>39</v>
      </c>
      <c r="H6" s="112" t="s">
        <v>5</v>
      </c>
      <c r="I6" s="37" t="s">
        <v>82</v>
      </c>
      <c r="L6" s="34" t="s">
        <v>68</v>
      </c>
      <c r="M6" s="111" t="s">
        <v>36</v>
      </c>
      <c r="N6" s="112" t="s">
        <v>37</v>
      </c>
      <c r="O6" s="112" t="s">
        <v>2</v>
      </c>
      <c r="P6" s="112" t="s">
        <v>38</v>
      </c>
      <c r="Q6" s="112" t="s">
        <v>39</v>
      </c>
      <c r="R6" s="112" t="s">
        <v>5</v>
      </c>
      <c r="S6" s="37" t="s">
        <v>82</v>
      </c>
    </row>
    <row r="7" spans="2:19" ht="18.75" x14ac:dyDescent="0.3">
      <c r="B7" s="37">
        <v>16</v>
      </c>
      <c r="C7" s="113" t="s">
        <v>76</v>
      </c>
      <c r="D7" s="113" t="s">
        <v>25</v>
      </c>
      <c r="E7" s="113" t="s">
        <v>8</v>
      </c>
      <c r="F7" s="114">
        <v>0.55902777777777779</v>
      </c>
      <c r="G7" s="114">
        <v>0.63541666666666663</v>
      </c>
      <c r="H7" s="113">
        <v>1.95</v>
      </c>
      <c r="I7" s="37">
        <v>13</v>
      </c>
      <c r="L7" s="37">
        <v>1</v>
      </c>
      <c r="M7" s="113" t="s">
        <v>6</v>
      </c>
      <c r="N7" s="113" t="s">
        <v>69</v>
      </c>
      <c r="O7" s="113" t="s">
        <v>8</v>
      </c>
      <c r="P7" s="114">
        <v>0.75</v>
      </c>
      <c r="Q7" s="114">
        <v>0.86458333333333337</v>
      </c>
      <c r="R7" s="113">
        <v>4.3</v>
      </c>
      <c r="S7" s="37">
        <v>1</v>
      </c>
    </row>
    <row r="8" spans="2:19" ht="18.75" x14ac:dyDescent="0.3">
      <c r="B8" s="37">
        <v>1</v>
      </c>
      <c r="C8" s="113" t="s">
        <v>6</v>
      </c>
      <c r="D8" s="113" t="s">
        <v>69</v>
      </c>
      <c r="E8" s="113" t="s">
        <v>8</v>
      </c>
      <c r="F8" s="114">
        <v>0.75</v>
      </c>
      <c r="G8" s="114">
        <v>0.86458333333333337</v>
      </c>
      <c r="H8" s="113">
        <v>4.3</v>
      </c>
      <c r="I8" s="37">
        <v>1</v>
      </c>
      <c r="L8" s="37">
        <v>18</v>
      </c>
      <c r="M8" s="113" t="s">
        <v>73</v>
      </c>
      <c r="N8" s="113" t="s">
        <v>27</v>
      </c>
      <c r="O8" s="113" t="s">
        <v>11</v>
      </c>
      <c r="P8" s="114">
        <v>0.55902777777777779</v>
      </c>
      <c r="Q8" s="114">
        <v>0.63541666666666663</v>
      </c>
      <c r="R8" s="113">
        <v>1.7</v>
      </c>
      <c r="S8" s="37">
        <v>7</v>
      </c>
    </row>
    <row r="9" spans="2:19" ht="18.75" x14ac:dyDescent="0.3">
      <c r="B9" s="37">
        <v>18</v>
      </c>
      <c r="C9" s="113" t="s">
        <v>73</v>
      </c>
      <c r="D9" s="113" t="s">
        <v>27</v>
      </c>
      <c r="E9" s="113" t="s">
        <v>11</v>
      </c>
      <c r="F9" s="114">
        <v>0.55902777777777779</v>
      </c>
      <c r="G9" s="114">
        <v>0.63541666666666663</v>
      </c>
      <c r="H9" s="113">
        <v>1.7</v>
      </c>
      <c r="I9" s="37">
        <v>7</v>
      </c>
      <c r="L9" s="37">
        <v>9</v>
      </c>
      <c r="M9" s="113" t="s">
        <v>18</v>
      </c>
      <c r="N9" s="113" t="s">
        <v>19</v>
      </c>
      <c r="O9" s="113" t="s">
        <v>12</v>
      </c>
      <c r="P9" s="114">
        <v>0.60416666666666663</v>
      </c>
      <c r="Q9" s="114">
        <v>0.71875</v>
      </c>
      <c r="R9" s="113">
        <v>4.4000000000000004</v>
      </c>
      <c r="S9" s="37">
        <v>9</v>
      </c>
    </row>
    <row r="10" spans="2:19" ht="18.75" x14ac:dyDescent="0.3">
      <c r="B10" s="37">
        <v>16</v>
      </c>
      <c r="C10" s="113" t="s">
        <v>76</v>
      </c>
      <c r="D10" s="113" t="s">
        <v>25</v>
      </c>
      <c r="E10" s="113" t="s">
        <v>12</v>
      </c>
      <c r="F10" s="114">
        <v>0.55902777777777779</v>
      </c>
      <c r="G10" s="114">
        <v>0.59722222222222221</v>
      </c>
      <c r="H10" s="113">
        <v>1.95</v>
      </c>
      <c r="I10" s="37">
        <v>14</v>
      </c>
      <c r="L10" s="37">
        <v>7</v>
      </c>
      <c r="M10" s="113" t="s">
        <v>70</v>
      </c>
      <c r="N10" s="113" t="s">
        <v>17</v>
      </c>
      <c r="O10" s="113" t="s">
        <v>12</v>
      </c>
      <c r="P10" s="114">
        <v>0.75</v>
      </c>
      <c r="Q10" s="114">
        <v>0.86458333333333337</v>
      </c>
      <c r="R10" s="113">
        <v>3.5</v>
      </c>
      <c r="S10" s="37">
        <v>3</v>
      </c>
    </row>
    <row r="11" spans="2:19" ht="18.75" x14ac:dyDescent="0.3">
      <c r="B11" s="37">
        <v>9</v>
      </c>
      <c r="C11" s="113" t="s">
        <v>18</v>
      </c>
      <c r="D11" s="113" t="s">
        <v>19</v>
      </c>
      <c r="E11" s="113" t="s">
        <v>12</v>
      </c>
      <c r="F11" s="114">
        <v>0.60416666666666663</v>
      </c>
      <c r="G11" s="114">
        <v>0.71875</v>
      </c>
      <c r="H11" s="113">
        <v>4.4000000000000004</v>
      </c>
      <c r="I11" s="37">
        <v>9</v>
      </c>
      <c r="L11" s="37">
        <v>18</v>
      </c>
      <c r="M11" s="113" t="s">
        <v>73</v>
      </c>
      <c r="N11" s="113" t="s">
        <v>27</v>
      </c>
      <c r="O11" s="113" t="s">
        <v>35</v>
      </c>
      <c r="P11" s="114">
        <v>0.55902777777777779</v>
      </c>
      <c r="Q11" s="114">
        <v>0.59722222222222221</v>
      </c>
      <c r="R11" s="113">
        <v>1.7</v>
      </c>
      <c r="S11" s="37">
        <v>8</v>
      </c>
    </row>
    <row r="12" spans="2:19" ht="18.75" x14ac:dyDescent="0.3">
      <c r="B12" s="37">
        <v>7</v>
      </c>
      <c r="C12" s="113" t="s">
        <v>70</v>
      </c>
      <c r="D12" s="113" t="s">
        <v>17</v>
      </c>
      <c r="E12" s="113" t="s">
        <v>12</v>
      </c>
      <c r="F12" s="114">
        <v>0.75</v>
      </c>
      <c r="G12" s="114">
        <v>0.86458333333333337</v>
      </c>
      <c r="H12" s="113">
        <v>3.5</v>
      </c>
      <c r="I12" s="37">
        <v>3</v>
      </c>
      <c r="L12" s="37">
        <v>13</v>
      </c>
      <c r="M12" s="113" t="s">
        <v>71</v>
      </c>
      <c r="N12" s="113" t="s">
        <v>72</v>
      </c>
      <c r="O12" s="113" t="s">
        <v>35</v>
      </c>
      <c r="P12" s="114">
        <v>0.75</v>
      </c>
      <c r="Q12" s="114">
        <v>0.86458333333333337</v>
      </c>
      <c r="R12" s="113">
        <v>3</v>
      </c>
      <c r="S12" s="37">
        <v>12</v>
      </c>
    </row>
    <row r="13" spans="2:19" ht="18.75" x14ac:dyDescent="0.3">
      <c r="B13" s="37">
        <v>18</v>
      </c>
      <c r="C13" s="113" t="s">
        <v>73</v>
      </c>
      <c r="D13" s="113" t="s">
        <v>27</v>
      </c>
      <c r="E13" s="113" t="s">
        <v>35</v>
      </c>
      <c r="F13" s="114">
        <v>0.55902777777777779</v>
      </c>
      <c r="G13" s="114">
        <v>0.59722222222222221</v>
      </c>
      <c r="H13" s="113">
        <v>1.7</v>
      </c>
      <c r="I13" s="37">
        <v>8</v>
      </c>
    </row>
    <row r="16" spans="2:19" x14ac:dyDescent="0.25">
      <c r="B16" t="s">
        <v>2</v>
      </c>
      <c r="C16" t="s">
        <v>235</v>
      </c>
      <c r="L16" t="s">
        <v>2</v>
      </c>
      <c r="M16" t="s">
        <v>235</v>
      </c>
    </row>
    <row r="17" spans="2:13" x14ac:dyDescent="0.25">
      <c r="B17" t="s">
        <v>8</v>
      </c>
      <c r="C17">
        <f>COUNTIF($E$7:$E$13,$B17)</f>
        <v>2</v>
      </c>
      <c r="L17" t="s">
        <v>8</v>
      </c>
      <c r="M17">
        <f>COUNTIF($O$7:$O$12,$L17)</f>
        <v>1</v>
      </c>
    </row>
    <row r="18" spans="2:13" x14ac:dyDescent="0.25">
      <c r="B18" t="s">
        <v>11</v>
      </c>
      <c r="C18">
        <f t="shared" ref="C18:C21" si="0">COUNTIF($E$7:$E$13,$B18)</f>
        <v>1</v>
      </c>
      <c r="L18" t="s">
        <v>11</v>
      </c>
      <c r="M18">
        <f t="shared" ref="M18:M21" si="1">COUNTIF($O$7:$O$12,$L18)</f>
        <v>1</v>
      </c>
    </row>
    <row r="19" spans="2:13" x14ac:dyDescent="0.25">
      <c r="B19" t="s">
        <v>12</v>
      </c>
      <c r="C19">
        <f t="shared" si="0"/>
        <v>3</v>
      </c>
      <c r="L19" t="s">
        <v>12</v>
      </c>
      <c r="M19">
        <f t="shared" si="1"/>
        <v>2</v>
      </c>
    </row>
    <row r="20" spans="2:13" x14ac:dyDescent="0.25">
      <c r="B20" t="s">
        <v>35</v>
      </c>
      <c r="C20">
        <f t="shared" si="0"/>
        <v>1</v>
      </c>
      <c r="L20" t="s">
        <v>35</v>
      </c>
      <c r="M20">
        <f t="shared" si="1"/>
        <v>2</v>
      </c>
    </row>
    <row r="21" spans="2:13" x14ac:dyDescent="0.25">
      <c r="B21" t="s">
        <v>13</v>
      </c>
      <c r="C21">
        <f t="shared" si="0"/>
        <v>0</v>
      </c>
      <c r="L21" t="s">
        <v>13</v>
      </c>
      <c r="M21">
        <f t="shared" si="1"/>
        <v>0</v>
      </c>
    </row>
    <row r="22" spans="2:13" x14ac:dyDescent="0.25">
      <c r="B22" s="115" t="s">
        <v>236</v>
      </c>
      <c r="C22" s="115">
        <f>SUM(C17:C21)</f>
        <v>7</v>
      </c>
      <c r="L22" s="115" t="s">
        <v>236</v>
      </c>
      <c r="M22" s="115">
        <f>SUM(M17:M21)</f>
        <v>6</v>
      </c>
    </row>
    <row r="27" spans="2:13" x14ac:dyDescent="0.25">
      <c r="B27" t="s">
        <v>36</v>
      </c>
      <c r="C27" t="s">
        <v>233</v>
      </c>
      <c r="L27" t="s">
        <v>36</v>
      </c>
      <c r="M27" t="s">
        <v>234</v>
      </c>
    </row>
    <row r="28" spans="2:13" x14ac:dyDescent="0.25">
      <c r="B28" t="s">
        <v>6</v>
      </c>
      <c r="C28">
        <f>COUNTIF($C$7:$C$13,$B28)</f>
        <v>1</v>
      </c>
      <c r="L28" t="s">
        <v>6</v>
      </c>
      <c r="M28">
        <f>COUNTIF($M$7:$M$12,$L28)</f>
        <v>1</v>
      </c>
    </row>
    <row r="29" spans="2:13" x14ac:dyDescent="0.25">
      <c r="B29" t="s">
        <v>70</v>
      </c>
      <c r="C29">
        <f t="shared" ref="C29:C35" si="2">COUNTIF($C$7:$C$13,$B29)</f>
        <v>1</v>
      </c>
      <c r="L29" t="s">
        <v>70</v>
      </c>
      <c r="M29">
        <f t="shared" ref="M29:M35" si="3">COUNTIF($M$7:$M$12,$L29)</f>
        <v>1</v>
      </c>
    </row>
    <row r="30" spans="2:13" x14ac:dyDescent="0.25">
      <c r="B30" t="s">
        <v>18</v>
      </c>
      <c r="C30">
        <f t="shared" si="2"/>
        <v>1</v>
      </c>
      <c r="L30" t="s">
        <v>18</v>
      </c>
      <c r="M30">
        <f t="shared" si="3"/>
        <v>1</v>
      </c>
    </row>
    <row r="31" spans="2:13" x14ac:dyDescent="0.25">
      <c r="B31" t="s">
        <v>20</v>
      </c>
      <c r="C31">
        <f t="shared" si="2"/>
        <v>0</v>
      </c>
      <c r="L31" t="s">
        <v>20</v>
      </c>
      <c r="M31">
        <f t="shared" si="3"/>
        <v>0</v>
      </c>
    </row>
    <row r="32" spans="2:13" x14ac:dyDescent="0.25">
      <c r="B32" t="s">
        <v>71</v>
      </c>
      <c r="C32">
        <f t="shared" si="2"/>
        <v>0</v>
      </c>
      <c r="L32" t="s">
        <v>71</v>
      </c>
      <c r="M32">
        <f t="shared" si="3"/>
        <v>1</v>
      </c>
    </row>
    <row r="33" spans="1:15" x14ac:dyDescent="0.25">
      <c r="B33" t="s">
        <v>76</v>
      </c>
      <c r="C33">
        <f t="shared" si="2"/>
        <v>2</v>
      </c>
      <c r="L33" t="s">
        <v>76</v>
      </c>
      <c r="M33">
        <f t="shared" si="3"/>
        <v>0</v>
      </c>
    </row>
    <row r="34" spans="1:15" x14ac:dyDescent="0.25">
      <c r="B34" t="s">
        <v>73</v>
      </c>
      <c r="C34">
        <f t="shared" si="2"/>
        <v>2</v>
      </c>
      <c r="L34" t="s">
        <v>73</v>
      </c>
      <c r="M34">
        <f t="shared" si="3"/>
        <v>2</v>
      </c>
    </row>
    <row r="35" spans="1:15" x14ac:dyDescent="0.25">
      <c r="B35" t="s">
        <v>74</v>
      </c>
      <c r="C35">
        <f t="shared" si="2"/>
        <v>0</v>
      </c>
      <c r="L35" t="s">
        <v>74</v>
      </c>
      <c r="M35">
        <f t="shared" si="3"/>
        <v>0</v>
      </c>
    </row>
    <row r="41" spans="1:15" x14ac:dyDescent="0.25">
      <c r="M41" t="s">
        <v>237</v>
      </c>
      <c r="N41" t="s">
        <v>238</v>
      </c>
      <c r="O41" t="s">
        <v>239</v>
      </c>
    </row>
    <row r="42" spans="1:15" x14ac:dyDescent="0.25">
      <c r="L42" t="s">
        <v>6</v>
      </c>
      <c r="M42">
        <v>8</v>
      </c>
      <c r="N42">
        <f>C28</f>
        <v>1</v>
      </c>
      <c r="O42">
        <f>M28</f>
        <v>1</v>
      </c>
    </row>
    <row r="43" spans="1:15" x14ac:dyDescent="0.25">
      <c r="B43" s="184" t="s">
        <v>340</v>
      </c>
      <c r="C43" s="184"/>
      <c r="L43" t="s">
        <v>70</v>
      </c>
      <c r="M43">
        <v>3</v>
      </c>
      <c r="N43">
        <f t="shared" ref="N43:N49" si="4">C29</f>
        <v>1</v>
      </c>
      <c r="O43">
        <f t="shared" ref="O43:O49" si="5">M29</f>
        <v>1</v>
      </c>
    </row>
    <row r="44" spans="1:15" x14ac:dyDescent="0.25">
      <c r="A44" t="s">
        <v>339</v>
      </c>
      <c r="B44" t="s">
        <v>234</v>
      </c>
      <c r="C44" t="s">
        <v>338</v>
      </c>
      <c r="L44" t="s">
        <v>18</v>
      </c>
      <c r="M44">
        <v>2</v>
      </c>
      <c r="N44">
        <f t="shared" si="4"/>
        <v>1</v>
      </c>
      <c r="O44">
        <f t="shared" si="5"/>
        <v>1</v>
      </c>
    </row>
    <row r="45" spans="1:15" x14ac:dyDescent="0.25">
      <c r="A45" t="s">
        <v>341</v>
      </c>
      <c r="B45">
        <v>18.600000000000001</v>
      </c>
      <c r="C45">
        <v>19</v>
      </c>
      <c r="L45" t="s">
        <v>20</v>
      </c>
      <c r="M45">
        <v>2</v>
      </c>
      <c r="N45">
        <f t="shared" si="4"/>
        <v>0</v>
      </c>
      <c r="O45">
        <f t="shared" si="5"/>
        <v>0</v>
      </c>
    </row>
    <row r="46" spans="1:15" x14ac:dyDescent="0.25">
      <c r="A46" t="s">
        <v>342</v>
      </c>
      <c r="C46">
        <v>19.5</v>
      </c>
      <c r="L46" t="s">
        <v>71</v>
      </c>
      <c r="M46">
        <v>3</v>
      </c>
      <c r="N46">
        <f t="shared" si="4"/>
        <v>0</v>
      </c>
      <c r="O46">
        <f t="shared" si="5"/>
        <v>1</v>
      </c>
    </row>
    <row r="47" spans="1:15" x14ac:dyDescent="0.25">
      <c r="L47" t="s">
        <v>76</v>
      </c>
      <c r="M47">
        <v>3</v>
      </c>
      <c r="N47">
        <f t="shared" si="4"/>
        <v>2</v>
      </c>
      <c r="O47">
        <f t="shared" si="5"/>
        <v>0</v>
      </c>
    </row>
    <row r="48" spans="1:15" x14ac:dyDescent="0.25">
      <c r="L48" t="s">
        <v>73</v>
      </c>
      <c r="M48">
        <v>3</v>
      </c>
      <c r="N48">
        <f t="shared" si="4"/>
        <v>2</v>
      </c>
      <c r="O48">
        <f t="shared" si="5"/>
        <v>2</v>
      </c>
    </row>
    <row r="49" spans="12:15" x14ac:dyDescent="0.25">
      <c r="L49" t="s">
        <v>74</v>
      </c>
      <c r="M49">
        <v>2</v>
      </c>
      <c r="N49">
        <f t="shared" si="4"/>
        <v>0</v>
      </c>
      <c r="O49">
        <f t="shared" si="5"/>
        <v>0</v>
      </c>
    </row>
  </sheetData>
  <mergeCells count="5">
    <mergeCell ref="B5:I5"/>
    <mergeCell ref="B4:I4"/>
    <mergeCell ref="L5:S5"/>
    <mergeCell ref="L4:S4"/>
    <mergeCell ref="B43:C43"/>
  </mergeCells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164D-3793-4BDD-BC50-755E2A915026}">
  <dimension ref="B2:C9"/>
  <sheetViews>
    <sheetView workbookViewId="0">
      <selection activeCell="C5" sqref="C5"/>
    </sheetView>
  </sheetViews>
  <sheetFormatPr defaultRowHeight="15" x14ac:dyDescent="0.25"/>
  <sheetData>
    <row r="2" spans="2:3" x14ac:dyDescent="0.25">
      <c r="B2" t="s">
        <v>81</v>
      </c>
    </row>
    <row r="5" spans="2:3" ht="45" x14ac:dyDescent="0.25">
      <c r="B5" s="24" t="s">
        <v>54</v>
      </c>
      <c r="C5">
        <f>SUMPRODUCT('opt1'!G11:G36)</f>
        <v>71.200000000000017</v>
      </c>
    </row>
    <row r="7" spans="2:3" x14ac:dyDescent="0.25">
      <c r="B7" t="s">
        <v>77</v>
      </c>
      <c r="C7" t="s">
        <v>78</v>
      </c>
    </row>
    <row r="8" spans="2:3" x14ac:dyDescent="0.25">
      <c r="C8" t="s">
        <v>79</v>
      </c>
    </row>
    <row r="9" spans="2:3" x14ac:dyDescent="0.25">
      <c r="C9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5B4-B86D-4232-B69F-A9274B95B1B6}">
  <dimension ref="A5:I121"/>
  <sheetViews>
    <sheetView zoomScale="70" zoomScaleNormal="70" workbookViewId="0">
      <selection activeCell="D119" sqref="D119"/>
    </sheetView>
  </sheetViews>
  <sheetFormatPr defaultRowHeight="15" x14ac:dyDescent="0.25"/>
  <cols>
    <col min="2" max="2" width="16.140625" customWidth="1"/>
    <col min="3" max="3" width="15" customWidth="1"/>
    <col min="4" max="4" width="15.85546875" customWidth="1"/>
    <col min="5" max="5" width="14.28515625" customWidth="1"/>
    <col min="6" max="6" width="13.5703125" customWidth="1"/>
    <col min="7" max="7" width="13.85546875" customWidth="1"/>
    <col min="8" max="8" width="15.140625" customWidth="1"/>
    <col min="9" max="9" width="15" customWidth="1"/>
  </cols>
  <sheetData>
    <row r="5" spans="1:9" ht="45" x14ac:dyDescent="0.25">
      <c r="A5" s="15" t="s">
        <v>45</v>
      </c>
      <c r="B5" s="15" t="s">
        <v>7</v>
      </c>
      <c r="C5" s="15" t="s">
        <v>17</v>
      </c>
      <c r="D5" s="15" t="s">
        <v>19</v>
      </c>
      <c r="E5" s="15" t="s">
        <v>21</v>
      </c>
      <c r="F5" s="15" t="s">
        <v>23</v>
      </c>
      <c r="G5" s="15" t="s">
        <v>25</v>
      </c>
      <c r="H5" s="15" t="s">
        <v>27</v>
      </c>
      <c r="I5" s="15" t="s">
        <v>29</v>
      </c>
    </row>
    <row r="6" spans="1:9" x14ac:dyDescent="0.25">
      <c r="A6" s="16">
        <v>0.5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6">
        <f>TIME(HOUR(A6),MINUTE(A6)+5,SECOND(A6))</f>
        <v>0.50347222222222221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6">
        <f t="shared" ref="A8:A71" si="0">TIME(HOUR(A7),MINUTE(A7)+5,SECOND(A7))</f>
        <v>0.50694444444444442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6">
        <f t="shared" si="0"/>
        <v>0.51041666666666663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6">
        <f t="shared" si="0"/>
        <v>0.51388888888888895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6">
        <f t="shared" si="0"/>
        <v>0.51736111111111105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6">
        <f t="shared" si="0"/>
        <v>0.52083333333333337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6">
        <f>TIME(HOUR(A12),MINUTE(A12)+5,SECOND(A12))</f>
        <v>0.52430555555555558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6">
        <f t="shared" si="0"/>
        <v>0.52777777777777779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6">
        <f t="shared" si="0"/>
        <v>0.53125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6">
        <f t="shared" si="0"/>
        <v>0.53472222222222221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6">
        <f t="shared" si="0"/>
        <v>0.53819444444444442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6">
        <f t="shared" si="0"/>
        <v>0.54166666666666663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6">
        <f t="shared" si="0"/>
        <v>0.54513888888888895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6">
        <f t="shared" si="0"/>
        <v>0.54861111111111105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6">
        <f t="shared" si="0"/>
        <v>0.55208333333333337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6">
        <f t="shared" si="0"/>
        <v>0.55555555555555558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6">
        <f t="shared" si="0"/>
        <v>0.55902777777777779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6">
        <f t="shared" si="0"/>
        <v>0.5625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6">
        <f t="shared" si="0"/>
        <v>0.56597222222222221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6">
        <f t="shared" si="0"/>
        <v>0.56944444444444442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6">
        <f t="shared" si="0"/>
        <v>0.57291666666666663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6">
        <f t="shared" si="0"/>
        <v>0.57638888888888895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6">
        <f t="shared" si="0"/>
        <v>0.57986111111111105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6">
        <f t="shared" si="0"/>
        <v>0.58333333333333337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6">
        <f t="shared" si="0"/>
        <v>0.58680555555555558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6">
        <f t="shared" si="0"/>
        <v>0.59027777777777779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6">
        <f t="shared" si="0"/>
        <v>0.59375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6">
        <f t="shared" si="0"/>
        <v>0.59722222222222221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6">
        <f t="shared" si="0"/>
        <v>0.60069444444444442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6">
        <f t="shared" si="0"/>
        <v>0.60416666666666663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6">
        <f t="shared" si="0"/>
        <v>0.60763888888888895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6">
        <f t="shared" si="0"/>
        <v>0.61111111111111105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6">
        <f t="shared" si="0"/>
        <v>0.61458333333333337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6">
        <f t="shared" si="0"/>
        <v>0.61805555555555558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6">
        <f t="shared" si="0"/>
        <v>0.62152777777777779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6">
        <f t="shared" si="0"/>
        <v>0.625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6">
        <f t="shared" si="0"/>
        <v>0.62847222222222221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6">
        <f t="shared" si="0"/>
        <v>0.63194444444444442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6">
        <f t="shared" si="0"/>
        <v>0.63541666666666663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6">
        <f t="shared" si="0"/>
        <v>0.63888888888888895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6">
        <f t="shared" si="0"/>
        <v>0.64236111111111105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6">
        <f t="shared" si="0"/>
        <v>0.64583333333333337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6">
        <f t="shared" si="0"/>
        <v>0.64930555555555558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6">
        <f t="shared" si="0"/>
        <v>0.65277777777777779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6">
        <f t="shared" si="0"/>
        <v>0.65625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6">
        <f t="shared" si="0"/>
        <v>0.65972222222222221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6">
        <f t="shared" si="0"/>
        <v>0.66319444444444442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6">
        <f t="shared" si="0"/>
        <v>0.66666666666666663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6">
        <f t="shared" si="0"/>
        <v>0.67013888888888884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6">
        <f t="shared" si="0"/>
        <v>0.67361111111111116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6">
        <f t="shared" si="0"/>
        <v>0.67708333333333337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6">
        <f t="shared" si="0"/>
        <v>0.68055555555555547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6">
        <f t="shared" si="0"/>
        <v>0.68402777777777779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6">
        <f t="shared" si="0"/>
        <v>0.6875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6">
        <f t="shared" si="0"/>
        <v>0.69097222222222221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6">
        <f t="shared" si="0"/>
        <v>0.69444444444444453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6">
        <f t="shared" si="0"/>
        <v>0.69791666666666663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6">
        <f t="shared" si="0"/>
        <v>0.70138888888888884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6">
        <f t="shared" si="0"/>
        <v>0.70486111111111116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6">
        <f t="shared" si="0"/>
        <v>0.70833333333333337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6">
        <f t="shared" si="0"/>
        <v>0.71180555555555547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6">
        <f t="shared" si="0"/>
        <v>0.71527777777777779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6">
        <f t="shared" si="0"/>
        <v>0.71875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6">
        <f t="shared" si="0"/>
        <v>0.72222222222222221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6">
        <f t="shared" si="0"/>
        <v>0.72569444444444453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6">
        <f t="shared" ref="A72:A114" si="1">TIME(HOUR(A71),MINUTE(A71)+5,SECOND(A71))</f>
        <v>0.72916666666666663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6">
        <f t="shared" si="1"/>
        <v>0.73263888888888884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6">
        <f t="shared" si="1"/>
        <v>0.73611111111111116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6">
        <f t="shared" si="1"/>
        <v>0.73958333333333337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6">
        <f t="shared" si="1"/>
        <v>0.74305555555555547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6">
        <f t="shared" si="1"/>
        <v>0.74652777777777779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6">
        <f t="shared" si="1"/>
        <v>0.75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6">
        <f t="shared" si="1"/>
        <v>0.75347222222222221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6">
        <f t="shared" si="1"/>
        <v>0.75694444444444453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6">
        <f t="shared" si="1"/>
        <v>0.76041666666666663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6">
        <f t="shared" si="1"/>
        <v>0.76388888888888884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6">
        <f t="shared" si="1"/>
        <v>0.76736111111111116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6">
        <f t="shared" si="1"/>
        <v>0.77083333333333337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6">
        <f t="shared" si="1"/>
        <v>0.77430555555555547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6">
        <f t="shared" si="1"/>
        <v>0.77777777777777779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6">
        <f t="shared" si="1"/>
        <v>0.78125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6">
        <f t="shared" si="1"/>
        <v>0.78472222222222221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6">
        <f t="shared" si="1"/>
        <v>0.78819444444444453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6">
        <f t="shared" si="1"/>
        <v>0.79166666666666663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6">
        <f t="shared" si="1"/>
        <v>0.79513888888888884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6">
        <f t="shared" si="1"/>
        <v>0.79861111111111116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6">
        <f t="shared" si="1"/>
        <v>0.80208333333333337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6">
        <f t="shared" si="1"/>
        <v>0.80555555555555547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6">
        <f t="shared" si="1"/>
        <v>0.80902777777777779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6">
        <f t="shared" si="1"/>
        <v>0.8125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6">
        <f t="shared" si="1"/>
        <v>0.81597222222222221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6">
        <f t="shared" si="1"/>
        <v>0.81944444444444453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6">
        <f t="shared" si="1"/>
        <v>0.82291666666666663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6">
        <f t="shared" si="1"/>
        <v>0.82638888888888884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6">
        <f t="shared" si="1"/>
        <v>0.82986111111111116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6">
        <f t="shared" si="1"/>
        <v>0.83333333333333337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6">
        <f t="shared" si="1"/>
        <v>0.83680555555555547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6">
        <f t="shared" si="1"/>
        <v>0.84027777777777779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6">
        <f t="shared" si="1"/>
        <v>0.84375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6">
        <f t="shared" si="1"/>
        <v>0.84722222222222221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6">
        <f t="shared" si="1"/>
        <v>0.85069444444444453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6">
        <f t="shared" si="1"/>
        <v>0.85416666666666663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6">
        <f t="shared" si="1"/>
        <v>0.85763888888888884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6">
        <f t="shared" si="1"/>
        <v>0.86111111111111116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6">
        <f t="shared" si="1"/>
        <v>0.86458333333333337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6">
        <f t="shared" si="1"/>
        <v>0.86805555555555547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6">
        <f t="shared" si="1"/>
        <v>0.87152777777777779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6">
        <f t="shared" si="1"/>
        <v>0.875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6"/>
    </row>
    <row r="116" spans="1:9" x14ac:dyDescent="0.25">
      <c r="A116" s="16"/>
    </row>
    <row r="117" spans="1:9" x14ac:dyDescent="0.25">
      <c r="A117" s="16"/>
    </row>
    <row r="118" spans="1:9" x14ac:dyDescent="0.25">
      <c r="A118" s="16"/>
    </row>
    <row r="119" spans="1:9" x14ac:dyDescent="0.25">
      <c r="A119" s="16"/>
    </row>
    <row r="120" spans="1:9" x14ac:dyDescent="0.25">
      <c r="A120" s="16"/>
    </row>
    <row r="121" spans="1:9" x14ac:dyDescent="0.25">
      <c r="A121" s="1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8051-232B-4EE3-BDD9-FEDF86A1C408}">
  <sheetPr>
    <tabColor rgb="FF0070C0"/>
  </sheetPr>
  <dimension ref="A1"/>
  <sheetViews>
    <sheetView zoomScale="40" zoomScaleNormal="40" workbookViewId="0">
      <selection activeCell="AS17" sqref="AS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Data_s</vt:lpstr>
      <vt:lpstr>Data</vt:lpstr>
      <vt:lpstr>Parameters</vt:lpstr>
      <vt:lpstr>analysis</vt:lpstr>
      <vt:lpstr>Dataset</vt:lpstr>
      <vt:lpstr>Sheet1</vt:lpstr>
      <vt:lpstr>counts</vt:lpstr>
      <vt:lpstr>Value Table</vt:lpstr>
      <vt:lpstr>Timeslot Clashes 1</vt:lpstr>
      <vt:lpstr>Data_NEW</vt:lpstr>
      <vt:lpstr>clashes matrix</vt:lpstr>
      <vt:lpstr>Timeslot Clashes Matrix</vt:lpstr>
      <vt:lpstr>Sheet4</vt:lpstr>
      <vt:lpstr>Full Map opt</vt:lpstr>
      <vt:lpstr>opt1</vt:lpstr>
      <vt:lpstr>opt2</vt:lpstr>
      <vt:lpstr>GRG Non-Linear Solution 1</vt:lpstr>
      <vt:lpstr>GRG Non-Linear Solution</vt:lpstr>
      <vt:lpstr>GRG Non-Linear Test 2</vt:lpstr>
      <vt:lpstr>opt 4 grg nonlin FINAL copy</vt:lpstr>
      <vt:lpstr>Linearity Report 1</vt:lpstr>
      <vt:lpstr>GRG Non-linear Answer Report</vt:lpstr>
      <vt:lpstr>Simplex Testing</vt:lpstr>
      <vt:lpstr>Simplex Solution 1</vt:lpstr>
      <vt:lpstr>Simplex Solution 2 OLD</vt:lpstr>
      <vt:lpstr>opt5 simplex FINAL copy</vt:lpstr>
      <vt:lpstr>Simplex Solution 2</vt:lpstr>
      <vt:lpstr>Simplex Answer Report_</vt:lpstr>
      <vt:lpstr>Simplex Answer Report</vt:lpstr>
      <vt:lpstr>GRG vs Simplex Solutions</vt:lpstr>
      <vt:lpstr>Optimisation details</vt:lpstr>
      <vt:lpstr>Module Timing</vt:lpstr>
      <vt:lpstr>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Pashouros</dc:creator>
  <cp:keywords/>
  <dc:description/>
  <cp:lastModifiedBy>Farid Hamid</cp:lastModifiedBy>
  <cp:revision/>
  <dcterms:created xsi:type="dcterms:W3CDTF">2023-10-09T08:53:57Z</dcterms:created>
  <dcterms:modified xsi:type="dcterms:W3CDTF">2023-12-05T20:32:27Z</dcterms:modified>
  <cp:category/>
  <cp:contentStatus/>
</cp:coreProperties>
</file>